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3.xml" ContentType="application/vnd.openxmlformats-officedocument.drawingml.chart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02_RMG Serviços\30_Terra_AMB\05_Caxambu\"/>
    </mc:Choice>
  </mc:AlternateContent>
  <xr:revisionPtr revIDLastSave="0" documentId="13_ncr:1_{6A2A8381-089F-4539-8A38-43ACF78E45F8}" xr6:coauthVersionLast="47" xr6:coauthVersionMax="47" xr10:uidLastSave="{00000000-0000-0000-0000-000000000000}"/>
  <bookViews>
    <workbookView xWindow="-120" yWindow="-120" windowWidth="29040" windowHeight="16440" activeTab="7" xr2:uid="{00000000-000D-0000-FFFF-FFFF00000000}"/>
  </bookViews>
  <sheets>
    <sheet name="All" sheetId="1" r:id="rId1"/>
    <sheet name="CX" sheetId="10" r:id="rId2"/>
    <sheet name="p_Caxambu" sheetId="3" r:id="rId3"/>
    <sheet name="p_Cambuquira_i" sheetId="4" r:id="rId4"/>
    <sheet name="p_Cambuquira_ii" sheetId="6" r:id="rId5"/>
    <sheet name="p_Contendas" sheetId="7" r:id="rId6"/>
    <sheet name="p_Lambari" sheetId="8" r:id="rId7"/>
    <sheet name="resumo" sheetId="9" r:id="rId8"/>
    <sheet name="n" sheetId="12" r:id="rId9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Z43" i="9" l="1"/>
  <c r="CY43" i="9"/>
  <c r="CZ42" i="9"/>
  <c r="CY42" i="9"/>
  <c r="CZ41" i="9"/>
  <c r="CY41" i="9"/>
  <c r="CZ40" i="9"/>
  <c r="CY40" i="9"/>
  <c r="CZ39" i="9"/>
  <c r="CY39" i="9"/>
  <c r="CZ38" i="9"/>
  <c r="CY38" i="9"/>
  <c r="CZ37" i="9"/>
  <c r="CY37" i="9"/>
  <c r="CZ36" i="9"/>
  <c r="CY36" i="9"/>
  <c r="CZ35" i="9"/>
  <c r="CY35" i="9"/>
  <c r="CZ34" i="9"/>
  <c r="CY34" i="9"/>
  <c r="CZ33" i="9"/>
  <c r="CY33" i="9"/>
  <c r="CZ32" i="9"/>
  <c r="CY32" i="9"/>
  <c r="CZ31" i="9"/>
  <c r="CY31" i="9"/>
  <c r="CZ30" i="9"/>
  <c r="CY30" i="9"/>
  <c r="CZ28" i="9"/>
  <c r="CY28" i="9"/>
  <c r="CZ27" i="9"/>
  <c r="CY27" i="9"/>
  <c r="DB28" i="9"/>
  <c r="DB27" i="9"/>
  <c r="DB26" i="9"/>
  <c r="DB25" i="9"/>
  <c r="DB24" i="9"/>
  <c r="DB23" i="9"/>
  <c r="DB22" i="9"/>
  <c r="DB21" i="9"/>
  <c r="DB20" i="9"/>
  <c r="DB19" i="9"/>
  <c r="DB18" i="9"/>
  <c r="DB17" i="9"/>
  <c r="CZ29" i="9"/>
  <c r="CY29" i="9"/>
  <c r="CZ26" i="9"/>
  <c r="CY26" i="9"/>
  <c r="CZ25" i="9"/>
  <c r="CY25" i="9"/>
  <c r="CZ24" i="9"/>
  <c r="CY24" i="9"/>
  <c r="CZ23" i="9"/>
  <c r="CY23" i="9"/>
  <c r="CZ22" i="9"/>
  <c r="CY22" i="9"/>
  <c r="CZ21" i="9"/>
  <c r="CY21" i="9"/>
  <c r="CZ20" i="9"/>
  <c r="CY20" i="9"/>
  <c r="CZ19" i="9"/>
  <c r="CY19" i="9"/>
  <c r="CZ18" i="9"/>
  <c r="CZ17" i="9"/>
  <c r="CY17" i="9"/>
  <c r="CY18" i="9"/>
  <c r="CP26" i="9"/>
  <c r="CP28" i="9"/>
  <c r="CP29" i="9"/>
  <c r="CP30" i="9"/>
  <c r="CP31" i="9"/>
  <c r="CP32" i="9"/>
  <c r="CP33" i="9"/>
  <c r="CP34" i="9"/>
  <c r="CP35" i="9"/>
  <c r="CP36" i="9"/>
  <c r="CP37" i="9"/>
  <c r="CP38" i="9"/>
  <c r="CP39" i="9"/>
  <c r="CP40" i="9"/>
  <c r="CP41" i="9"/>
  <c r="CP42" i="9"/>
  <c r="CP43" i="9"/>
  <c r="CP27" i="9"/>
  <c r="CO44" i="9"/>
  <c r="CN44" i="9"/>
  <c r="CM44" i="9"/>
  <c r="CL44" i="9"/>
  <c r="CK44" i="9"/>
  <c r="CO43" i="9"/>
  <c r="CN43" i="9"/>
  <c r="CM43" i="9"/>
  <c r="CL43" i="9"/>
  <c r="CK43" i="9"/>
  <c r="CO42" i="9"/>
  <c r="CN42" i="9"/>
  <c r="CM42" i="9"/>
  <c r="CL42" i="9"/>
  <c r="CK42" i="9"/>
  <c r="CO41" i="9"/>
  <c r="CN41" i="9"/>
  <c r="CM41" i="9"/>
  <c r="CL41" i="9"/>
  <c r="CK41" i="9"/>
  <c r="CO40" i="9"/>
  <c r="CN40" i="9"/>
  <c r="CM40" i="9"/>
  <c r="CL40" i="9"/>
  <c r="CK40" i="9"/>
  <c r="CO39" i="9"/>
  <c r="CN39" i="9"/>
  <c r="CM39" i="9"/>
  <c r="CL39" i="9"/>
  <c r="CK39" i="9"/>
  <c r="CO38" i="9"/>
  <c r="CN38" i="9"/>
  <c r="CM38" i="9"/>
  <c r="CL38" i="9"/>
  <c r="CK38" i="9"/>
  <c r="CO37" i="9"/>
  <c r="CN37" i="9"/>
  <c r="CM37" i="9"/>
  <c r="CL37" i="9"/>
  <c r="CK37" i="9"/>
  <c r="CO36" i="9"/>
  <c r="CN36" i="9"/>
  <c r="CM36" i="9"/>
  <c r="CL36" i="9"/>
  <c r="CK36" i="9"/>
  <c r="CO35" i="9"/>
  <c r="CN35" i="9"/>
  <c r="CM35" i="9"/>
  <c r="CL35" i="9"/>
  <c r="CK35" i="9"/>
  <c r="CO34" i="9"/>
  <c r="CN34" i="9"/>
  <c r="CM34" i="9"/>
  <c r="CL34" i="9"/>
  <c r="CK34" i="9"/>
  <c r="CO33" i="9"/>
  <c r="CN33" i="9"/>
  <c r="CM33" i="9"/>
  <c r="CL33" i="9"/>
  <c r="CK33" i="9"/>
  <c r="CO32" i="9"/>
  <c r="CN32" i="9"/>
  <c r="CM32" i="9"/>
  <c r="CL32" i="9"/>
  <c r="CK32" i="9"/>
  <c r="CO31" i="9"/>
  <c r="CN31" i="9"/>
  <c r="CM31" i="9"/>
  <c r="CL31" i="9"/>
  <c r="CK31" i="9"/>
  <c r="CO30" i="9"/>
  <c r="CN30" i="9"/>
  <c r="CM30" i="9"/>
  <c r="CL30" i="9"/>
  <c r="CK30" i="9"/>
  <c r="CO29" i="9"/>
  <c r="CN29" i="9"/>
  <c r="CM29" i="9"/>
  <c r="CL29" i="9"/>
  <c r="CK29" i="9"/>
  <c r="CO28" i="9"/>
  <c r="CN28" i="9"/>
  <c r="CM28" i="9"/>
  <c r="CL28" i="9"/>
  <c r="CK28" i="9"/>
  <c r="CL27" i="9"/>
  <c r="CK27" i="9"/>
  <c r="CM27" i="9"/>
  <c r="CN27" i="9"/>
  <c r="CO27" i="9"/>
  <c r="BV2" i="9"/>
  <c r="BW2" i="9" s="1"/>
  <c r="BX2" i="9" s="1"/>
  <c r="BY2" i="9" s="1"/>
  <c r="CO14" i="9" s="1"/>
  <c r="BU2" i="9"/>
  <c r="CN14" i="9" s="1"/>
  <c r="CM14" i="9"/>
  <c r="CL14" i="9"/>
  <c r="CK14" i="9"/>
  <c r="CN15" i="9"/>
  <c r="CM15" i="9"/>
  <c r="CL15" i="9"/>
  <c r="CO15" i="9"/>
  <c r="CK15" i="9"/>
  <c r="BZ21" i="9"/>
  <c r="BZ22" i="9"/>
  <c r="BZ23" i="9"/>
  <c r="BZ24" i="9"/>
  <c r="BZ25" i="9"/>
  <c r="BZ26" i="9"/>
  <c r="BZ27" i="9"/>
  <c r="BZ28" i="9"/>
  <c r="BZ29" i="9"/>
  <c r="BZ30" i="9"/>
  <c r="BZ31" i="9"/>
  <c r="BZ32" i="9"/>
  <c r="BZ33" i="9"/>
  <c r="BZ34" i="9"/>
  <c r="BZ35" i="9"/>
  <c r="BZ36" i="9"/>
  <c r="BZ37" i="9"/>
  <c r="BZ38" i="9"/>
  <c r="BZ39" i="9"/>
  <c r="BZ40" i="9"/>
  <c r="BZ41" i="9"/>
  <c r="BZ42" i="9"/>
  <c r="BZ43" i="9"/>
  <c r="BZ44" i="9"/>
  <c r="BZ45" i="9"/>
  <c r="BZ46" i="9"/>
  <c r="BZ47" i="9"/>
  <c r="BZ48" i="9"/>
  <c r="BZ49" i="9"/>
  <c r="BZ50" i="9"/>
  <c r="BZ51" i="9"/>
  <c r="BZ52" i="9"/>
  <c r="BZ53" i="9"/>
  <c r="BZ54" i="9"/>
  <c r="BZ55" i="9"/>
  <c r="BZ56" i="9"/>
  <c r="BZ57" i="9"/>
  <c r="BZ58" i="9"/>
  <c r="BZ59" i="9"/>
  <c r="BZ60" i="9"/>
  <c r="BZ61" i="9"/>
  <c r="BZ62" i="9"/>
  <c r="BZ63" i="9"/>
  <c r="BZ64" i="9"/>
  <c r="BZ65" i="9"/>
  <c r="BZ66" i="9"/>
  <c r="BZ67" i="9"/>
  <c r="BZ68" i="9"/>
  <c r="BZ69" i="9"/>
  <c r="BZ70" i="9"/>
  <c r="BZ71" i="9"/>
  <c r="BZ72" i="9"/>
  <c r="BZ73" i="9"/>
  <c r="BZ74" i="9"/>
  <c r="BZ75" i="9"/>
  <c r="BZ76" i="9"/>
  <c r="BZ77" i="9"/>
  <c r="BZ78" i="9"/>
  <c r="BZ79" i="9"/>
  <c r="BZ80" i="9"/>
  <c r="BZ81" i="9"/>
  <c r="BZ82" i="9"/>
  <c r="BZ83" i="9"/>
  <c r="BZ84" i="9"/>
  <c r="BZ85" i="9"/>
  <c r="BZ86" i="9"/>
  <c r="BZ87" i="9"/>
  <c r="BZ88" i="9"/>
  <c r="BZ89" i="9"/>
  <c r="BZ90" i="9"/>
  <c r="BZ91" i="9"/>
  <c r="BZ92" i="9"/>
  <c r="BZ93" i="9"/>
  <c r="BZ94" i="9"/>
  <c r="BZ95" i="9"/>
  <c r="BZ96" i="9"/>
  <c r="BZ97" i="9"/>
  <c r="BZ98" i="9"/>
  <c r="BZ99" i="9"/>
  <c r="BZ100" i="9"/>
  <c r="BZ101" i="9"/>
  <c r="BZ102" i="9"/>
  <c r="BZ103" i="9"/>
  <c r="BZ104" i="9"/>
  <c r="BZ105" i="9"/>
  <c r="BZ106" i="9"/>
  <c r="BZ107" i="9"/>
  <c r="BZ108" i="9"/>
  <c r="BZ109" i="9"/>
  <c r="BZ110" i="9"/>
  <c r="BZ111" i="9"/>
  <c r="BZ112" i="9"/>
  <c r="BZ113" i="9"/>
  <c r="BZ114" i="9"/>
  <c r="BZ115" i="9"/>
  <c r="BZ116" i="9"/>
  <c r="BZ117" i="9"/>
  <c r="BZ118" i="9"/>
  <c r="BZ119" i="9"/>
  <c r="BZ120" i="9"/>
  <c r="BZ121" i="9"/>
  <c r="BZ122" i="9"/>
  <c r="BZ123" i="9"/>
  <c r="BZ124" i="9"/>
  <c r="BZ125" i="9"/>
  <c r="BZ126" i="9"/>
  <c r="BZ127" i="9"/>
  <c r="BZ128" i="9"/>
  <c r="BZ129" i="9"/>
  <c r="BZ130" i="9"/>
  <c r="BZ131" i="9"/>
  <c r="BZ132" i="9"/>
  <c r="BZ133" i="9"/>
  <c r="BZ134" i="9"/>
  <c r="BZ135" i="9"/>
  <c r="BZ136" i="9"/>
  <c r="BZ137" i="9"/>
  <c r="BZ138" i="9"/>
  <c r="BZ139" i="9"/>
  <c r="BZ140" i="9"/>
  <c r="BZ141" i="9"/>
  <c r="BZ142" i="9"/>
  <c r="BY5" i="9"/>
  <c r="BY6" i="9"/>
  <c r="BY21" i="9"/>
  <c r="BY22" i="9"/>
  <c r="BY23" i="9"/>
  <c r="BY24" i="9"/>
  <c r="BY25" i="9"/>
  <c r="BY26" i="9"/>
  <c r="BY27" i="9"/>
  <c r="BY28" i="9"/>
  <c r="BY29" i="9"/>
  <c r="BY30" i="9"/>
  <c r="BY31" i="9"/>
  <c r="BY32" i="9"/>
  <c r="BY33" i="9"/>
  <c r="BY34" i="9"/>
  <c r="BY35" i="9"/>
  <c r="BY36" i="9"/>
  <c r="BY37" i="9"/>
  <c r="BY38" i="9"/>
  <c r="BY39" i="9"/>
  <c r="BY40" i="9"/>
  <c r="BY41" i="9"/>
  <c r="BY42" i="9"/>
  <c r="BY43" i="9"/>
  <c r="BY44" i="9"/>
  <c r="BY45" i="9"/>
  <c r="BY46" i="9"/>
  <c r="BY47" i="9"/>
  <c r="BY48" i="9"/>
  <c r="BY49" i="9"/>
  <c r="BY50" i="9"/>
  <c r="BY51" i="9"/>
  <c r="BY52" i="9"/>
  <c r="BY53" i="9"/>
  <c r="BY54" i="9"/>
  <c r="BY55" i="9"/>
  <c r="BY56" i="9"/>
  <c r="BY57" i="9"/>
  <c r="BY58" i="9"/>
  <c r="BY59" i="9"/>
  <c r="BY60" i="9"/>
  <c r="BY61" i="9"/>
  <c r="BY62" i="9"/>
  <c r="BY63" i="9"/>
  <c r="BY64" i="9"/>
  <c r="BY65" i="9"/>
  <c r="BY66" i="9"/>
  <c r="BY67" i="9"/>
  <c r="BY68" i="9"/>
  <c r="BY69" i="9"/>
  <c r="BY70" i="9"/>
  <c r="BY71" i="9"/>
  <c r="BY72" i="9"/>
  <c r="BY73" i="9"/>
  <c r="BY74" i="9"/>
  <c r="BY75" i="9"/>
  <c r="BY76" i="9"/>
  <c r="BY77" i="9"/>
  <c r="BY78" i="9"/>
  <c r="BY79" i="9"/>
  <c r="BY80" i="9"/>
  <c r="BY81" i="9"/>
  <c r="BY82" i="9"/>
  <c r="BY83" i="9"/>
  <c r="BY84" i="9"/>
  <c r="BY85" i="9"/>
  <c r="BY86" i="9"/>
  <c r="BY87" i="9"/>
  <c r="BY88" i="9"/>
  <c r="BY89" i="9"/>
  <c r="BY90" i="9"/>
  <c r="BY91" i="9"/>
  <c r="BY92" i="9"/>
  <c r="BY93" i="9"/>
  <c r="BY94" i="9"/>
  <c r="BY95" i="9"/>
  <c r="BY96" i="9"/>
  <c r="BY97" i="9"/>
  <c r="BY98" i="9"/>
  <c r="BY99" i="9"/>
  <c r="BY100" i="9"/>
  <c r="BY101" i="9"/>
  <c r="BY102" i="9"/>
  <c r="BY103" i="9"/>
  <c r="BY104" i="9"/>
  <c r="BY105" i="9"/>
  <c r="BY106" i="9"/>
  <c r="BY107" i="9"/>
  <c r="BY108" i="9"/>
  <c r="BY109" i="9"/>
  <c r="BY110" i="9"/>
  <c r="BY111" i="9"/>
  <c r="BY112" i="9"/>
  <c r="BY113" i="9"/>
  <c r="BY114" i="9"/>
  <c r="BY115" i="9"/>
  <c r="BY116" i="9"/>
  <c r="BY117" i="9"/>
  <c r="BY118" i="9"/>
  <c r="BY119" i="9"/>
  <c r="BY120" i="9"/>
  <c r="BY121" i="9"/>
  <c r="BY122" i="9"/>
  <c r="BY123" i="9"/>
  <c r="BY124" i="9"/>
  <c r="BY125" i="9"/>
  <c r="BY126" i="9"/>
  <c r="BY127" i="9"/>
  <c r="BY128" i="9"/>
  <c r="BY129" i="9"/>
  <c r="BY130" i="9"/>
  <c r="BY131" i="9"/>
  <c r="BY132" i="9"/>
  <c r="BY133" i="9"/>
  <c r="BY134" i="9"/>
  <c r="BY135" i="9"/>
  <c r="BY136" i="9"/>
  <c r="BY137" i="9"/>
  <c r="BY138" i="9"/>
  <c r="BY139" i="9"/>
  <c r="BY140" i="9"/>
  <c r="BY141" i="9"/>
  <c r="BY142" i="9"/>
  <c r="BY4" i="9"/>
  <c r="BW5" i="9"/>
  <c r="BZ5" i="9" s="1"/>
  <c r="BW6" i="9"/>
  <c r="BZ6" i="9" s="1"/>
  <c r="BW7" i="9"/>
  <c r="BW8" i="9"/>
  <c r="BW9" i="9"/>
  <c r="BW10" i="9"/>
  <c r="BW11" i="9"/>
  <c r="BW12" i="9"/>
  <c r="BW21" i="9"/>
  <c r="BW22" i="9"/>
  <c r="BW23" i="9"/>
  <c r="BW24" i="9"/>
  <c r="BW25" i="9"/>
  <c r="BW26" i="9"/>
  <c r="BW27" i="9"/>
  <c r="BW28" i="9"/>
  <c r="BW29" i="9"/>
  <c r="BW30" i="9"/>
  <c r="BW31" i="9"/>
  <c r="BW32" i="9"/>
  <c r="BW33" i="9"/>
  <c r="BW34" i="9"/>
  <c r="BW35" i="9"/>
  <c r="BW36" i="9"/>
  <c r="BW37" i="9"/>
  <c r="BW38" i="9"/>
  <c r="BW39" i="9"/>
  <c r="BW40" i="9"/>
  <c r="BW41" i="9"/>
  <c r="BW42" i="9"/>
  <c r="BW43" i="9"/>
  <c r="BW44" i="9"/>
  <c r="BW45" i="9"/>
  <c r="BW46" i="9"/>
  <c r="BW47" i="9"/>
  <c r="BW48" i="9"/>
  <c r="BW49" i="9"/>
  <c r="BW50" i="9"/>
  <c r="BW51" i="9"/>
  <c r="BW52" i="9"/>
  <c r="BW53" i="9"/>
  <c r="BW54" i="9"/>
  <c r="BW55" i="9"/>
  <c r="BW56" i="9"/>
  <c r="BW57" i="9"/>
  <c r="BW58" i="9"/>
  <c r="BW59" i="9"/>
  <c r="BW60" i="9"/>
  <c r="BW61" i="9"/>
  <c r="BW62" i="9"/>
  <c r="BW63" i="9"/>
  <c r="BW64" i="9"/>
  <c r="BW65" i="9"/>
  <c r="BW66" i="9"/>
  <c r="BW67" i="9"/>
  <c r="BW68" i="9"/>
  <c r="BW69" i="9"/>
  <c r="BW70" i="9"/>
  <c r="BW71" i="9"/>
  <c r="BW72" i="9"/>
  <c r="BW73" i="9"/>
  <c r="BW74" i="9"/>
  <c r="BW75" i="9"/>
  <c r="BW76" i="9"/>
  <c r="BW77" i="9"/>
  <c r="BW78" i="9"/>
  <c r="BW79" i="9"/>
  <c r="BW80" i="9"/>
  <c r="BW81" i="9"/>
  <c r="BW82" i="9"/>
  <c r="BW83" i="9"/>
  <c r="BW84" i="9"/>
  <c r="BW85" i="9"/>
  <c r="BW86" i="9"/>
  <c r="BW87" i="9"/>
  <c r="BW88" i="9"/>
  <c r="BW89" i="9"/>
  <c r="BW90" i="9"/>
  <c r="BW91" i="9"/>
  <c r="BW92" i="9"/>
  <c r="BW93" i="9"/>
  <c r="BW94" i="9"/>
  <c r="BW95" i="9"/>
  <c r="BW96" i="9"/>
  <c r="BW97" i="9"/>
  <c r="BW98" i="9"/>
  <c r="BW99" i="9"/>
  <c r="BW100" i="9"/>
  <c r="BW101" i="9"/>
  <c r="BW102" i="9"/>
  <c r="BW103" i="9"/>
  <c r="BW104" i="9"/>
  <c r="BW105" i="9"/>
  <c r="BW106" i="9"/>
  <c r="BW107" i="9"/>
  <c r="BW108" i="9"/>
  <c r="BW109" i="9"/>
  <c r="BW110" i="9"/>
  <c r="BW111" i="9"/>
  <c r="BW112" i="9"/>
  <c r="BW113" i="9"/>
  <c r="BW114" i="9"/>
  <c r="BW115" i="9"/>
  <c r="BW116" i="9"/>
  <c r="BW117" i="9"/>
  <c r="BW118" i="9"/>
  <c r="BW119" i="9"/>
  <c r="BW120" i="9"/>
  <c r="BW121" i="9"/>
  <c r="BW122" i="9"/>
  <c r="BW123" i="9"/>
  <c r="BW124" i="9"/>
  <c r="BW125" i="9"/>
  <c r="BW126" i="9"/>
  <c r="BW127" i="9"/>
  <c r="BW128" i="9"/>
  <c r="BW129" i="9"/>
  <c r="BW130" i="9"/>
  <c r="BW131" i="9"/>
  <c r="BW132" i="9"/>
  <c r="BW133" i="9"/>
  <c r="BW134" i="9"/>
  <c r="BW135" i="9"/>
  <c r="BW136" i="9"/>
  <c r="BW137" i="9"/>
  <c r="BW138" i="9"/>
  <c r="BW139" i="9"/>
  <c r="BW140" i="9"/>
  <c r="BW141" i="9"/>
  <c r="BW142" i="9"/>
  <c r="BW4" i="9"/>
  <c r="BZ4" i="9" s="1"/>
  <c r="CG12" i="9"/>
  <c r="CG11" i="9"/>
  <c r="CG10" i="9"/>
  <c r="CG9" i="9"/>
  <c r="CG8" i="9"/>
  <c r="CG7" i="9"/>
  <c r="CG6" i="9"/>
  <c r="CG5" i="9"/>
  <c r="CG4" i="9"/>
  <c r="CO26" i="9"/>
  <c r="CO25" i="9"/>
  <c r="CO24" i="9"/>
  <c r="CO23" i="9"/>
  <c r="CO22" i="9"/>
  <c r="CO21" i="9"/>
  <c r="CO20" i="9"/>
  <c r="CO19" i="9"/>
  <c r="CO18" i="9"/>
  <c r="CO17" i="9"/>
  <c r="CX12" i="9"/>
  <c r="CW12" i="9"/>
  <c r="CW11" i="9"/>
  <c r="CW10" i="9"/>
  <c r="CW8" i="9"/>
  <c r="CW6" i="9"/>
  <c r="CW5" i="9"/>
  <c r="CW4" i="9"/>
  <c r="CX11" i="9"/>
  <c r="CX10" i="9"/>
  <c r="CX9" i="9"/>
  <c r="CW9" i="9" s="1"/>
  <c r="CX8" i="9"/>
  <c r="CX7" i="9"/>
  <c r="CW7" i="9" s="1"/>
  <c r="CX6" i="9"/>
  <c r="CX5" i="9"/>
  <c r="CX4" i="9"/>
  <c r="CG3" i="9"/>
  <c r="P18" i="10"/>
  <c r="P17" i="10"/>
  <c r="P14" i="10"/>
  <c r="N18" i="10"/>
  <c r="N17" i="10"/>
  <c r="N14" i="10"/>
  <c r="BU3" i="9"/>
  <c r="BT3" i="9"/>
  <c r="BS3" i="9"/>
  <c r="BR3" i="9"/>
  <c r="BQ3" i="9"/>
  <c r="BP3" i="9"/>
  <c r="CL12" i="9"/>
  <c r="CK12" i="9" s="1"/>
  <c r="CK2" i="9"/>
  <c r="CK5" i="9"/>
  <c r="CK6" i="9"/>
  <c r="CK7" i="9"/>
  <c r="CK8" i="9"/>
  <c r="CK9" i="9"/>
  <c r="CK10" i="9"/>
  <c r="CK11" i="9"/>
  <c r="CK4" i="9"/>
  <c r="CS4" i="9"/>
  <c r="BI77" i="9"/>
  <c r="BJ77" i="9" s="1"/>
  <c r="BI78" i="9"/>
  <c r="BJ78" i="9" s="1"/>
  <c r="BI79" i="9"/>
  <c r="BJ79" i="9" s="1"/>
  <c r="BI80" i="9"/>
  <c r="BJ80" i="9" s="1"/>
  <c r="BI81" i="9"/>
  <c r="BJ81" i="9" s="1"/>
  <c r="BI82" i="9"/>
  <c r="BJ82" i="9" s="1"/>
  <c r="BI83" i="9"/>
  <c r="BJ83" i="9" s="1"/>
  <c r="BI84" i="9"/>
  <c r="BJ84" i="9" s="1"/>
  <c r="BI85" i="9"/>
  <c r="BJ85" i="9" s="1"/>
  <c r="BI86" i="9"/>
  <c r="BJ86" i="9" s="1"/>
  <c r="BI87" i="9"/>
  <c r="BJ87" i="9" s="1"/>
  <c r="BI88" i="9"/>
  <c r="BJ88" i="9" s="1"/>
  <c r="BI89" i="9"/>
  <c r="BJ89" i="9" s="1"/>
  <c r="BI90" i="9"/>
  <c r="BJ90" i="9" s="1"/>
  <c r="BI91" i="9"/>
  <c r="BJ91" i="9" s="1"/>
  <c r="BI92" i="9"/>
  <c r="BJ92" i="9" s="1"/>
  <c r="BI93" i="9"/>
  <c r="BJ93" i="9" s="1"/>
  <c r="BI94" i="9"/>
  <c r="BJ94" i="9" s="1"/>
  <c r="BI95" i="9"/>
  <c r="BJ95" i="9" s="1"/>
  <c r="BI96" i="9"/>
  <c r="BJ96" i="9" s="1"/>
  <c r="BI97" i="9"/>
  <c r="BJ97" i="9" s="1"/>
  <c r="BI98" i="9"/>
  <c r="BJ98" i="9" s="1"/>
  <c r="BI99" i="9"/>
  <c r="BJ99" i="9" s="1"/>
  <c r="BI100" i="9"/>
  <c r="BJ100" i="9" s="1"/>
  <c r="BI101" i="9"/>
  <c r="BJ101" i="9" s="1"/>
  <c r="BI102" i="9"/>
  <c r="BJ102" i="9" s="1"/>
  <c r="BI103" i="9"/>
  <c r="BJ103" i="9" s="1"/>
  <c r="BI104" i="9"/>
  <c r="BJ104" i="9" s="1"/>
  <c r="BI105" i="9"/>
  <c r="BJ105" i="9" s="1"/>
  <c r="BI106" i="9"/>
  <c r="BJ106" i="9" s="1"/>
  <c r="BI107" i="9"/>
  <c r="BJ107" i="9" s="1"/>
  <c r="BI108" i="9"/>
  <c r="BJ108" i="9" s="1"/>
  <c r="BI109" i="9"/>
  <c r="BJ109" i="9" s="1"/>
  <c r="BI110" i="9"/>
  <c r="BJ110" i="9" s="1"/>
  <c r="BI111" i="9"/>
  <c r="BJ111" i="9" s="1"/>
  <c r="BI112" i="9"/>
  <c r="BJ112" i="9" s="1"/>
  <c r="BI113" i="9"/>
  <c r="BJ113" i="9" s="1"/>
  <c r="BI114" i="9"/>
  <c r="BJ114" i="9" s="1"/>
  <c r="BI115" i="9"/>
  <c r="BJ115" i="9" s="1"/>
  <c r="BI116" i="9"/>
  <c r="BJ116" i="9" s="1"/>
  <c r="BI117" i="9"/>
  <c r="BJ117" i="9" s="1"/>
  <c r="BI118" i="9"/>
  <c r="BJ118" i="9" s="1"/>
  <c r="BI119" i="9"/>
  <c r="BJ119" i="9" s="1"/>
  <c r="BI120" i="9"/>
  <c r="BJ120" i="9" s="1"/>
  <c r="BI121" i="9"/>
  <c r="BJ121" i="9" s="1"/>
  <c r="BI122" i="9"/>
  <c r="BJ122" i="9" s="1"/>
  <c r="BI123" i="9"/>
  <c r="BJ123" i="9" s="1"/>
  <c r="BI124" i="9"/>
  <c r="BJ124" i="9" s="1"/>
  <c r="BI125" i="9"/>
  <c r="BJ125" i="9" s="1"/>
  <c r="BI126" i="9"/>
  <c r="BJ126" i="9" s="1"/>
  <c r="BI127" i="9"/>
  <c r="BJ127" i="9" s="1"/>
  <c r="BI128" i="9"/>
  <c r="BJ128" i="9" s="1"/>
  <c r="BI129" i="9"/>
  <c r="BJ129" i="9" s="1"/>
  <c r="BI130" i="9"/>
  <c r="BJ130" i="9" s="1"/>
  <c r="BI131" i="9"/>
  <c r="BJ131" i="9" s="1"/>
  <c r="BI132" i="9"/>
  <c r="BJ132" i="9" s="1"/>
  <c r="BI133" i="9"/>
  <c r="BJ133" i="9" s="1"/>
  <c r="BI134" i="9"/>
  <c r="BJ134" i="9" s="1"/>
  <c r="BI135" i="9"/>
  <c r="BJ135" i="9" s="1"/>
  <c r="BI136" i="9"/>
  <c r="BJ136" i="9" s="1"/>
  <c r="BI137" i="9"/>
  <c r="BJ137" i="9" s="1"/>
  <c r="BI138" i="9"/>
  <c r="BJ138" i="9" s="1"/>
  <c r="BI139" i="9"/>
  <c r="BJ139" i="9" s="1"/>
  <c r="BI140" i="9"/>
  <c r="BJ140" i="9" s="1"/>
  <c r="BI141" i="9"/>
  <c r="BJ141" i="9" s="1"/>
  <c r="BI142" i="9"/>
  <c r="BJ142" i="9" s="1"/>
  <c r="CS8" i="9"/>
  <c r="CS7" i="9"/>
  <c r="CS6" i="9"/>
  <c r="CS5" i="9"/>
  <c r="U141" i="9"/>
  <c r="U140" i="9"/>
  <c r="U139" i="9"/>
  <c r="U138" i="9"/>
  <c r="U137" i="9"/>
  <c r="U136" i="9"/>
  <c r="U135" i="9"/>
  <c r="U134" i="9"/>
  <c r="U133" i="9"/>
  <c r="U132" i="9"/>
  <c r="U131" i="9"/>
  <c r="U130" i="9"/>
  <c r="U129" i="9"/>
  <c r="U128" i="9"/>
  <c r="U127" i="9"/>
  <c r="U126" i="9"/>
  <c r="U125" i="9"/>
  <c r="U124" i="9"/>
  <c r="U123" i="9"/>
  <c r="U122" i="9"/>
  <c r="U121" i="9"/>
  <c r="U120" i="9"/>
  <c r="U119" i="9"/>
  <c r="U118" i="9"/>
  <c r="U117" i="9"/>
  <c r="U116" i="9"/>
  <c r="U115" i="9"/>
  <c r="U114" i="9"/>
  <c r="U113" i="9"/>
  <c r="U112" i="9"/>
  <c r="U111" i="9"/>
  <c r="U110" i="9"/>
  <c r="U109" i="9"/>
  <c r="U108" i="9"/>
  <c r="U107" i="9"/>
  <c r="U106" i="9"/>
  <c r="U105" i="9"/>
  <c r="U104" i="9"/>
  <c r="U103" i="9"/>
  <c r="U102" i="9"/>
  <c r="U101" i="9"/>
  <c r="U100" i="9"/>
  <c r="U99" i="9"/>
  <c r="U98" i="9"/>
  <c r="U97" i="9"/>
  <c r="U96" i="9"/>
  <c r="U95" i="9"/>
  <c r="U94" i="9"/>
  <c r="U93" i="9"/>
  <c r="U92" i="9"/>
  <c r="U91" i="9"/>
  <c r="U90" i="9"/>
  <c r="U89" i="9"/>
  <c r="U88" i="9"/>
  <c r="U87" i="9"/>
  <c r="U86" i="9"/>
  <c r="U85" i="9"/>
  <c r="U84" i="9"/>
  <c r="U83" i="9"/>
  <c r="U82" i="9"/>
  <c r="U81" i="9"/>
  <c r="U80" i="9"/>
  <c r="U79" i="9"/>
  <c r="U78" i="9"/>
  <c r="U77" i="9"/>
  <c r="U76" i="9"/>
  <c r="U75" i="9"/>
  <c r="U74" i="9"/>
  <c r="U73" i="9"/>
  <c r="U72" i="9"/>
  <c r="U71" i="9"/>
  <c r="U70" i="9"/>
  <c r="U69" i="9"/>
  <c r="U68" i="9"/>
  <c r="U67" i="9"/>
  <c r="U66" i="9"/>
  <c r="U65" i="9"/>
  <c r="U64" i="9"/>
  <c r="U63" i="9"/>
  <c r="U62" i="9"/>
  <c r="U61" i="9"/>
  <c r="U60" i="9"/>
  <c r="U59" i="9"/>
  <c r="U58" i="9"/>
  <c r="U57" i="9"/>
  <c r="U56" i="9"/>
  <c r="U55" i="9"/>
  <c r="U54" i="9"/>
  <c r="U53" i="9"/>
  <c r="U52" i="9"/>
  <c r="U51" i="9"/>
  <c r="U50" i="9"/>
  <c r="U49" i="9"/>
  <c r="U48" i="9"/>
  <c r="U47" i="9"/>
  <c r="U46" i="9"/>
  <c r="U45" i="9"/>
  <c r="U44" i="9"/>
  <c r="U43" i="9"/>
  <c r="U42" i="9"/>
  <c r="U41" i="9"/>
  <c r="U40" i="9"/>
  <c r="U39" i="9"/>
  <c r="U38" i="9"/>
  <c r="U37" i="9"/>
  <c r="U36" i="9"/>
  <c r="U35" i="9"/>
  <c r="U34" i="9"/>
  <c r="U33" i="9"/>
  <c r="U32" i="9"/>
  <c r="U31" i="9"/>
  <c r="U30" i="9"/>
  <c r="U29" i="9"/>
  <c r="U28" i="9"/>
  <c r="U27" i="9"/>
  <c r="U26" i="9"/>
  <c r="U25" i="9"/>
  <c r="U24" i="9"/>
  <c r="U23" i="9"/>
  <c r="U22" i="9"/>
  <c r="U21" i="9"/>
  <c r="U20" i="9"/>
  <c r="U19" i="9"/>
  <c r="U18" i="9"/>
  <c r="U17" i="9"/>
  <c r="U16" i="9"/>
  <c r="U15" i="9"/>
  <c r="U14" i="9"/>
  <c r="U13" i="9"/>
  <c r="U12" i="9"/>
  <c r="U11" i="9"/>
  <c r="U10" i="9"/>
  <c r="U9" i="9"/>
  <c r="U8" i="9"/>
  <c r="U7" i="9"/>
  <c r="U6" i="9"/>
  <c r="U5" i="9"/>
  <c r="U4" i="9"/>
  <c r="R12" i="10"/>
  <c r="R11" i="10"/>
  <c r="P12" i="10"/>
  <c r="P11" i="10"/>
  <c r="N12" i="10"/>
  <c r="N11" i="10"/>
  <c r="L12" i="10"/>
  <c r="L11" i="10"/>
  <c r="J12" i="10"/>
  <c r="J11" i="10"/>
  <c r="H12" i="10"/>
  <c r="H11" i="10"/>
  <c r="BH3" i="9"/>
  <c r="BH142" i="9" s="1"/>
  <c r="AY142" i="9" s="1"/>
  <c r="AZ142" i="9"/>
  <c r="R6" i="10"/>
  <c r="R5" i="10"/>
  <c r="R2" i="10"/>
  <c r="P6" i="10"/>
  <c r="P5" i="10"/>
  <c r="P2" i="10"/>
  <c r="CK3" i="9"/>
  <c r="N6" i="10"/>
  <c r="N5" i="10"/>
  <c r="N2" i="10"/>
  <c r="L6" i="10"/>
  <c r="L5" i="10"/>
  <c r="L2" i="10"/>
  <c r="J6" i="10"/>
  <c r="J5" i="10"/>
  <c r="J2" i="10"/>
  <c r="F3" i="10"/>
  <c r="F2" i="10"/>
  <c r="H6" i="10"/>
  <c r="H5" i="10"/>
  <c r="H2" i="10"/>
  <c r="D2" i="10"/>
  <c r="B27" i="10"/>
  <c r="C23" i="10"/>
  <c r="D22" i="10"/>
  <c r="D21" i="10"/>
  <c r="E20" i="10"/>
  <c r="C20" i="10"/>
  <c r="E14" i="10"/>
  <c r="D14" i="10"/>
  <c r="E13" i="10"/>
  <c r="D13" i="10"/>
  <c r="E12" i="10"/>
  <c r="E11" i="10"/>
  <c r="D6" i="10"/>
  <c r="D5" i="10"/>
  <c r="T27" i="1"/>
  <c r="K24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25" i="1"/>
  <c r="B25" i="1" s="1" a="1"/>
  <c r="B25" i="1" s="1"/>
  <c r="G25" i="1"/>
  <c r="J52" i="1"/>
  <c r="J51" i="1"/>
  <c r="J50" i="1"/>
  <c r="J48" i="1" s="1"/>
  <c r="K48" i="1" s="1"/>
  <c r="G49" i="1"/>
  <c r="B49" i="1" a="1"/>
  <c r="B52" i="1" s="1"/>
  <c r="B43" i="1" a="1"/>
  <c r="B43" i="1" s="1"/>
  <c r="J46" i="1"/>
  <c r="J45" i="1"/>
  <c r="J44" i="1"/>
  <c r="G43" i="1"/>
  <c r="J26" i="1"/>
  <c r="BM107" i="9" l="1"/>
  <c r="BM142" i="9"/>
  <c r="BM130" i="9"/>
  <c r="BM118" i="9"/>
  <c r="BM106" i="9"/>
  <c r="BM94" i="9"/>
  <c r="BM82" i="9"/>
  <c r="BM141" i="9"/>
  <c r="BM129" i="9"/>
  <c r="BM117" i="9"/>
  <c r="BO117" i="9" s="1"/>
  <c r="BM105" i="9"/>
  <c r="BO105" i="9" s="1"/>
  <c r="BM93" i="9"/>
  <c r="BO93" i="9" s="1"/>
  <c r="BM81" i="9"/>
  <c r="BM131" i="9"/>
  <c r="BM140" i="9"/>
  <c r="BM128" i="9"/>
  <c r="BM116" i="9"/>
  <c r="BM104" i="9"/>
  <c r="BM92" i="9"/>
  <c r="BM80" i="9"/>
  <c r="BM139" i="9"/>
  <c r="BO139" i="9" s="1"/>
  <c r="BM127" i="9"/>
  <c r="BO127" i="9" s="1"/>
  <c r="BM115" i="9"/>
  <c r="BO115" i="9" s="1"/>
  <c r="BM103" i="9"/>
  <c r="BO103" i="9" s="1"/>
  <c r="BM91" i="9"/>
  <c r="BM79" i="9"/>
  <c r="BM119" i="9"/>
  <c r="BM138" i="9"/>
  <c r="BM126" i="9"/>
  <c r="BM114" i="9"/>
  <c r="BM102" i="9"/>
  <c r="BM90" i="9"/>
  <c r="BM78" i="9"/>
  <c r="BM137" i="9"/>
  <c r="BO137" i="9" s="1"/>
  <c r="BM125" i="9"/>
  <c r="BO125" i="9" s="1"/>
  <c r="BM113" i="9"/>
  <c r="BO113" i="9" s="1"/>
  <c r="BM101" i="9"/>
  <c r="BM89" i="9"/>
  <c r="BM77" i="9"/>
  <c r="BM136" i="9"/>
  <c r="BM124" i="9"/>
  <c r="BM112" i="9"/>
  <c r="BM100" i="9"/>
  <c r="BM88" i="9"/>
  <c r="BM135" i="9"/>
  <c r="BM123" i="9"/>
  <c r="BO123" i="9" s="1"/>
  <c r="BM111" i="9"/>
  <c r="BO111" i="9" s="1"/>
  <c r="BM99" i="9"/>
  <c r="BO99" i="9" s="1"/>
  <c r="BM87" i="9"/>
  <c r="BM134" i="9"/>
  <c r="BM122" i="9"/>
  <c r="BM110" i="9"/>
  <c r="BM98" i="9"/>
  <c r="BM86" i="9"/>
  <c r="BO86" i="9" s="1"/>
  <c r="BM83" i="9"/>
  <c r="BM133" i="9"/>
  <c r="BM121" i="9"/>
  <c r="BM109" i="9"/>
  <c r="BO109" i="9" s="1"/>
  <c r="BM97" i="9"/>
  <c r="BO97" i="9" s="1"/>
  <c r="BM85" i="9"/>
  <c r="BO85" i="9" s="1"/>
  <c r="BM95" i="9"/>
  <c r="BM132" i="9"/>
  <c r="BM120" i="9"/>
  <c r="BM108" i="9"/>
  <c r="BM96" i="9"/>
  <c r="BM84" i="9"/>
  <c r="BO84" i="9" s="1"/>
  <c r="BL86" i="9"/>
  <c r="BL84" i="9"/>
  <c r="BL85" i="9"/>
  <c r="BL87" i="9"/>
  <c r="BL88" i="9"/>
  <c r="BL77" i="9"/>
  <c r="BL89" i="9"/>
  <c r="BL78" i="9"/>
  <c r="BL90" i="9"/>
  <c r="BL79" i="9"/>
  <c r="BL91" i="9"/>
  <c r="BL80" i="9"/>
  <c r="BL92" i="9"/>
  <c r="BL81" i="9"/>
  <c r="BL93" i="9"/>
  <c r="BL82" i="9"/>
  <c r="BL83" i="9"/>
  <c r="BN83" i="9"/>
  <c r="BN107" i="9"/>
  <c r="BN95" i="9"/>
  <c r="BO135" i="9"/>
  <c r="BO134" i="9"/>
  <c r="BN119" i="9"/>
  <c r="BN131" i="9"/>
  <c r="BO122" i="9"/>
  <c r="BO110" i="9"/>
  <c r="BO98" i="9"/>
  <c r="BO87" i="9"/>
  <c r="BN132" i="9"/>
  <c r="BO133" i="9"/>
  <c r="BO121" i="9"/>
  <c r="BN85" i="9"/>
  <c r="BN97" i="9"/>
  <c r="BN109" i="9"/>
  <c r="BN121" i="9"/>
  <c r="BN133" i="9"/>
  <c r="BO132" i="9"/>
  <c r="BO120" i="9"/>
  <c r="BO108" i="9"/>
  <c r="BO96" i="9"/>
  <c r="BN86" i="9"/>
  <c r="BN98" i="9"/>
  <c r="BN110" i="9"/>
  <c r="BN122" i="9"/>
  <c r="BN134" i="9"/>
  <c r="BO131" i="9"/>
  <c r="BO119" i="9"/>
  <c r="BO107" i="9"/>
  <c r="BO95" i="9"/>
  <c r="BO83" i="9"/>
  <c r="BN87" i="9"/>
  <c r="BN99" i="9"/>
  <c r="BN111" i="9"/>
  <c r="BN123" i="9"/>
  <c r="BN135" i="9"/>
  <c r="BO142" i="9"/>
  <c r="BO130" i="9"/>
  <c r="BO118" i="9"/>
  <c r="BO106" i="9"/>
  <c r="BO94" i="9"/>
  <c r="BO82" i="9"/>
  <c r="BN88" i="9"/>
  <c r="BN100" i="9"/>
  <c r="BN112" i="9"/>
  <c r="BN124" i="9"/>
  <c r="BN136" i="9"/>
  <c r="BN120" i="9"/>
  <c r="BO141" i="9"/>
  <c r="BO129" i="9"/>
  <c r="BO81" i="9"/>
  <c r="BN77" i="9"/>
  <c r="BN89" i="9"/>
  <c r="BN101" i="9"/>
  <c r="BN113" i="9"/>
  <c r="BN125" i="9"/>
  <c r="BN137" i="9"/>
  <c r="BN108" i="9"/>
  <c r="BO140" i="9"/>
  <c r="BO128" i="9"/>
  <c r="BO116" i="9"/>
  <c r="BO104" i="9"/>
  <c r="BO92" i="9"/>
  <c r="BO80" i="9"/>
  <c r="BN78" i="9"/>
  <c r="BN90" i="9"/>
  <c r="BN102" i="9"/>
  <c r="BN114" i="9"/>
  <c r="BN126" i="9"/>
  <c r="BN138" i="9"/>
  <c r="BN96" i="9"/>
  <c r="BO91" i="9"/>
  <c r="BO79" i="9"/>
  <c r="BN79" i="9"/>
  <c r="BN91" i="9"/>
  <c r="BN103" i="9"/>
  <c r="BN115" i="9"/>
  <c r="BN127" i="9"/>
  <c r="BN139" i="9"/>
  <c r="BO138" i="9"/>
  <c r="BO126" i="9"/>
  <c r="BO114" i="9"/>
  <c r="BO102" i="9"/>
  <c r="BO90" i="9"/>
  <c r="BO78" i="9"/>
  <c r="BN80" i="9"/>
  <c r="BN92" i="9"/>
  <c r="BN104" i="9"/>
  <c r="BN116" i="9"/>
  <c r="BN128" i="9"/>
  <c r="BN140" i="9"/>
  <c r="BO101" i="9"/>
  <c r="BO89" i="9"/>
  <c r="BO77" i="9"/>
  <c r="BN81" i="9"/>
  <c r="BN93" i="9"/>
  <c r="BN105" i="9"/>
  <c r="BN117" i="9"/>
  <c r="BN129" i="9"/>
  <c r="BN141" i="9"/>
  <c r="BN84" i="9"/>
  <c r="BO136" i="9"/>
  <c r="BO124" i="9"/>
  <c r="BO112" i="9"/>
  <c r="BO100" i="9"/>
  <c r="BO88" i="9"/>
  <c r="BN82" i="9"/>
  <c r="BN94" i="9"/>
  <c r="BN106" i="9"/>
  <c r="BN118" i="9"/>
  <c r="BN130" i="9"/>
  <c r="BN142" i="9"/>
  <c r="E15" i="10"/>
  <c r="D24" i="10"/>
  <c r="J23" i="1"/>
  <c r="G50" i="1"/>
  <c r="G51" i="1" s="1"/>
  <c r="G52" i="1" s="1"/>
  <c r="J42" i="1"/>
  <c r="K42" i="1" s="1"/>
  <c r="G44" i="1" s="1"/>
  <c r="C52" i="1"/>
  <c r="B51" i="1"/>
  <c r="B49" i="1"/>
  <c r="C49" i="1"/>
  <c r="B50" i="1"/>
  <c r="C50" i="1"/>
  <c r="C51" i="1"/>
  <c r="C45" i="1"/>
  <c r="B45" i="1"/>
  <c r="C46" i="1"/>
  <c r="B46" i="1"/>
  <c r="C44" i="1"/>
  <c r="B44" i="1"/>
  <c r="C43" i="1"/>
  <c r="H43" i="1"/>
  <c r="C28" i="1"/>
  <c r="B28" i="1"/>
  <c r="B31" i="1"/>
  <c r="B36" i="1"/>
  <c r="B27" i="1"/>
  <c r="B37" i="1"/>
  <c r="B30" i="1"/>
  <c r="B35" i="1"/>
  <c r="C34" i="1"/>
  <c r="C26" i="1"/>
  <c r="C30" i="1"/>
  <c r="C29" i="1"/>
  <c r="B26" i="1"/>
  <c r="C36" i="1"/>
  <c r="C35" i="1"/>
  <c r="B29" i="1"/>
  <c r="B34" i="1"/>
  <c r="C39" i="1"/>
  <c r="C33" i="1"/>
  <c r="C27" i="1"/>
  <c r="B39" i="1"/>
  <c r="B33" i="1"/>
  <c r="C38" i="1"/>
  <c r="C32" i="1"/>
  <c r="B38" i="1"/>
  <c r="B32" i="1"/>
  <c r="C37" i="1"/>
  <c r="C31" i="1"/>
  <c r="C25" i="1"/>
  <c r="H25" i="1" s="1"/>
  <c r="BX103" i="9" l="1"/>
  <c r="BX86" i="9"/>
  <c r="BX85" i="9"/>
  <c r="BX113" i="9"/>
  <c r="BX92" i="9"/>
  <c r="BX81" i="9"/>
  <c r="BX118" i="9"/>
  <c r="BX131" i="9"/>
  <c r="BX93" i="9"/>
  <c r="BX78" i="9"/>
  <c r="BX79" i="9"/>
  <c r="BX104" i="9"/>
  <c r="BX129" i="9"/>
  <c r="BX130" i="9"/>
  <c r="BX97" i="9"/>
  <c r="BX111" i="9"/>
  <c r="BX125" i="9"/>
  <c r="BX115" i="9"/>
  <c r="BX105" i="9"/>
  <c r="BX90" i="9"/>
  <c r="BX91" i="9"/>
  <c r="BX116" i="9"/>
  <c r="BX141" i="9"/>
  <c r="BX142" i="9"/>
  <c r="BX134" i="9"/>
  <c r="BX109" i="9"/>
  <c r="BX123" i="9"/>
  <c r="BX137" i="9"/>
  <c r="BX127" i="9"/>
  <c r="BX117" i="9"/>
  <c r="BX88" i="9"/>
  <c r="BX77" i="9"/>
  <c r="BX102" i="9"/>
  <c r="BX128" i="9"/>
  <c r="BX135" i="9"/>
  <c r="BX139" i="9"/>
  <c r="BX100" i="9"/>
  <c r="BX89" i="9"/>
  <c r="BX114" i="9"/>
  <c r="BX140" i="9"/>
  <c r="BX121" i="9"/>
  <c r="BX112" i="9"/>
  <c r="BX101" i="9"/>
  <c r="BX126" i="9"/>
  <c r="BX133" i="9"/>
  <c r="BX124" i="9"/>
  <c r="BX138" i="9"/>
  <c r="BX96" i="9"/>
  <c r="BX84" i="9"/>
  <c r="BX136" i="9"/>
  <c r="BX108" i="9"/>
  <c r="BX83" i="9"/>
  <c r="BX120" i="9"/>
  <c r="BX87" i="9"/>
  <c r="BX82" i="9"/>
  <c r="BX95" i="9"/>
  <c r="BX132" i="9"/>
  <c r="BX98" i="9"/>
  <c r="BX99" i="9"/>
  <c r="BX94" i="9"/>
  <c r="BX107" i="9"/>
  <c r="BX110" i="9"/>
  <c r="BX80" i="9"/>
  <c r="BX106" i="9"/>
  <c r="BX119" i="9"/>
  <c r="BX122" i="9"/>
  <c r="CA99" i="9"/>
  <c r="CF99" i="9"/>
  <c r="CE99" i="9"/>
  <c r="CD99" i="9"/>
  <c r="CA116" i="9"/>
  <c r="CF116" i="9"/>
  <c r="CE116" i="9"/>
  <c r="CD116" i="9"/>
  <c r="CA142" i="9"/>
  <c r="CD142" i="9"/>
  <c r="CF142" i="9"/>
  <c r="CE142" i="9"/>
  <c r="CA78" i="9"/>
  <c r="CF78" i="9"/>
  <c r="CE78" i="9"/>
  <c r="CD78" i="9"/>
  <c r="CA79" i="9"/>
  <c r="CF79" i="9"/>
  <c r="CE79" i="9"/>
  <c r="CD79" i="9"/>
  <c r="CA104" i="9"/>
  <c r="CF104" i="9"/>
  <c r="CE104" i="9"/>
  <c r="CD104" i="9"/>
  <c r="CA129" i="9"/>
  <c r="CF129" i="9"/>
  <c r="CD129" i="9"/>
  <c r="CE129" i="9"/>
  <c r="CA130" i="9"/>
  <c r="CD130" i="9"/>
  <c r="CF130" i="9"/>
  <c r="CE130" i="9"/>
  <c r="CA93" i="9"/>
  <c r="CD93" i="9"/>
  <c r="CF93" i="9"/>
  <c r="CE93" i="9"/>
  <c r="CA88" i="9"/>
  <c r="CF88" i="9"/>
  <c r="CE88" i="9"/>
  <c r="CD88" i="9"/>
  <c r="CA77" i="9"/>
  <c r="CF77" i="9"/>
  <c r="CE77" i="9"/>
  <c r="CD77" i="9"/>
  <c r="CA102" i="9"/>
  <c r="CF102" i="9"/>
  <c r="CE102" i="9"/>
  <c r="CD102" i="9"/>
  <c r="CA103" i="9"/>
  <c r="CF103" i="9"/>
  <c r="CE103" i="9"/>
  <c r="CD103" i="9"/>
  <c r="CA128" i="9"/>
  <c r="CF128" i="9"/>
  <c r="CE128" i="9"/>
  <c r="CD128" i="9"/>
  <c r="CA85" i="9"/>
  <c r="CE85" i="9"/>
  <c r="CD85" i="9"/>
  <c r="CF85" i="9"/>
  <c r="CA134" i="9"/>
  <c r="CE134" i="9"/>
  <c r="CF134" i="9"/>
  <c r="CD134" i="9"/>
  <c r="CA109" i="9"/>
  <c r="CE109" i="9"/>
  <c r="CD109" i="9"/>
  <c r="CF109" i="9"/>
  <c r="CA123" i="9"/>
  <c r="CF123" i="9"/>
  <c r="CE123" i="9"/>
  <c r="CD123" i="9"/>
  <c r="CA137" i="9"/>
  <c r="CF137" i="9"/>
  <c r="CE137" i="9"/>
  <c r="CD137" i="9"/>
  <c r="CA127" i="9"/>
  <c r="CF127" i="9"/>
  <c r="CE127" i="9"/>
  <c r="CD127" i="9"/>
  <c r="CA117" i="9"/>
  <c r="CF117" i="9"/>
  <c r="CE117" i="9"/>
  <c r="CD117" i="9"/>
  <c r="CA111" i="9"/>
  <c r="CF111" i="9"/>
  <c r="CE111" i="9"/>
  <c r="CD111" i="9"/>
  <c r="CA100" i="9"/>
  <c r="CF100" i="9"/>
  <c r="CE100" i="9"/>
  <c r="CD100" i="9"/>
  <c r="CA89" i="9"/>
  <c r="CF89" i="9"/>
  <c r="CE89" i="9"/>
  <c r="CD89" i="9"/>
  <c r="CA114" i="9"/>
  <c r="CF114" i="9"/>
  <c r="CE114" i="9"/>
  <c r="CD114" i="9"/>
  <c r="CA140" i="9"/>
  <c r="CF140" i="9"/>
  <c r="CE140" i="9"/>
  <c r="CD140" i="9"/>
  <c r="CA121" i="9"/>
  <c r="CE121" i="9"/>
  <c r="CD121" i="9"/>
  <c r="CF121" i="9"/>
  <c r="CA135" i="9"/>
  <c r="CF135" i="9"/>
  <c r="CE135" i="9"/>
  <c r="CD135" i="9"/>
  <c r="CA139" i="9"/>
  <c r="CF139" i="9"/>
  <c r="CE139" i="9"/>
  <c r="CD139" i="9"/>
  <c r="CA97" i="9"/>
  <c r="CE97" i="9"/>
  <c r="CD97" i="9"/>
  <c r="CF97" i="9"/>
  <c r="CA112" i="9"/>
  <c r="CF112" i="9"/>
  <c r="CE112" i="9"/>
  <c r="CD112" i="9"/>
  <c r="CA101" i="9"/>
  <c r="CF101" i="9"/>
  <c r="CE101" i="9"/>
  <c r="CD101" i="9"/>
  <c r="CA126" i="9"/>
  <c r="CF126" i="9"/>
  <c r="CE126" i="9"/>
  <c r="CD126" i="9"/>
  <c r="CA133" i="9"/>
  <c r="CE133" i="9"/>
  <c r="CD133" i="9"/>
  <c r="CF133" i="9"/>
  <c r="CA115" i="9"/>
  <c r="CF115" i="9"/>
  <c r="CE115" i="9"/>
  <c r="CD115" i="9"/>
  <c r="CA124" i="9"/>
  <c r="CF124" i="9"/>
  <c r="CE124" i="9"/>
  <c r="CD124" i="9"/>
  <c r="CA113" i="9"/>
  <c r="CF113" i="9"/>
  <c r="CE113" i="9"/>
  <c r="CD113" i="9"/>
  <c r="CA138" i="9"/>
  <c r="CF138" i="9"/>
  <c r="CE138" i="9"/>
  <c r="CD138" i="9"/>
  <c r="CA96" i="9"/>
  <c r="CE96" i="9"/>
  <c r="CD96" i="9"/>
  <c r="CF96" i="9"/>
  <c r="CA90" i="9"/>
  <c r="CF90" i="9"/>
  <c r="CE90" i="9"/>
  <c r="CD90" i="9"/>
  <c r="CA125" i="9"/>
  <c r="CF125" i="9"/>
  <c r="CE125" i="9"/>
  <c r="CD125" i="9"/>
  <c r="CA136" i="9"/>
  <c r="CF136" i="9"/>
  <c r="CE136" i="9"/>
  <c r="CD136" i="9"/>
  <c r="CA108" i="9"/>
  <c r="CE108" i="9"/>
  <c r="CD108" i="9"/>
  <c r="CF108" i="9"/>
  <c r="CA86" i="9"/>
  <c r="CE86" i="9"/>
  <c r="CF86" i="9"/>
  <c r="CD86" i="9"/>
  <c r="CA84" i="9"/>
  <c r="CE84" i="9"/>
  <c r="CD84" i="9"/>
  <c r="CF84" i="9"/>
  <c r="CA105" i="9"/>
  <c r="CD105" i="9"/>
  <c r="CF105" i="9"/>
  <c r="CE105" i="9"/>
  <c r="CA83" i="9"/>
  <c r="CD83" i="9"/>
  <c r="CE83" i="9"/>
  <c r="CF83" i="9"/>
  <c r="CA120" i="9"/>
  <c r="CE120" i="9"/>
  <c r="CD120" i="9"/>
  <c r="CF120" i="9"/>
  <c r="CA87" i="9"/>
  <c r="CF87" i="9"/>
  <c r="CE87" i="9"/>
  <c r="CD87" i="9"/>
  <c r="CA82" i="9"/>
  <c r="CD82" i="9"/>
  <c r="CF82" i="9"/>
  <c r="CE82" i="9"/>
  <c r="CA95" i="9"/>
  <c r="CD95" i="9"/>
  <c r="CE95" i="9"/>
  <c r="CF95" i="9"/>
  <c r="CA132" i="9"/>
  <c r="CE132" i="9"/>
  <c r="CD132" i="9"/>
  <c r="CF132" i="9"/>
  <c r="CA98" i="9"/>
  <c r="CE98" i="9"/>
  <c r="CD98" i="9"/>
  <c r="CF98" i="9"/>
  <c r="CA91" i="9"/>
  <c r="CF91" i="9"/>
  <c r="CE91" i="9"/>
  <c r="CD91" i="9"/>
  <c r="CA141" i="9"/>
  <c r="CF141" i="9"/>
  <c r="CD141" i="9"/>
  <c r="CE141" i="9"/>
  <c r="CA94" i="9"/>
  <c r="CD94" i="9"/>
  <c r="CF94" i="9"/>
  <c r="CE94" i="9"/>
  <c r="CA107" i="9"/>
  <c r="CD107" i="9"/>
  <c r="CF107" i="9"/>
  <c r="CE107" i="9"/>
  <c r="CA80" i="9"/>
  <c r="CF80" i="9"/>
  <c r="CE80" i="9"/>
  <c r="CD80" i="9"/>
  <c r="CA106" i="9"/>
  <c r="CD106" i="9"/>
  <c r="CF106" i="9"/>
  <c r="CE106" i="9"/>
  <c r="CA119" i="9"/>
  <c r="CD119" i="9"/>
  <c r="CF119" i="9"/>
  <c r="CE119" i="9"/>
  <c r="CA110" i="9"/>
  <c r="CE110" i="9"/>
  <c r="CD110" i="9"/>
  <c r="CF110" i="9"/>
  <c r="CA92" i="9"/>
  <c r="CF92" i="9"/>
  <c r="CE92" i="9"/>
  <c r="CD92" i="9"/>
  <c r="CA81" i="9"/>
  <c r="CF81" i="9"/>
  <c r="CD81" i="9"/>
  <c r="CE81" i="9"/>
  <c r="CA118" i="9"/>
  <c r="CD118" i="9"/>
  <c r="CF118" i="9"/>
  <c r="CE118" i="9"/>
  <c r="CA131" i="9"/>
  <c r="CD131" i="9"/>
  <c r="CE131" i="9"/>
  <c r="CF131" i="9"/>
  <c r="CA122" i="9"/>
  <c r="CE122" i="9"/>
  <c r="CD122" i="9"/>
  <c r="CF122" i="9"/>
  <c r="BV100" i="9"/>
  <c r="CB100" i="9"/>
  <c r="CC100" i="9"/>
  <c r="BV89" i="9"/>
  <c r="CB89" i="9"/>
  <c r="CC89" i="9"/>
  <c r="BV90" i="9"/>
  <c r="CB90" i="9"/>
  <c r="CC90" i="9"/>
  <c r="BV91" i="9"/>
  <c r="CC91" i="9"/>
  <c r="CB91" i="9"/>
  <c r="BV80" i="9"/>
  <c r="CB80" i="9"/>
  <c r="CC80" i="9"/>
  <c r="BV83" i="9"/>
  <c r="CB83" i="9"/>
  <c r="CC83" i="9"/>
  <c r="BV108" i="9"/>
  <c r="CB108" i="9"/>
  <c r="CC108" i="9"/>
  <c r="BV133" i="9"/>
  <c r="CC133" i="9"/>
  <c r="CB133" i="9"/>
  <c r="BV134" i="9"/>
  <c r="CB134" i="9"/>
  <c r="CC134" i="9"/>
  <c r="BV112" i="9"/>
  <c r="CB112" i="9"/>
  <c r="CC112" i="9"/>
  <c r="BV101" i="9"/>
  <c r="CB101" i="9"/>
  <c r="CC101" i="9"/>
  <c r="BV102" i="9"/>
  <c r="CB102" i="9"/>
  <c r="CC102" i="9"/>
  <c r="BV103" i="9"/>
  <c r="CC103" i="9"/>
  <c r="CB103" i="9"/>
  <c r="BV92" i="9"/>
  <c r="CB92" i="9"/>
  <c r="CC92" i="9"/>
  <c r="BV81" i="9"/>
  <c r="CB81" i="9"/>
  <c r="CC81" i="9"/>
  <c r="BV82" i="9"/>
  <c r="CB82" i="9"/>
  <c r="CC82" i="9"/>
  <c r="BV95" i="9"/>
  <c r="CB95" i="9"/>
  <c r="CC95" i="9"/>
  <c r="BV120" i="9"/>
  <c r="CB120" i="9"/>
  <c r="CC120" i="9"/>
  <c r="BV135" i="9"/>
  <c r="CB135" i="9"/>
  <c r="CC135" i="9"/>
  <c r="BV124" i="9"/>
  <c r="CB124" i="9"/>
  <c r="CC124" i="9"/>
  <c r="BV113" i="9"/>
  <c r="CB113" i="9"/>
  <c r="CC113" i="9"/>
  <c r="BV114" i="9"/>
  <c r="CB114" i="9"/>
  <c r="CC114" i="9"/>
  <c r="BV115" i="9"/>
  <c r="CC115" i="9"/>
  <c r="CB115" i="9"/>
  <c r="BV104" i="9"/>
  <c r="CB104" i="9"/>
  <c r="CC104" i="9"/>
  <c r="BV93" i="9"/>
  <c r="CB93" i="9"/>
  <c r="CC93" i="9"/>
  <c r="BV94" i="9"/>
  <c r="CB94" i="9"/>
  <c r="CC94" i="9"/>
  <c r="BV107" i="9"/>
  <c r="CB107" i="9"/>
  <c r="CC107" i="9"/>
  <c r="BV132" i="9"/>
  <c r="CB132" i="9"/>
  <c r="CC132" i="9"/>
  <c r="BV86" i="9"/>
  <c r="CB86" i="9"/>
  <c r="CC86" i="9"/>
  <c r="BV88" i="9"/>
  <c r="CB88" i="9"/>
  <c r="CC88" i="9"/>
  <c r="BV136" i="9"/>
  <c r="CB136" i="9"/>
  <c r="CC136" i="9"/>
  <c r="BV125" i="9"/>
  <c r="CB125" i="9"/>
  <c r="CC125" i="9"/>
  <c r="BV126" i="9"/>
  <c r="CB126" i="9"/>
  <c r="CC126" i="9"/>
  <c r="BV127" i="9"/>
  <c r="CC127" i="9"/>
  <c r="CB127" i="9"/>
  <c r="BV116" i="9"/>
  <c r="CB116" i="9"/>
  <c r="CC116" i="9"/>
  <c r="BV105" i="9"/>
  <c r="CB105" i="9"/>
  <c r="CC105" i="9"/>
  <c r="BV106" i="9"/>
  <c r="CB106" i="9"/>
  <c r="CC106" i="9"/>
  <c r="BV119" i="9"/>
  <c r="CB119" i="9"/>
  <c r="CC119" i="9"/>
  <c r="BV87" i="9"/>
  <c r="CB87" i="9"/>
  <c r="CC87" i="9"/>
  <c r="BV137" i="9"/>
  <c r="CB137" i="9"/>
  <c r="CC137" i="9"/>
  <c r="BV138" i="9"/>
  <c r="CB138" i="9"/>
  <c r="CC138" i="9"/>
  <c r="BV139" i="9"/>
  <c r="CC139" i="9"/>
  <c r="CB139" i="9"/>
  <c r="BV128" i="9"/>
  <c r="CB128" i="9"/>
  <c r="CC128" i="9"/>
  <c r="BV117" i="9"/>
  <c r="CB117" i="9"/>
  <c r="CC117" i="9"/>
  <c r="BV118" i="9"/>
  <c r="CB118" i="9"/>
  <c r="CC118" i="9"/>
  <c r="BV131" i="9"/>
  <c r="CB131" i="9"/>
  <c r="CC131" i="9"/>
  <c r="BV98" i="9"/>
  <c r="CB98" i="9"/>
  <c r="CC98" i="9"/>
  <c r="BV121" i="9"/>
  <c r="CC121" i="9"/>
  <c r="CB121" i="9"/>
  <c r="BV140" i="9"/>
  <c r="CB140" i="9"/>
  <c r="CC140" i="9"/>
  <c r="BV129" i="9"/>
  <c r="CB129" i="9"/>
  <c r="CC129" i="9"/>
  <c r="BV130" i="9"/>
  <c r="CB130" i="9"/>
  <c r="CC130" i="9"/>
  <c r="BV99" i="9"/>
  <c r="CB99" i="9"/>
  <c r="CC99" i="9"/>
  <c r="BV78" i="9"/>
  <c r="CB78" i="9"/>
  <c r="CC78" i="9"/>
  <c r="BV141" i="9"/>
  <c r="CB141" i="9"/>
  <c r="CC141" i="9"/>
  <c r="BV142" i="9"/>
  <c r="CB142" i="9"/>
  <c r="CC142" i="9"/>
  <c r="BV110" i="9"/>
  <c r="CB110" i="9"/>
  <c r="CC110" i="9"/>
  <c r="BV79" i="9"/>
  <c r="CC79" i="9"/>
  <c r="CB79" i="9"/>
  <c r="BV111" i="9"/>
  <c r="CB111" i="9"/>
  <c r="CC111" i="9"/>
  <c r="BV96" i="9"/>
  <c r="CB96" i="9"/>
  <c r="CC96" i="9"/>
  <c r="BV85" i="9"/>
  <c r="CC85" i="9"/>
  <c r="CB85" i="9"/>
  <c r="BV122" i="9"/>
  <c r="CB122" i="9"/>
  <c r="CC122" i="9"/>
  <c r="BV77" i="9"/>
  <c r="CB77" i="9"/>
  <c r="CC77" i="9"/>
  <c r="BV97" i="9"/>
  <c r="CC97" i="9"/>
  <c r="CB97" i="9"/>
  <c r="BV84" i="9"/>
  <c r="CB84" i="9"/>
  <c r="CC84" i="9"/>
  <c r="BV109" i="9"/>
  <c r="CC109" i="9"/>
  <c r="CB109" i="9"/>
  <c r="BV123" i="9"/>
  <c r="CB123" i="9"/>
  <c r="CC123" i="9"/>
  <c r="BU140" i="9"/>
  <c r="BT140" i="9"/>
  <c r="BS140" i="9"/>
  <c r="BR140" i="9"/>
  <c r="BQ140" i="9"/>
  <c r="BP140" i="9"/>
  <c r="BQ129" i="9"/>
  <c r="BP129" i="9"/>
  <c r="BR129" i="9"/>
  <c r="BU129" i="9"/>
  <c r="BT129" i="9"/>
  <c r="BS129" i="9"/>
  <c r="BU130" i="9"/>
  <c r="BT130" i="9"/>
  <c r="BS130" i="9"/>
  <c r="BR130" i="9"/>
  <c r="BQ130" i="9"/>
  <c r="BP130" i="9"/>
  <c r="BQ99" i="9"/>
  <c r="BR99" i="9"/>
  <c r="BP99" i="9"/>
  <c r="BU99" i="9"/>
  <c r="BT99" i="9"/>
  <c r="BS99" i="9"/>
  <c r="BU110" i="9"/>
  <c r="BT110" i="9"/>
  <c r="BS110" i="9"/>
  <c r="BR110" i="9"/>
  <c r="BQ110" i="9"/>
  <c r="BP110" i="9"/>
  <c r="BQ111" i="9"/>
  <c r="BP111" i="9"/>
  <c r="BR111" i="9"/>
  <c r="BU111" i="9"/>
  <c r="BT111" i="9"/>
  <c r="BS111" i="9"/>
  <c r="BQ85" i="9"/>
  <c r="BP85" i="9"/>
  <c r="BR85" i="9"/>
  <c r="BU85" i="9"/>
  <c r="BT85" i="9"/>
  <c r="BS85" i="9"/>
  <c r="BU122" i="9"/>
  <c r="BT122" i="9"/>
  <c r="BS122" i="9"/>
  <c r="BR122" i="9"/>
  <c r="BQ122" i="9"/>
  <c r="BP122" i="9"/>
  <c r="BQ97" i="9"/>
  <c r="BP97" i="9"/>
  <c r="BR97" i="9"/>
  <c r="BU97" i="9"/>
  <c r="BT97" i="9"/>
  <c r="BS97" i="9"/>
  <c r="BU84" i="9"/>
  <c r="BT84" i="9"/>
  <c r="BS84" i="9"/>
  <c r="BR84" i="9"/>
  <c r="BQ84" i="9"/>
  <c r="BP84" i="9"/>
  <c r="BQ109" i="9"/>
  <c r="BP109" i="9"/>
  <c r="BU109" i="9"/>
  <c r="BR109" i="9"/>
  <c r="BT109" i="9"/>
  <c r="BS109" i="9"/>
  <c r="BQ123" i="9"/>
  <c r="BP123" i="9"/>
  <c r="BR123" i="9"/>
  <c r="BU123" i="9"/>
  <c r="BT123" i="9"/>
  <c r="BS123" i="9"/>
  <c r="BQ141" i="9"/>
  <c r="BP141" i="9"/>
  <c r="BU141" i="9"/>
  <c r="BT141" i="9"/>
  <c r="BS141" i="9"/>
  <c r="BR141" i="9"/>
  <c r="BU88" i="9"/>
  <c r="BT88" i="9"/>
  <c r="BS88" i="9"/>
  <c r="BR88" i="9"/>
  <c r="BQ88" i="9"/>
  <c r="BP88" i="9"/>
  <c r="BQ77" i="9"/>
  <c r="BP77" i="9"/>
  <c r="BR77" i="9"/>
  <c r="BU77" i="9"/>
  <c r="BT77" i="9"/>
  <c r="BS77" i="9"/>
  <c r="BU78" i="9"/>
  <c r="BT78" i="9"/>
  <c r="BS78" i="9"/>
  <c r="BR78" i="9"/>
  <c r="BQ78" i="9"/>
  <c r="BP78" i="9"/>
  <c r="BQ79" i="9"/>
  <c r="BP79" i="9"/>
  <c r="BU79" i="9"/>
  <c r="BR79" i="9"/>
  <c r="BT79" i="9"/>
  <c r="BS79" i="9"/>
  <c r="BU96" i="9"/>
  <c r="BT96" i="9"/>
  <c r="BS96" i="9"/>
  <c r="BR96" i="9"/>
  <c r="BQ96" i="9"/>
  <c r="BP96" i="9"/>
  <c r="BQ121" i="9"/>
  <c r="BP121" i="9"/>
  <c r="BR121" i="9"/>
  <c r="BU121" i="9"/>
  <c r="BT121" i="9"/>
  <c r="BS121" i="9"/>
  <c r="BU142" i="9"/>
  <c r="BT142" i="9"/>
  <c r="BS142" i="9"/>
  <c r="BR142" i="9"/>
  <c r="BQ142" i="9"/>
  <c r="BP142" i="9"/>
  <c r="BU100" i="9"/>
  <c r="BT100" i="9"/>
  <c r="BS100" i="9"/>
  <c r="BR100" i="9"/>
  <c r="BQ100" i="9"/>
  <c r="BP100" i="9"/>
  <c r="BQ89" i="9"/>
  <c r="BP89" i="9"/>
  <c r="BR89" i="9"/>
  <c r="BU89" i="9"/>
  <c r="BT89" i="9"/>
  <c r="BS89" i="9"/>
  <c r="BU90" i="9"/>
  <c r="BT90" i="9"/>
  <c r="BS90" i="9"/>
  <c r="BR90" i="9"/>
  <c r="BQ90" i="9"/>
  <c r="BP90" i="9"/>
  <c r="BQ91" i="9"/>
  <c r="BP91" i="9"/>
  <c r="BU91" i="9"/>
  <c r="BR91" i="9"/>
  <c r="BT91" i="9"/>
  <c r="BS91" i="9"/>
  <c r="BU80" i="9"/>
  <c r="BT80" i="9"/>
  <c r="BS80" i="9"/>
  <c r="BR80" i="9"/>
  <c r="BQ80" i="9"/>
  <c r="BP80" i="9"/>
  <c r="BQ83" i="9"/>
  <c r="BP83" i="9"/>
  <c r="BU83" i="9"/>
  <c r="BT83" i="9"/>
  <c r="BR83" i="9"/>
  <c r="BS83" i="9"/>
  <c r="BU108" i="9"/>
  <c r="BT108" i="9"/>
  <c r="BS108" i="9"/>
  <c r="BR108" i="9"/>
  <c r="BQ108" i="9"/>
  <c r="BP108" i="9"/>
  <c r="BQ133" i="9"/>
  <c r="BP133" i="9"/>
  <c r="BR133" i="9"/>
  <c r="BU133" i="9"/>
  <c r="BT133" i="9"/>
  <c r="BS133" i="9"/>
  <c r="BU134" i="9"/>
  <c r="BT134" i="9"/>
  <c r="BS134" i="9"/>
  <c r="BR134" i="9"/>
  <c r="BQ134" i="9"/>
  <c r="BP134" i="9"/>
  <c r="BU112" i="9"/>
  <c r="BT112" i="9"/>
  <c r="BS112" i="9"/>
  <c r="BR112" i="9"/>
  <c r="BQ112" i="9"/>
  <c r="BP112" i="9"/>
  <c r="BQ101" i="9"/>
  <c r="BP101" i="9"/>
  <c r="BU101" i="9"/>
  <c r="BT101" i="9"/>
  <c r="BS101" i="9"/>
  <c r="BR101" i="9"/>
  <c r="BU102" i="9"/>
  <c r="BT102" i="9"/>
  <c r="BS102" i="9"/>
  <c r="BR102" i="9"/>
  <c r="BQ102" i="9"/>
  <c r="BP102" i="9"/>
  <c r="BQ103" i="9"/>
  <c r="BP103" i="9"/>
  <c r="BU103" i="9"/>
  <c r="BT103" i="9"/>
  <c r="BR103" i="9"/>
  <c r="BS103" i="9"/>
  <c r="BU92" i="9"/>
  <c r="BT92" i="9"/>
  <c r="BS92" i="9"/>
  <c r="BR92" i="9"/>
  <c r="BQ92" i="9"/>
  <c r="BP92" i="9"/>
  <c r="BQ81" i="9"/>
  <c r="BP81" i="9"/>
  <c r="BR81" i="9"/>
  <c r="BU81" i="9"/>
  <c r="BT81" i="9"/>
  <c r="BS81" i="9"/>
  <c r="BU82" i="9"/>
  <c r="BT82" i="9"/>
  <c r="BS82" i="9"/>
  <c r="BR82" i="9"/>
  <c r="BQ82" i="9"/>
  <c r="BP82" i="9"/>
  <c r="BQ95" i="9"/>
  <c r="BP95" i="9"/>
  <c r="BR95" i="9"/>
  <c r="BU95" i="9"/>
  <c r="BT95" i="9"/>
  <c r="BS95" i="9"/>
  <c r="BU120" i="9"/>
  <c r="BT120" i="9"/>
  <c r="BS120" i="9"/>
  <c r="BR120" i="9"/>
  <c r="BQ120" i="9"/>
  <c r="BP120" i="9"/>
  <c r="BQ135" i="9"/>
  <c r="BP135" i="9"/>
  <c r="BU135" i="9"/>
  <c r="BT135" i="9"/>
  <c r="BR135" i="9"/>
  <c r="BS135" i="9"/>
  <c r="BU124" i="9"/>
  <c r="BT124" i="9"/>
  <c r="BS124" i="9"/>
  <c r="BR124" i="9"/>
  <c r="BQ124" i="9"/>
  <c r="BP124" i="9"/>
  <c r="BQ113" i="9"/>
  <c r="BP113" i="9"/>
  <c r="BR113" i="9"/>
  <c r="BU113" i="9"/>
  <c r="BT113" i="9"/>
  <c r="BS113" i="9"/>
  <c r="BU114" i="9"/>
  <c r="BT114" i="9"/>
  <c r="BS114" i="9"/>
  <c r="BR114" i="9"/>
  <c r="BQ114" i="9"/>
  <c r="BP114" i="9"/>
  <c r="BQ115" i="9"/>
  <c r="BP115" i="9"/>
  <c r="BR115" i="9"/>
  <c r="BU115" i="9"/>
  <c r="BT115" i="9"/>
  <c r="BS115" i="9"/>
  <c r="BU104" i="9"/>
  <c r="BT104" i="9"/>
  <c r="BS104" i="9"/>
  <c r="BR104" i="9"/>
  <c r="BQ104" i="9"/>
  <c r="BP104" i="9"/>
  <c r="BQ93" i="9"/>
  <c r="BP93" i="9"/>
  <c r="BR93" i="9"/>
  <c r="BU93" i="9"/>
  <c r="BT93" i="9"/>
  <c r="BS93" i="9"/>
  <c r="BU94" i="9"/>
  <c r="BT94" i="9"/>
  <c r="BS94" i="9"/>
  <c r="BR94" i="9"/>
  <c r="BQ94" i="9"/>
  <c r="BP94" i="9"/>
  <c r="BQ107" i="9"/>
  <c r="BP107" i="9"/>
  <c r="BR107" i="9"/>
  <c r="BU107" i="9"/>
  <c r="BT107" i="9"/>
  <c r="BS107" i="9"/>
  <c r="BU132" i="9"/>
  <c r="BT132" i="9"/>
  <c r="BS132" i="9"/>
  <c r="BR132" i="9"/>
  <c r="BQ132" i="9"/>
  <c r="BP132" i="9"/>
  <c r="BU86" i="9"/>
  <c r="BT86" i="9"/>
  <c r="BS86" i="9"/>
  <c r="BR86" i="9"/>
  <c r="BQ86" i="9"/>
  <c r="BP86" i="9"/>
  <c r="BU136" i="9"/>
  <c r="BT136" i="9"/>
  <c r="BS136" i="9"/>
  <c r="BR136" i="9"/>
  <c r="BQ136" i="9"/>
  <c r="BP136" i="9"/>
  <c r="BQ125" i="9"/>
  <c r="BP125" i="9"/>
  <c r="BR125" i="9"/>
  <c r="BU125" i="9"/>
  <c r="BT125" i="9"/>
  <c r="BS125" i="9"/>
  <c r="BU126" i="9"/>
  <c r="BT126" i="9"/>
  <c r="BS126" i="9"/>
  <c r="BR126" i="9"/>
  <c r="BQ126" i="9"/>
  <c r="BP126" i="9"/>
  <c r="BQ127" i="9"/>
  <c r="BP127" i="9"/>
  <c r="BU127" i="9"/>
  <c r="BR127" i="9"/>
  <c r="BT127" i="9"/>
  <c r="BS127" i="9"/>
  <c r="BU116" i="9"/>
  <c r="BT116" i="9"/>
  <c r="BS116" i="9"/>
  <c r="BR116" i="9"/>
  <c r="BQ116" i="9"/>
  <c r="BP116" i="9"/>
  <c r="BQ105" i="9"/>
  <c r="BP105" i="9"/>
  <c r="BR105" i="9"/>
  <c r="BU105" i="9"/>
  <c r="BT105" i="9"/>
  <c r="BS105" i="9"/>
  <c r="BU106" i="9"/>
  <c r="BT106" i="9"/>
  <c r="BS106" i="9"/>
  <c r="BR106" i="9"/>
  <c r="BQ106" i="9"/>
  <c r="BP106" i="9"/>
  <c r="BQ119" i="9"/>
  <c r="BR119" i="9"/>
  <c r="BP119" i="9"/>
  <c r="BU119" i="9"/>
  <c r="BT119" i="9"/>
  <c r="BS119" i="9"/>
  <c r="BQ87" i="9"/>
  <c r="BP87" i="9"/>
  <c r="BR87" i="9"/>
  <c r="BU87" i="9"/>
  <c r="BT87" i="9"/>
  <c r="BS87" i="9"/>
  <c r="BQ137" i="9"/>
  <c r="BP137" i="9"/>
  <c r="BR137" i="9"/>
  <c r="BU137" i="9"/>
  <c r="BT137" i="9"/>
  <c r="BS137" i="9"/>
  <c r="BU138" i="9"/>
  <c r="BT138" i="9"/>
  <c r="BS138" i="9"/>
  <c r="BR138" i="9"/>
  <c r="BQ138" i="9"/>
  <c r="BP138" i="9"/>
  <c r="BQ139" i="9"/>
  <c r="BP139" i="9"/>
  <c r="BR139" i="9"/>
  <c r="BU139" i="9"/>
  <c r="BT139" i="9"/>
  <c r="BS139" i="9"/>
  <c r="BU128" i="9"/>
  <c r="BT128" i="9"/>
  <c r="BS128" i="9"/>
  <c r="BR128" i="9"/>
  <c r="BQ128" i="9"/>
  <c r="BP128" i="9"/>
  <c r="BQ117" i="9"/>
  <c r="BP117" i="9"/>
  <c r="BR117" i="9"/>
  <c r="BU117" i="9"/>
  <c r="BT117" i="9"/>
  <c r="BS117" i="9"/>
  <c r="BU118" i="9"/>
  <c r="BT118" i="9"/>
  <c r="BS118" i="9"/>
  <c r="BR118" i="9"/>
  <c r="BQ118" i="9"/>
  <c r="BP118" i="9"/>
  <c r="BQ131" i="9"/>
  <c r="BR131" i="9"/>
  <c r="BP131" i="9"/>
  <c r="BU131" i="9"/>
  <c r="BT131" i="9"/>
  <c r="BS131" i="9"/>
  <c r="BU98" i="9"/>
  <c r="BT98" i="9"/>
  <c r="BS98" i="9"/>
  <c r="BR98" i="9"/>
  <c r="BQ98" i="9"/>
  <c r="BP98" i="9"/>
  <c r="K23" i="1"/>
  <c r="G26" i="1" s="1"/>
  <c r="H52" i="1"/>
  <c r="G45" i="1"/>
  <c r="H45" i="1" s="1"/>
  <c r="H44" i="1"/>
  <c r="H50" i="1"/>
  <c r="H49" i="1"/>
  <c r="H51" i="1"/>
  <c r="G27" i="1" l="1"/>
  <c r="H26" i="1"/>
  <c r="N26" i="1" s="1"/>
  <c r="G46" i="1"/>
  <c r="H46" i="1" s="1"/>
  <c r="W20" i="1"/>
  <c r="W11" i="1"/>
  <c r="W14" i="1"/>
  <c r="W13" i="1"/>
  <c r="W12" i="1"/>
  <c r="U23" i="1"/>
  <c r="U20" i="1"/>
  <c r="V22" i="1"/>
  <c r="V21" i="1"/>
  <c r="V14" i="1"/>
  <c r="V13" i="1"/>
  <c r="W15" i="1" l="1"/>
  <c r="G28" i="1"/>
  <c r="H27" i="1"/>
  <c r="N27" i="1" s="1"/>
  <c r="V24" i="1"/>
  <c r="V6" i="1"/>
  <c r="V5" i="1"/>
  <c r="AE141" i="9"/>
  <c r="AD141" i="9"/>
  <c r="AC141" i="9"/>
  <c r="AE140" i="9"/>
  <c r="AD140" i="9"/>
  <c r="AC140" i="9"/>
  <c r="AE139" i="9"/>
  <c r="AD139" i="9"/>
  <c r="AC139" i="9"/>
  <c r="AE138" i="9"/>
  <c r="AD138" i="9"/>
  <c r="AC138" i="9"/>
  <c r="AE137" i="9"/>
  <c r="AD137" i="9"/>
  <c r="AC137" i="9"/>
  <c r="AE136" i="9"/>
  <c r="AD136" i="9"/>
  <c r="AC136" i="9"/>
  <c r="AE135" i="9"/>
  <c r="AD135" i="9"/>
  <c r="AC135" i="9"/>
  <c r="AE134" i="9"/>
  <c r="AD134" i="9"/>
  <c r="AC134" i="9"/>
  <c r="AE133" i="9"/>
  <c r="AD133" i="9"/>
  <c r="AC133" i="9"/>
  <c r="AE132" i="9"/>
  <c r="AD132" i="9"/>
  <c r="AC132" i="9"/>
  <c r="AE131" i="9"/>
  <c r="AD131" i="9"/>
  <c r="AC131" i="9"/>
  <c r="AE130" i="9"/>
  <c r="AD130" i="9"/>
  <c r="AC130" i="9"/>
  <c r="AE129" i="9"/>
  <c r="AD129" i="9"/>
  <c r="AC129" i="9"/>
  <c r="AE128" i="9"/>
  <c r="AD128" i="9"/>
  <c r="AC128" i="9"/>
  <c r="AE127" i="9"/>
  <c r="AD127" i="9"/>
  <c r="AC127" i="9"/>
  <c r="AE126" i="9"/>
  <c r="AD126" i="9"/>
  <c r="AC126" i="9"/>
  <c r="AE125" i="9"/>
  <c r="AD125" i="9"/>
  <c r="AC125" i="9"/>
  <c r="AE124" i="9"/>
  <c r="AD124" i="9"/>
  <c r="AC124" i="9"/>
  <c r="AE123" i="9"/>
  <c r="AD123" i="9"/>
  <c r="AC123" i="9"/>
  <c r="AE122" i="9"/>
  <c r="AD122" i="9"/>
  <c r="AC122" i="9"/>
  <c r="AE121" i="9"/>
  <c r="AD121" i="9"/>
  <c r="AC121" i="9"/>
  <c r="AG126" i="9"/>
  <c r="AF126" i="9"/>
  <c r="AG125" i="9"/>
  <c r="AF125" i="9"/>
  <c r="AG124" i="9"/>
  <c r="AF124" i="9"/>
  <c r="AG123" i="9"/>
  <c r="AF123" i="9"/>
  <c r="AG122" i="9"/>
  <c r="AF122" i="9"/>
  <c r="AG121" i="9"/>
  <c r="AF121" i="9"/>
  <c r="AG120" i="9"/>
  <c r="AF120" i="9"/>
  <c r="AE120" i="9"/>
  <c r="AD120" i="9"/>
  <c r="AC120" i="9"/>
  <c r="AG119" i="9"/>
  <c r="AF119" i="9"/>
  <c r="AE119" i="9"/>
  <c r="AD119" i="9"/>
  <c r="AC119" i="9"/>
  <c r="AG118" i="9"/>
  <c r="AF118" i="9"/>
  <c r="AE118" i="9"/>
  <c r="AD118" i="9"/>
  <c r="AC118" i="9"/>
  <c r="AG117" i="9"/>
  <c r="AF117" i="9"/>
  <c r="AE117" i="9"/>
  <c r="AD117" i="9"/>
  <c r="AC117" i="9"/>
  <c r="AG116" i="9"/>
  <c r="AF116" i="9"/>
  <c r="AE116" i="9"/>
  <c r="AD116" i="9"/>
  <c r="AC116" i="9"/>
  <c r="AG115" i="9"/>
  <c r="AF115" i="9"/>
  <c r="AE115" i="9"/>
  <c r="AD115" i="9"/>
  <c r="AC115" i="9"/>
  <c r="AG114" i="9"/>
  <c r="AF114" i="9"/>
  <c r="AE114" i="9"/>
  <c r="AD114" i="9"/>
  <c r="AC114" i="9"/>
  <c r="AG113" i="9"/>
  <c r="AF113" i="9"/>
  <c r="AE113" i="9"/>
  <c r="AD113" i="9"/>
  <c r="AC113" i="9"/>
  <c r="AG112" i="9"/>
  <c r="AF112" i="9"/>
  <c r="AE112" i="9"/>
  <c r="AD112" i="9"/>
  <c r="AC112" i="9"/>
  <c r="AG111" i="9"/>
  <c r="AF111" i="9"/>
  <c r="AE111" i="9"/>
  <c r="AD111" i="9"/>
  <c r="AC111" i="9"/>
  <c r="AG110" i="9"/>
  <c r="AF110" i="9"/>
  <c r="AE110" i="9"/>
  <c r="AD110" i="9"/>
  <c r="AC110" i="9"/>
  <c r="AG109" i="9"/>
  <c r="AF109" i="9"/>
  <c r="AE109" i="9"/>
  <c r="AD109" i="9"/>
  <c r="AC109" i="9"/>
  <c r="AG108" i="9"/>
  <c r="AF108" i="9"/>
  <c r="AE108" i="9"/>
  <c r="AD108" i="9"/>
  <c r="AC108" i="9"/>
  <c r="AG107" i="9"/>
  <c r="AF107" i="9"/>
  <c r="AE107" i="9"/>
  <c r="AD107" i="9"/>
  <c r="AC107" i="9"/>
  <c r="AG106" i="9"/>
  <c r="AF106" i="9"/>
  <c r="AE106" i="9"/>
  <c r="AD106" i="9"/>
  <c r="AC106" i="9"/>
  <c r="AG105" i="9"/>
  <c r="AF105" i="9"/>
  <c r="AE105" i="9"/>
  <c r="AD105" i="9"/>
  <c r="AC105" i="9"/>
  <c r="AG104" i="9"/>
  <c r="AF104" i="9"/>
  <c r="AE104" i="9"/>
  <c r="AD104" i="9"/>
  <c r="AC104" i="9"/>
  <c r="AG103" i="9"/>
  <c r="AF103" i="9"/>
  <c r="AE103" i="9"/>
  <c r="AD103" i="9"/>
  <c r="AC103" i="9"/>
  <c r="AG102" i="9"/>
  <c r="AF102" i="9"/>
  <c r="AE102" i="9"/>
  <c r="AD102" i="9"/>
  <c r="AC102" i="9"/>
  <c r="AG101" i="9"/>
  <c r="AF101" i="9"/>
  <c r="AE101" i="9"/>
  <c r="AD101" i="9"/>
  <c r="AC101" i="9"/>
  <c r="AG100" i="9"/>
  <c r="AF100" i="9"/>
  <c r="AE100" i="9"/>
  <c r="AD100" i="9"/>
  <c r="AC100" i="9"/>
  <c r="AG99" i="9"/>
  <c r="AF99" i="9"/>
  <c r="AE99" i="9"/>
  <c r="AD99" i="9"/>
  <c r="AC99" i="9"/>
  <c r="AG98" i="9"/>
  <c r="AF98" i="9"/>
  <c r="AE98" i="9"/>
  <c r="AD98" i="9"/>
  <c r="AC98" i="9"/>
  <c r="AG97" i="9"/>
  <c r="AF97" i="9"/>
  <c r="AE97" i="9"/>
  <c r="AD97" i="9"/>
  <c r="AC97" i="9"/>
  <c r="AG96" i="9"/>
  <c r="AF96" i="9"/>
  <c r="AE96" i="9"/>
  <c r="AD96" i="9"/>
  <c r="AC96" i="9"/>
  <c r="AG95" i="9"/>
  <c r="AF95" i="9"/>
  <c r="AE95" i="9"/>
  <c r="AD95" i="9"/>
  <c r="AC95" i="9"/>
  <c r="AG94" i="9"/>
  <c r="AF94" i="9"/>
  <c r="AE94" i="9"/>
  <c r="AD94" i="9"/>
  <c r="AC94" i="9"/>
  <c r="AG93" i="9"/>
  <c r="AF93" i="9"/>
  <c r="AE93" i="9"/>
  <c r="AD93" i="9"/>
  <c r="AC93" i="9"/>
  <c r="AG92" i="9"/>
  <c r="AF92" i="9"/>
  <c r="AE92" i="9"/>
  <c r="AD92" i="9"/>
  <c r="AC92" i="9"/>
  <c r="AG91" i="9"/>
  <c r="AF91" i="9"/>
  <c r="AE91" i="9"/>
  <c r="AD91" i="9"/>
  <c r="AC91" i="9"/>
  <c r="AG90" i="9"/>
  <c r="AF90" i="9"/>
  <c r="AE90" i="9"/>
  <c r="AD90" i="9"/>
  <c r="AC90" i="9"/>
  <c r="AG89" i="9"/>
  <c r="AF89" i="9"/>
  <c r="AE89" i="9"/>
  <c r="AD89" i="9"/>
  <c r="AC89" i="9"/>
  <c r="AG88" i="9"/>
  <c r="AF88" i="9"/>
  <c r="AE88" i="9"/>
  <c r="AD88" i="9"/>
  <c r="AC88" i="9"/>
  <c r="AG87" i="9"/>
  <c r="AF87" i="9"/>
  <c r="AE87" i="9"/>
  <c r="AD87" i="9"/>
  <c r="AC87" i="9"/>
  <c r="AG86" i="9"/>
  <c r="AF86" i="9"/>
  <c r="AE86" i="9"/>
  <c r="AD86" i="9"/>
  <c r="AC86" i="9"/>
  <c r="AG85" i="9"/>
  <c r="AF85" i="9"/>
  <c r="AE85" i="9"/>
  <c r="AD85" i="9"/>
  <c r="AC85" i="9"/>
  <c r="AG84" i="9"/>
  <c r="AF84" i="9"/>
  <c r="AE84" i="9"/>
  <c r="AD84" i="9"/>
  <c r="AC84" i="9"/>
  <c r="AG83" i="9"/>
  <c r="AF83" i="9"/>
  <c r="AE83" i="9"/>
  <c r="AD83" i="9"/>
  <c r="AC83" i="9"/>
  <c r="AG82" i="9"/>
  <c r="AF82" i="9"/>
  <c r="AE82" i="9"/>
  <c r="AD82" i="9"/>
  <c r="AC82" i="9"/>
  <c r="AG81" i="9"/>
  <c r="AF81" i="9"/>
  <c r="AE81" i="9"/>
  <c r="AD81" i="9"/>
  <c r="AC81" i="9"/>
  <c r="AG80" i="9"/>
  <c r="AF80" i="9"/>
  <c r="AE80" i="9"/>
  <c r="AD80" i="9"/>
  <c r="AC80" i="9"/>
  <c r="AG79" i="9"/>
  <c r="AF79" i="9"/>
  <c r="AE79" i="9"/>
  <c r="AD79" i="9"/>
  <c r="AC79" i="9"/>
  <c r="AG78" i="9"/>
  <c r="AF78" i="9"/>
  <c r="AE78" i="9"/>
  <c r="AD78" i="9"/>
  <c r="AC78" i="9"/>
  <c r="AG77" i="9"/>
  <c r="AF77" i="9"/>
  <c r="AE77" i="9"/>
  <c r="AD77" i="9"/>
  <c r="AC77" i="9"/>
  <c r="AG76" i="9"/>
  <c r="AF76" i="9"/>
  <c r="AE76" i="9"/>
  <c r="AD76" i="9"/>
  <c r="AC76" i="9"/>
  <c r="AG75" i="9"/>
  <c r="AF75" i="9"/>
  <c r="AE75" i="9"/>
  <c r="AD75" i="9"/>
  <c r="AC75" i="9"/>
  <c r="AG74" i="9"/>
  <c r="AF74" i="9"/>
  <c r="AE74" i="9"/>
  <c r="AD74" i="9"/>
  <c r="AC74" i="9"/>
  <c r="AG73" i="9"/>
  <c r="AF73" i="9"/>
  <c r="AE73" i="9"/>
  <c r="AD73" i="9"/>
  <c r="AC73" i="9"/>
  <c r="AG72" i="9"/>
  <c r="AF72" i="9"/>
  <c r="AE72" i="9"/>
  <c r="AD72" i="9"/>
  <c r="AC72" i="9"/>
  <c r="AG71" i="9"/>
  <c r="AF71" i="9"/>
  <c r="AE71" i="9"/>
  <c r="AD71" i="9"/>
  <c r="AC71" i="9"/>
  <c r="AG70" i="9"/>
  <c r="AF70" i="9"/>
  <c r="AE70" i="9"/>
  <c r="AD70" i="9"/>
  <c r="AC70" i="9"/>
  <c r="AG69" i="9"/>
  <c r="AF69" i="9"/>
  <c r="AE69" i="9"/>
  <c r="AD69" i="9"/>
  <c r="AC69" i="9"/>
  <c r="AG68" i="9"/>
  <c r="AF68" i="9"/>
  <c r="AE68" i="9"/>
  <c r="AD68" i="9"/>
  <c r="AC68" i="9"/>
  <c r="AG67" i="9"/>
  <c r="AF67" i="9"/>
  <c r="AE67" i="9"/>
  <c r="AD67" i="9"/>
  <c r="AC67" i="9"/>
  <c r="AG66" i="9"/>
  <c r="AF66" i="9"/>
  <c r="AE66" i="9"/>
  <c r="AD66" i="9"/>
  <c r="AC66" i="9"/>
  <c r="AG65" i="9"/>
  <c r="AF65" i="9"/>
  <c r="AE65" i="9"/>
  <c r="AD65" i="9"/>
  <c r="AC65" i="9"/>
  <c r="AG64" i="9"/>
  <c r="AF64" i="9"/>
  <c r="AE64" i="9"/>
  <c r="AD64" i="9"/>
  <c r="AC64" i="9"/>
  <c r="AG63" i="9"/>
  <c r="AF63" i="9"/>
  <c r="AE63" i="9"/>
  <c r="AD63" i="9"/>
  <c r="AC63" i="9"/>
  <c r="AG62" i="9"/>
  <c r="AF62" i="9"/>
  <c r="AE62" i="9"/>
  <c r="AD62" i="9"/>
  <c r="AC62" i="9"/>
  <c r="AG61" i="9"/>
  <c r="AF61" i="9"/>
  <c r="AE61" i="9"/>
  <c r="AD61" i="9"/>
  <c r="AC61" i="9"/>
  <c r="AG60" i="9"/>
  <c r="AF60" i="9"/>
  <c r="AE60" i="9"/>
  <c r="AD60" i="9"/>
  <c r="AC60" i="9"/>
  <c r="AG59" i="9"/>
  <c r="AF59" i="9"/>
  <c r="AE59" i="9"/>
  <c r="AD59" i="9"/>
  <c r="AC59" i="9"/>
  <c r="AG58" i="9"/>
  <c r="AF58" i="9"/>
  <c r="AE58" i="9"/>
  <c r="AD58" i="9"/>
  <c r="AC58" i="9"/>
  <c r="AG57" i="9"/>
  <c r="AF57" i="9"/>
  <c r="AE57" i="9"/>
  <c r="AD57" i="9"/>
  <c r="AC57" i="9"/>
  <c r="AG56" i="9"/>
  <c r="AF56" i="9"/>
  <c r="AE56" i="9"/>
  <c r="AD56" i="9"/>
  <c r="AC56" i="9"/>
  <c r="AG55" i="9"/>
  <c r="AF55" i="9"/>
  <c r="AE55" i="9"/>
  <c r="AD55" i="9"/>
  <c r="AC55" i="9"/>
  <c r="AG54" i="9"/>
  <c r="AF54" i="9"/>
  <c r="AE54" i="9"/>
  <c r="AD54" i="9"/>
  <c r="AC54" i="9"/>
  <c r="AG53" i="9"/>
  <c r="AF53" i="9"/>
  <c r="AE53" i="9"/>
  <c r="AD53" i="9"/>
  <c r="AC53" i="9"/>
  <c r="AG52" i="9"/>
  <c r="AF52" i="9"/>
  <c r="AE52" i="9"/>
  <c r="AD52" i="9"/>
  <c r="AC52" i="9"/>
  <c r="AG51" i="9"/>
  <c r="AF51" i="9"/>
  <c r="AE51" i="9"/>
  <c r="AD51" i="9"/>
  <c r="AC51" i="9"/>
  <c r="AG50" i="9"/>
  <c r="AF50" i="9"/>
  <c r="AE50" i="9"/>
  <c r="AD50" i="9"/>
  <c r="AC50" i="9"/>
  <c r="AG49" i="9"/>
  <c r="AF49" i="9"/>
  <c r="AE49" i="9"/>
  <c r="AD49" i="9"/>
  <c r="AC49" i="9"/>
  <c r="AG48" i="9"/>
  <c r="AF48" i="9"/>
  <c r="AE48" i="9"/>
  <c r="AD48" i="9"/>
  <c r="AC48" i="9"/>
  <c r="AG47" i="9"/>
  <c r="AF47" i="9"/>
  <c r="AE47" i="9"/>
  <c r="AD47" i="9"/>
  <c r="AC47" i="9"/>
  <c r="AG46" i="9"/>
  <c r="AF46" i="9"/>
  <c r="AE46" i="9"/>
  <c r="AD46" i="9"/>
  <c r="AC46" i="9"/>
  <c r="AG45" i="9"/>
  <c r="AF45" i="9"/>
  <c r="AE45" i="9"/>
  <c r="AD45" i="9"/>
  <c r="AC45" i="9"/>
  <c r="AG44" i="9"/>
  <c r="AF44" i="9"/>
  <c r="AE44" i="9"/>
  <c r="AD44" i="9"/>
  <c r="AC44" i="9"/>
  <c r="AG43" i="9"/>
  <c r="AF43" i="9"/>
  <c r="AE43" i="9"/>
  <c r="AD43" i="9"/>
  <c r="AC43" i="9"/>
  <c r="AG42" i="9"/>
  <c r="AF42" i="9"/>
  <c r="AE42" i="9"/>
  <c r="AD42" i="9"/>
  <c r="AC42" i="9"/>
  <c r="AG41" i="9"/>
  <c r="AF41" i="9"/>
  <c r="AE41" i="9"/>
  <c r="AD41" i="9"/>
  <c r="AC41" i="9"/>
  <c r="AG40" i="9"/>
  <c r="AF40" i="9"/>
  <c r="AE40" i="9"/>
  <c r="AD40" i="9"/>
  <c r="AC40" i="9"/>
  <c r="AG39" i="9"/>
  <c r="AF39" i="9"/>
  <c r="AE39" i="9"/>
  <c r="AD39" i="9"/>
  <c r="AC39" i="9"/>
  <c r="AG38" i="9"/>
  <c r="AF38" i="9"/>
  <c r="AE38" i="9"/>
  <c r="AD38" i="9"/>
  <c r="AF127" i="9"/>
  <c r="AF128" i="9"/>
  <c r="AF129" i="9"/>
  <c r="AF130" i="9"/>
  <c r="AF131" i="9"/>
  <c r="AF132" i="9"/>
  <c r="AF133" i="9"/>
  <c r="AF134" i="9"/>
  <c r="AF135" i="9"/>
  <c r="AF136" i="9"/>
  <c r="AF137" i="9"/>
  <c r="AF138" i="9"/>
  <c r="AF139" i="9"/>
  <c r="AF140" i="9"/>
  <c r="AF141" i="9"/>
  <c r="AC38" i="9"/>
  <c r="X5" i="9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4" i="3"/>
  <c r="Z5" i="6"/>
  <c r="Z6" i="6"/>
  <c r="Z7" i="6"/>
  <c r="Z8" i="6"/>
  <c r="Z9" i="6"/>
  <c r="Z10" i="6"/>
  <c r="Z11" i="6"/>
  <c r="Z12" i="6"/>
  <c r="Z13" i="6"/>
  <c r="Z14" i="6"/>
  <c r="Z15" i="6"/>
  <c r="Z16" i="6"/>
  <c r="Z81" i="9" s="1"/>
  <c r="Z17" i="6"/>
  <c r="Z18" i="6"/>
  <c r="Z19" i="6"/>
  <c r="Z20" i="6"/>
  <c r="Z21" i="6"/>
  <c r="Z22" i="6"/>
  <c r="Z23" i="6"/>
  <c r="Z24" i="6"/>
  <c r="Z25" i="6"/>
  <c r="Z26" i="6"/>
  <c r="Z27" i="6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4" i="3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E37" i="9"/>
  <c r="AD37" i="9"/>
  <c r="AC37" i="9"/>
  <c r="X37" i="9"/>
  <c r="T37" i="9"/>
  <c r="AE36" i="9"/>
  <c r="AD36" i="9"/>
  <c r="AC36" i="9"/>
  <c r="X36" i="9"/>
  <c r="T36" i="9"/>
  <c r="AE35" i="9"/>
  <c r="AD35" i="9"/>
  <c r="AC35" i="9"/>
  <c r="AB35" i="9"/>
  <c r="X35" i="9"/>
  <c r="T35" i="9"/>
  <c r="AE34" i="9"/>
  <c r="AD34" i="9"/>
  <c r="AC34" i="9"/>
  <c r="X34" i="9"/>
  <c r="T34" i="9"/>
  <c r="AE33" i="9"/>
  <c r="AD33" i="9"/>
  <c r="AC33" i="9"/>
  <c r="X33" i="9"/>
  <c r="T33" i="9"/>
  <c r="AE32" i="9"/>
  <c r="AD32" i="9"/>
  <c r="AC32" i="9"/>
  <c r="X32" i="9"/>
  <c r="Y32" i="9" s="1"/>
  <c r="T32" i="9"/>
  <c r="AE31" i="9"/>
  <c r="AD31" i="9"/>
  <c r="AC31" i="9"/>
  <c r="X31" i="9"/>
  <c r="T31" i="9"/>
  <c r="AE30" i="9"/>
  <c r="AD30" i="9"/>
  <c r="AC30" i="9"/>
  <c r="X30" i="9"/>
  <c r="T30" i="9"/>
  <c r="AE29" i="9"/>
  <c r="AD29" i="9"/>
  <c r="AC29" i="9"/>
  <c r="X29" i="9"/>
  <c r="T29" i="9"/>
  <c r="AE28" i="9"/>
  <c r="AD28" i="9"/>
  <c r="AC28" i="9"/>
  <c r="X28" i="9"/>
  <c r="T28" i="9"/>
  <c r="AE27" i="9"/>
  <c r="AD27" i="9"/>
  <c r="AC27" i="9"/>
  <c r="X27" i="9"/>
  <c r="T27" i="9"/>
  <c r="AE26" i="9"/>
  <c r="AD26" i="9"/>
  <c r="AC26" i="9"/>
  <c r="X26" i="9"/>
  <c r="T26" i="9"/>
  <c r="AE25" i="9"/>
  <c r="AD25" i="9"/>
  <c r="AC25" i="9"/>
  <c r="X25" i="9"/>
  <c r="T25" i="9"/>
  <c r="AE24" i="9"/>
  <c r="AD24" i="9"/>
  <c r="AC24" i="9"/>
  <c r="X24" i="9"/>
  <c r="T24" i="9"/>
  <c r="AE23" i="9"/>
  <c r="AD23" i="9"/>
  <c r="AC23" i="9"/>
  <c r="X23" i="9"/>
  <c r="T23" i="9"/>
  <c r="AE22" i="9"/>
  <c r="AD22" i="9"/>
  <c r="AC22" i="9"/>
  <c r="X22" i="9"/>
  <c r="Y22" i="9" s="1"/>
  <c r="T22" i="9"/>
  <c r="AE21" i="9"/>
  <c r="AD21" i="9"/>
  <c r="AC21" i="9"/>
  <c r="X21" i="9"/>
  <c r="T21" i="9"/>
  <c r="AE20" i="9"/>
  <c r="X20" i="9"/>
  <c r="T20" i="9"/>
  <c r="AE19" i="9"/>
  <c r="AD19" i="9"/>
  <c r="AC19" i="9"/>
  <c r="X19" i="9"/>
  <c r="T19" i="9"/>
  <c r="AE18" i="9"/>
  <c r="X18" i="9"/>
  <c r="T18" i="9"/>
  <c r="AE17" i="9"/>
  <c r="AD17" i="9"/>
  <c r="AC17" i="9"/>
  <c r="X17" i="9"/>
  <c r="T17" i="9"/>
  <c r="AE16" i="9"/>
  <c r="AD16" i="9"/>
  <c r="AC16" i="9"/>
  <c r="X16" i="9"/>
  <c r="T16" i="9"/>
  <c r="AE15" i="9"/>
  <c r="AD15" i="9"/>
  <c r="AC15" i="9"/>
  <c r="X15" i="9"/>
  <c r="T15" i="9"/>
  <c r="AE14" i="9"/>
  <c r="AD14" i="9"/>
  <c r="AC14" i="9"/>
  <c r="X14" i="9"/>
  <c r="T14" i="9"/>
  <c r="AE13" i="9"/>
  <c r="AD13" i="9"/>
  <c r="AC13" i="9"/>
  <c r="X13" i="9"/>
  <c r="T13" i="9"/>
  <c r="AE12" i="9"/>
  <c r="AD12" i="9"/>
  <c r="AC12" i="9"/>
  <c r="X12" i="9"/>
  <c r="T12" i="9"/>
  <c r="AE11" i="9"/>
  <c r="AD11" i="9"/>
  <c r="AC11" i="9"/>
  <c r="X11" i="9"/>
  <c r="T11" i="9"/>
  <c r="AE10" i="9"/>
  <c r="AD10" i="9"/>
  <c r="AC10" i="9"/>
  <c r="X10" i="9"/>
  <c r="T10" i="9"/>
  <c r="AE9" i="9"/>
  <c r="AD9" i="9"/>
  <c r="AC9" i="9"/>
  <c r="X9" i="9"/>
  <c r="T9" i="9"/>
  <c r="AE8" i="9"/>
  <c r="AD8" i="9"/>
  <c r="AC8" i="9"/>
  <c r="X8" i="9"/>
  <c r="T8" i="9"/>
  <c r="AE7" i="9"/>
  <c r="AD7" i="9"/>
  <c r="AC7" i="9"/>
  <c r="X7" i="9"/>
  <c r="T7" i="9"/>
  <c r="AE6" i="9"/>
  <c r="AD6" i="9"/>
  <c r="AC6" i="9"/>
  <c r="X6" i="9"/>
  <c r="T6" i="9"/>
  <c r="AE5" i="9"/>
  <c r="AD5" i="9"/>
  <c r="AC5" i="9"/>
  <c r="T5" i="9"/>
  <c r="AE4" i="9"/>
  <c r="AD4" i="9"/>
  <c r="AC4" i="9"/>
  <c r="X4" i="9"/>
  <c r="T4" i="9"/>
  <c r="P5" i="9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P84" i="9" s="1"/>
  <c r="P85" i="9" s="1"/>
  <c r="P86" i="9" s="1"/>
  <c r="P87" i="9" s="1"/>
  <c r="P88" i="9" s="1"/>
  <c r="P89" i="9" s="1"/>
  <c r="P90" i="9" s="1"/>
  <c r="P91" i="9" s="1"/>
  <c r="P92" i="9" s="1"/>
  <c r="P94" i="9" s="1"/>
  <c r="P95" i="9" s="1"/>
  <c r="P96" i="9" s="1"/>
  <c r="P97" i="9" s="1"/>
  <c r="P98" i="9" s="1"/>
  <c r="P99" i="9" s="1"/>
  <c r="P100" i="9" s="1"/>
  <c r="P101" i="9" s="1"/>
  <c r="P102" i="9" s="1"/>
  <c r="P103" i="9" s="1"/>
  <c r="P104" i="9" s="1"/>
  <c r="P105" i="9" s="1"/>
  <c r="P106" i="9" s="1"/>
  <c r="P107" i="9" s="1"/>
  <c r="P108" i="9" s="1"/>
  <c r="P109" i="9" s="1"/>
  <c r="P110" i="9" s="1"/>
  <c r="P111" i="9" s="1"/>
  <c r="P112" i="9" s="1"/>
  <c r="P113" i="9" s="1"/>
  <c r="P114" i="9" s="1"/>
  <c r="P115" i="9" s="1"/>
  <c r="P116" i="9" s="1"/>
  <c r="P117" i="9" s="1"/>
  <c r="P118" i="9" s="1"/>
  <c r="P119" i="9" s="1"/>
  <c r="P120" i="9" s="1"/>
  <c r="P121" i="9" s="1"/>
  <c r="P122" i="9" s="1"/>
  <c r="P123" i="9" s="1"/>
  <c r="P124" i="9" s="1"/>
  <c r="P125" i="9" s="1"/>
  <c r="P126" i="9" s="1"/>
  <c r="P128" i="9" s="1"/>
  <c r="P129" i="9" s="1"/>
  <c r="P130" i="9" s="1"/>
  <c r="P131" i="9" s="1"/>
  <c r="P132" i="9" s="1"/>
  <c r="P133" i="9" s="1"/>
  <c r="P134" i="9" s="1"/>
  <c r="P135" i="9" s="1"/>
  <c r="P136" i="9" s="1"/>
  <c r="P137" i="9" s="1"/>
  <c r="P138" i="9" s="1"/>
  <c r="P139" i="9" s="1"/>
  <c r="P140" i="9" s="1"/>
  <c r="P141" i="9" s="1"/>
  <c r="AB141" i="9"/>
  <c r="AA141" i="9"/>
  <c r="Z141" i="9"/>
  <c r="X141" i="9"/>
  <c r="W141" i="9"/>
  <c r="V141" i="9"/>
  <c r="T141" i="9"/>
  <c r="S141" i="9"/>
  <c r="R141" i="9"/>
  <c r="AB140" i="9"/>
  <c r="AA140" i="9"/>
  <c r="Z140" i="9"/>
  <c r="X140" i="9"/>
  <c r="W140" i="9"/>
  <c r="V140" i="9"/>
  <c r="T140" i="9"/>
  <c r="S140" i="9"/>
  <c r="R140" i="9"/>
  <c r="AB139" i="9"/>
  <c r="AA139" i="9"/>
  <c r="Z139" i="9"/>
  <c r="X139" i="9"/>
  <c r="W139" i="9"/>
  <c r="V139" i="9"/>
  <c r="T139" i="9"/>
  <c r="S139" i="9"/>
  <c r="R139" i="9"/>
  <c r="AB138" i="9"/>
  <c r="AA138" i="9"/>
  <c r="Z138" i="9"/>
  <c r="X138" i="9"/>
  <c r="W138" i="9"/>
  <c r="V138" i="9"/>
  <c r="T138" i="9"/>
  <c r="S138" i="9"/>
  <c r="R138" i="9"/>
  <c r="AB137" i="9"/>
  <c r="AA137" i="9"/>
  <c r="Z137" i="9"/>
  <c r="X137" i="9"/>
  <c r="W137" i="9"/>
  <c r="V137" i="9"/>
  <c r="T137" i="9"/>
  <c r="S137" i="9"/>
  <c r="R137" i="9"/>
  <c r="AB136" i="9"/>
  <c r="AA136" i="9"/>
  <c r="Z136" i="9"/>
  <c r="X136" i="9"/>
  <c r="W136" i="9"/>
  <c r="V136" i="9"/>
  <c r="T136" i="9"/>
  <c r="S136" i="9"/>
  <c r="R136" i="9"/>
  <c r="AB135" i="9"/>
  <c r="AA135" i="9"/>
  <c r="Z135" i="9"/>
  <c r="X135" i="9"/>
  <c r="W135" i="9"/>
  <c r="V135" i="9"/>
  <c r="T135" i="9"/>
  <c r="S135" i="9"/>
  <c r="R135" i="9"/>
  <c r="AB134" i="9"/>
  <c r="AA134" i="9"/>
  <c r="Z134" i="9"/>
  <c r="X134" i="9"/>
  <c r="W134" i="9"/>
  <c r="V134" i="9"/>
  <c r="T134" i="9"/>
  <c r="S134" i="9"/>
  <c r="R134" i="9"/>
  <c r="AB133" i="9"/>
  <c r="AA133" i="9"/>
  <c r="Z133" i="9"/>
  <c r="X133" i="9"/>
  <c r="W133" i="9"/>
  <c r="V133" i="9"/>
  <c r="T133" i="9"/>
  <c r="S133" i="9"/>
  <c r="R133" i="9"/>
  <c r="AB132" i="9"/>
  <c r="AA132" i="9"/>
  <c r="Z132" i="9"/>
  <c r="X132" i="9"/>
  <c r="W132" i="9"/>
  <c r="V132" i="9"/>
  <c r="T132" i="9"/>
  <c r="S132" i="9"/>
  <c r="R132" i="9"/>
  <c r="AB131" i="9"/>
  <c r="AA131" i="9"/>
  <c r="Z131" i="9"/>
  <c r="X131" i="9"/>
  <c r="W131" i="9"/>
  <c r="V131" i="9"/>
  <c r="T131" i="9"/>
  <c r="S131" i="9"/>
  <c r="R131" i="9"/>
  <c r="AB130" i="9"/>
  <c r="AA130" i="9"/>
  <c r="Z130" i="9"/>
  <c r="X130" i="9"/>
  <c r="W130" i="9"/>
  <c r="V130" i="9"/>
  <c r="T130" i="9"/>
  <c r="S130" i="9"/>
  <c r="R130" i="9"/>
  <c r="AB129" i="9"/>
  <c r="AA129" i="9"/>
  <c r="Z129" i="9"/>
  <c r="X129" i="9"/>
  <c r="W129" i="9"/>
  <c r="V129" i="9"/>
  <c r="T129" i="9"/>
  <c r="S129" i="9"/>
  <c r="R129" i="9"/>
  <c r="AB128" i="9"/>
  <c r="AA128" i="9"/>
  <c r="Z128" i="9"/>
  <c r="X128" i="9"/>
  <c r="W128" i="9"/>
  <c r="V128" i="9"/>
  <c r="T128" i="9"/>
  <c r="S128" i="9"/>
  <c r="R128" i="9"/>
  <c r="AB127" i="9"/>
  <c r="AA127" i="9"/>
  <c r="Z127" i="9"/>
  <c r="X127" i="9"/>
  <c r="W127" i="9"/>
  <c r="V127" i="9"/>
  <c r="T127" i="9"/>
  <c r="S127" i="9"/>
  <c r="R127" i="9"/>
  <c r="AB126" i="9"/>
  <c r="AA126" i="9"/>
  <c r="Z126" i="9"/>
  <c r="X126" i="9"/>
  <c r="W126" i="9"/>
  <c r="V126" i="9"/>
  <c r="T126" i="9"/>
  <c r="S126" i="9"/>
  <c r="R126" i="9"/>
  <c r="AB125" i="9"/>
  <c r="AA125" i="9"/>
  <c r="Z125" i="9"/>
  <c r="X125" i="9"/>
  <c r="W125" i="9"/>
  <c r="V125" i="9"/>
  <c r="T125" i="9"/>
  <c r="S125" i="9"/>
  <c r="R125" i="9"/>
  <c r="AB124" i="9"/>
  <c r="AA124" i="9"/>
  <c r="Z124" i="9"/>
  <c r="X124" i="9"/>
  <c r="W124" i="9"/>
  <c r="V124" i="9"/>
  <c r="T124" i="9"/>
  <c r="S124" i="9"/>
  <c r="R124" i="9"/>
  <c r="AB123" i="9"/>
  <c r="AA123" i="9"/>
  <c r="Z123" i="9"/>
  <c r="X123" i="9"/>
  <c r="W123" i="9"/>
  <c r="V123" i="9"/>
  <c r="T123" i="9"/>
  <c r="S123" i="9"/>
  <c r="R123" i="9"/>
  <c r="AB122" i="9"/>
  <c r="AA122" i="9"/>
  <c r="Z122" i="9"/>
  <c r="X122" i="9"/>
  <c r="W122" i="9"/>
  <c r="V122" i="9"/>
  <c r="T122" i="9"/>
  <c r="S122" i="9"/>
  <c r="R122" i="9"/>
  <c r="AB121" i="9"/>
  <c r="AA121" i="9"/>
  <c r="Z121" i="9"/>
  <c r="X121" i="9"/>
  <c r="W121" i="9"/>
  <c r="V121" i="9"/>
  <c r="T121" i="9"/>
  <c r="S121" i="9"/>
  <c r="R121" i="9"/>
  <c r="AB120" i="9"/>
  <c r="AA120" i="9"/>
  <c r="Z120" i="9"/>
  <c r="X120" i="9"/>
  <c r="W120" i="9"/>
  <c r="V120" i="9"/>
  <c r="T120" i="9"/>
  <c r="S120" i="9"/>
  <c r="R120" i="9"/>
  <c r="AB119" i="9"/>
  <c r="AA119" i="9"/>
  <c r="Z119" i="9"/>
  <c r="X119" i="9"/>
  <c r="W119" i="9"/>
  <c r="V119" i="9"/>
  <c r="T119" i="9"/>
  <c r="S119" i="9"/>
  <c r="R119" i="9"/>
  <c r="AB118" i="9"/>
  <c r="AA118" i="9"/>
  <c r="Z118" i="9"/>
  <c r="X118" i="9"/>
  <c r="W118" i="9"/>
  <c r="V118" i="9"/>
  <c r="T118" i="9"/>
  <c r="S118" i="9"/>
  <c r="R118" i="9"/>
  <c r="AB117" i="9"/>
  <c r="AA117" i="9"/>
  <c r="Z117" i="9"/>
  <c r="X117" i="9"/>
  <c r="W117" i="9"/>
  <c r="V117" i="9"/>
  <c r="T117" i="9"/>
  <c r="S117" i="9"/>
  <c r="R117" i="9"/>
  <c r="AB116" i="9"/>
  <c r="AA116" i="9"/>
  <c r="Z116" i="9"/>
  <c r="X116" i="9"/>
  <c r="W116" i="9"/>
  <c r="V116" i="9"/>
  <c r="T116" i="9"/>
  <c r="S116" i="9"/>
  <c r="R116" i="9"/>
  <c r="AB115" i="9"/>
  <c r="AA115" i="9"/>
  <c r="Z115" i="9"/>
  <c r="X115" i="9"/>
  <c r="W115" i="9"/>
  <c r="V115" i="9"/>
  <c r="T115" i="9"/>
  <c r="S115" i="9"/>
  <c r="R115" i="9"/>
  <c r="AB114" i="9"/>
  <c r="AA114" i="9"/>
  <c r="Z114" i="9"/>
  <c r="X114" i="9"/>
  <c r="W114" i="9"/>
  <c r="V114" i="9"/>
  <c r="T114" i="9"/>
  <c r="S114" i="9"/>
  <c r="R114" i="9"/>
  <c r="AB113" i="9"/>
  <c r="AA113" i="9"/>
  <c r="Z113" i="9"/>
  <c r="X113" i="9"/>
  <c r="W113" i="9"/>
  <c r="V113" i="9"/>
  <c r="T113" i="9"/>
  <c r="S113" i="9"/>
  <c r="R113" i="9"/>
  <c r="AB112" i="9"/>
  <c r="AA112" i="9"/>
  <c r="Z112" i="9"/>
  <c r="X112" i="9"/>
  <c r="W112" i="9"/>
  <c r="V112" i="9"/>
  <c r="T112" i="9"/>
  <c r="S112" i="9"/>
  <c r="R112" i="9"/>
  <c r="AB111" i="9"/>
  <c r="AA111" i="9"/>
  <c r="Z111" i="9"/>
  <c r="X111" i="9"/>
  <c r="W111" i="9"/>
  <c r="V111" i="9"/>
  <c r="T111" i="9"/>
  <c r="S111" i="9"/>
  <c r="R111" i="9"/>
  <c r="AB110" i="9"/>
  <c r="AA110" i="9"/>
  <c r="Z110" i="9"/>
  <c r="X110" i="9"/>
  <c r="W110" i="9"/>
  <c r="V110" i="9"/>
  <c r="T110" i="9"/>
  <c r="S110" i="9"/>
  <c r="R110" i="9"/>
  <c r="AB109" i="9"/>
  <c r="AA109" i="9"/>
  <c r="Z109" i="9"/>
  <c r="X109" i="9"/>
  <c r="W109" i="9"/>
  <c r="V109" i="9"/>
  <c r="T109" i="9"/>
  <c r="S109" i="9"/>
  <c r="R109" i="9"/>
  <c r="AB108" i="9"/>
  <c r="AA108" i="9"/>
  <c r="Z108" i="9"/>
  <c r="X108" i="9"/>
  <c r="W108" i="9"/>
  <c r="V108" i="9"/>
  <c r="T108" i="9"/>
  <c r="S108" i="9"/>
  <c r="R108" i="9"/>
  <c r="AB107" i="9"/>
  <c r="AA107" i="9"/>
  <c r="Z107" i="9"/>
  <c r="X107" i="9"/>
  <c r="W107" i="9"/>
  <c r="V107" i="9"/>
  <c r="T107" i="9"/>
  <c r="S107" i="9"/>
  <c r="R107" i="9"/>
  <c r="AB106" i="9"/>
  <c r="AA106" i="9"/>
  <c r="Z106" i="9"/>
  <c r="X106" i="9"/>
  <c r="W106" i="9"/>
  <c r="V106" i="9"/>
  <c r="T106" i="9"/>
  <c r="S106" i="9"/>
  <c r="R106" i="9"/>
  <c r="AB105" i="9"/>
  <c r="AA105" i="9"/>
  <c r="Z105" i="9"/>
  <c r="X105" i="9"/>
  <c r="W105" i="9"/>
  <c r="V105" i="9"/>
  <c r="T105" i="9"/>
  <c r="S105" i="9"/>
  <c r="R105" i="9"/>
  <c r="AB104" i="9"/>
  <c r="AA104" i="9"/>
  <c r="Z104" i="9"/>
  <c r="X104" i="9"/>
  <c r="W104" i="9"/>
  <c r="V104" i="9"/>
  <c r="T104" i="9"/>
  <c r="S104" i="9"/>
  <c r="R104" i="9"/>
  <c r="AB103" i="9"/>
  <c r="AA103" i="9"/>
  <c r="Z103" i="9"/>
  <c r="X103" i="9"/>
  <c r="W103" i="9"/>
  <c r="V103" i="9"/>
  <c r="T103" i="9"/>
  <c r="S103" i="9"/>
  <c r="R103" i="9"/>
  <c r="AB102" i="9"/>
  <c r="AA102" i="9"/>
  <c r="Z102" i="9"/>
  <c r="X102" i="9"/>
  <c r="W102" i="9"/>
  <c r="V102" i="9"/>
  <c r="T102" i="9"/>
  <c r="S102" i="9"/>
  <c r="R102" i="9"/>
  <c r="AB101" i="9"/>
  <c r="AA101" i="9"/>
  <c r="Z101" i="9"/>
  <c r="X101" i="9"/>
  <c r="W101" i="9"/>
  <c r="V101" i="9"/>
  <c r="T101" i="9"/>
  <c r="S101" i="9"/>
  <c r="R101" i="9"/>
  <c r="AB100" i="9"/>
  <c r="AA100" i="9"/>
  <c r="Z100" i="9"/>
  <c r="X100" i="9"/>
  <c r="W100" i="9"/>
  <c r="V100" i="9"/>
  <c r="T100" i="9"/>
  <c r="S100" i="9"/>
  <c r="R100" i="9"/>
  <c r="AB99" i="9"/>
  <c r="AA99" i="9"/>
  <c r="Z99" i="9"/>
  <c r="X99" i="9"/>
  <c r="W99" i="9"/>
  <c r="V99" i="9"/>
  <c r="T99" i="9"/>
  <c r="S99" i="9"/>
  <c r="R99" i="9"/>
  <c r="AB98" i="9"/>
  <c r="AA98" i="9"/>
  <c r="Z98" i="9"/>
  <c r="X98" i="9"/>
  <c r="W98" i="9"/>
  <c r="V98" i="9"/>
  <c r="T98" i="9"/>
  <c r="S98" i="9"/>
  <c r="R98" i="9"/>
  <c r="AB97" i="9"/>
  <c r="AA97" i="9"/>
  <c r="Z97" i="9"/>
  <c r="X97" i="9"/>
  <c r="W97" i="9"/>
  <c r="V97" i="9"/>
  <c r="T97" i="9"/>
  <c r="S97" i="9"/>
  <c r="R97" i="9"/>
  <c r="AB96" i="9"/>
  <c r="AA96" i="9"/>
  <c r="Z96" i="9"/>
  <c r="X96" i="9"/>
  <c r="W96" i="9"/>
  <c r="V96" i="9"/>
  <c r="T96" i="9"/>
  <c r="S96" i="9"/>
  <c r="R96" i="9"/>
  <c r="AB95" i="9"/>
  <c r="AA95" i="9"/>
  <c r="Z95" i="9"/>
  <c r="X95" i="9"/>
  <c r="W95" i="9"/>
  <c r="V95" i="9"/>
  <c r="T95" i="9"/>
  <c r="S95" i="9"/>
  <c r="R95" i="9"/>
  <c r="AB94" i="9"/>
  <c r="AA94" i="9"/>
  <c r="Z94" i="9"/>
  <c r="X94" i="9"/>
  <c r="W94" i="9"/>
  <c r="V94" i="9"/>
  <c r="T94" i="9"/>
  <c r="S94" i="9"/>
  <c r="R94" i="9"/>
  <c r="AB93" i="9"/>
  <c r="AA93" i="9"/>
  <c r="Z93" i="9"/>
  <c r="X93" i="9"/>
  <c r="W93" i="9"/>
  <c r="V93" i="9"/>
  <c r="T93" i="9"/>
  <c r="S93" i="9"/>
  <c r="R93" i="9"/>
  <c r="AB92" i="9"/>
  <c r="AA92" i="9"/>
  <c r="Z92" i="9"/>
  <c r="X92" i="9"/>
  <c r="Y92" i="9" s="1"/>
  <c r="W92" i="9"/>
  <c r="V92" i="9"/>
  <c r="T92" i="9"/>
  <c r="S92" i="9"/>
  <c r="R92" i="9"/>
  <c r="AB91" i="9"/>
  <c r="AA91" i="9"/>
  <c r="Z91" i="9"/>
  <c r="X91" i="9"/>
  <c r="W91" i="9"/>
  <c r="V91" i="9"/>
  <c r="T91" i="9"/>
  <c r="S91" i="9"/>
  <c r="R91" i="9"/>
  <c r="AB90" i="9"/>
  <c r="AA90" i="9"/>
  <c r="Z90" i="9"/>
  <c r="X90" i="9"/>
  <c r="W90" i="9"/>
  <c r="V90" i="9"/>
  <c r="T90" i="9"/>
  <c r="S90" i="9"/>
  <c r="R90" i="9"/>
  <c r="AB89" i="9"/>
  <c r="AA89" i="9"/>
  <c r="Z89" i="9"/>
  <c r="X89" i="9"/>
  <c r="W89" i="9"/>
  <c r="V89" i="9"/>
  <c r="T89" i="9"/>
  <c r="S89" i="9"/>
  <c r="R89" i="9"/>
  <c r="AB88" i="9"/>
  <c r="AA88" i="9"/>
  <c r="Z88" i="9"/>
  <c r="X88" i="9"/>
  <c r="W88" i="9"/>
  <c r="V88" i="9"/>
  <c r="T88" i="9"/>
  <c r="S88" i="9"/>
  <c r="R88" i="9"/>
  <c r="AB87" i="9"/>
  <c r="AA87" i="9"/>
  <c r="Z87" i="9"/>
  <c r="X87" i="9"/>
  <c r="W87" i="9"/>
  <c r="V87" i="9"/>
  <c r="T87" i="9"/>
  <c r="S87" i="9"/>
  <c r="R87" i="9"/>
  <c r="AB86" i="9"/>
  <c r="AA86" i="9"/>
  <c r="Z86" i="9"/>
  <c r="X86" i="9"/>
  <c r="Y86" i="9" s="1"/>
  <c r="W86" i="9"/>
  <c r="V86" i="9"/>
  <c r="T86" i="9"/>
  <c r="S86" i="9"/>
  <c r="R86" i="9"/>
  <c r="AB85" i="9"/>
  <c r="AA85" i="9"/>
  <c r="Z85" i="9"/>
  <c r="X85" i="9"/>
  <c r="W85" i="9"/>
  <c r="V85" i="9"/>
  <c r="T85" i="9"/>
  <c r="S85" i="9"/>
  <c r="R85" i="9"/>
  <c r="AB84" i="9"/>
  <c r="AA84" i="9"/>
  <c r="Z84" i="9"/>
  <c r="X84" i="9"/>
  <c r="W84" i="9"/>
  <c r="V84" i="9"/>
  <c r="T84" i="9"/>
  <c r="S84" i="9"/>
  <c r="R84" i="9"/>
  <c r="AB83" i="9"/>
  <c r="AA83" i="9"/>
  <c r="Z83" i="9"/>
  <c r="X83" i="9"/>
  <c r="W83" i="9"/>
  <c r="V83" i="9"/>
  <c r="T83" i="9"/>
  <c r="S83" i="9"/>
  <c r="R83" i="9"/>
  <c r="AB82" i="9"/>
  <c r="AA82" i="9"/>
  <c r="Z82" i="9"/>
  <c r="X82" i="9"/>
  <c r="Y82" i="9" s="1"/>
  <c r="W82" i="9"/>
  <c r="V82" i="9"/>
  <c r="T82" i="9"/>
  <c r="S82" i="9"/>
  <c r="R82" i="9"/>
  <c r="AB81" i="9"/>
  <c r="AA81" i="9"/>
  <c r="X81" i="9"/>
  <c r="W81" i="9"/>
  <c r="V81" i="9"/>
  <c r="T81" i="9"/>
  <c r="S81" i="9"/>
  <c r="R81" i="9"/>
  <c r="AB80" i="9"/>
  <c r="AA80" i="9"/>
  <c r="Z80" i="9"/>
  <c r="X80" i="9"/>
  <c r="Y80" i="9" s="1"/>
  <c r="W80" i="9"/>
  <c r="V80" i="9"/>
  <c r="T80" i="9"/>
  <c r="S80" i="9"/>
  <c r="R80" i="9"/>
  <c r="AB79" i="9"/>
  <c r="AA79" i="9"/>
  <c r="Z79" i="9"/>
  <c r="X79" i="9"/>
  <c r="W79" i="9"/>
  <c r="V79" i="9"/>
  <c r="T79" i="9"/>
  <c r="S79" i="9"/>
  <c r="R79" i="9"/>
  <c r="AB78" i="9"/>
  <c r="AA78" i="9"/>
  <c r="Z78" i="9"/>
  <c r="X78" i="9"/>
  <c r="W78" i="9"/>
  <c r="V78" i="9"/>
  <c r="T78" i="9"/>
  <c r="S78" i="9"/>
  <c r="R78" i="9"/>
  <c r="AB77" i="9"/>
  <c r="AA77" i="9"/>
  <c r="Z77" i="9"/>
  <c r="X77" i="9"/>
  <c r="W77" i="9"/>
  <c r="V77" i="9"/>
  <c r="T77" i="9"/>
  <c r="S77" i="9"/>
  <c r="R77" i="9"/>
  <c r="AB76" i="9"/>
  <c r="AA76" i="9"/>
  <c r="Z76" i="9"/>
  <c r="X76" i="9"/>
  <c r="W76" i="9"/>
  <c r="V76" i="9"/>
  <c r="T76" i="9"/>
  <c r="S76" i="9"/>
  <c r="R76" i="9"/>
  <c r="AB75" i="9"/>
  <c r="AA75" i="9"/>
  <c r="Z75" i="9"/>
  <c r="X75" i="9"/>
  <c r="W75" i="9"/>
  <c r="V75" i="9"/>
  <c r="T75" i="9"/>
  <c r="S75" i="9"/>
  <c r="R75" i="9"/>
  <c r="AB74" i="9"/>
  <c r="AA74" i="9"/>
  <c r="Z74" i="9"/>
  <c r="X74" i="9"/>
  <c r="W74" i="9"/>
  <c r="V74" i="9"/>
  <c r="T74" i="9"/>
  <c r="S74" i="9"/>
  <c r="R74" i="9"/>
  <c r="AB73" i="9"/>
  <c r="AA73" i="9"/>
  <c r="Z73" i="9"/>
  <c r="X73" i="9"/>
  <c r="W73" i="9"/>
  <c r="V73" i="9"/>
  <c r="T73" i="9"/>
  <c r="S73" i="9"/>
  <c r="R73" i="9"/>
  <c r="AB72" i="9"/>
  <c r="AA72" i="9"/>
  <c r="Z72" i="9"/>
  <c r="X72" i="9"/>
  <c r="W72" i="9"/>
  <c r="V72" i="9"/>
  <c r="T72" i="9"/>
  <c r="S72" i="9"/>
  <c r="R72" i="9"/>
  <c r="AB71" i="9"/>
  <c r="AA71" i="9"/>
  <c r="Z71" i="9"/>
  <c r="X71" i="9"/>
  <c r="W71" i="9"/>
  <c r="V71" i="9"/>
  <c r="T71" i="9"/>
  <c r="S71" i="9"/>
  <c r="R71" i="9"/>
  <c r="AB70" i="9"/>
  <c r="AA70" i="9"/>
  <c r="Z70" i="9"/>
  <c r="X70" i="9"/>
  <c r="W70" i="9"/>
  <c r="V70" i="9"/>
  <c r="T70" i="9"/>
  <c r="S70" i="9"/>
  <c r="R70" i="9"/>
  <c r="AB69" i="9"/>
  <c r="AA69" i="9"/>
  <c r="Z69" i="9"/>
  <c r="X69" i="9"/>
  <c r="W69" i="9"/>
  <c r="V69" i="9"/>
  <c r="T69" i="9"/>
  <c r="S69" i="9"/>
  <c r="R69" i="9"/>
  <c r="X68" i="9"/>
  <c r="V68" i="9"/>
  <c r="X67" i="9"/>
  <c r="V67" i="9"/>
  <c r="X66" i="9"/>
  <c r="V66" i="9"/>
  <c r="X65" i="9"/>
  <c r="V65" i="9"/>
  <c r="X64" i="9"/>
  <c r="V64" i="9"/>
  <c r="X63" i="9"/>
  <c r="V63" i="9"/>
  <c r="X62" i="9"/>
  <c r="V62" i="9"/>
  <c r="X61" i="9"/>
  <c r="V61" i="9"/>
  <c r="X60" i="9"/>
  <c r="V60" i="9"/>
  <c r="X59" i="9"/>
  <c r="V59" i="9"/>
  <c r="X58" i="9"/>
  <c r="V58" i="9"/>
  <c r="X57" i="9"/>
  <c r="V57" i="9"/>
  <c r="X56" i="9"/>
  <c r="Y56" i="9" s="1"/>
  <c r="V56" i="9"/>
  <c r="X55" i="9"/>
  <c r="V55" i="9"/>
  <c r="X54" i="9"/>
  <c r="Y54" i="9" s="1"/>
  <c r="V54" i="9"/>
  <c r="X53" i="9"/>
  <c r="Y53" i="9" s="1"/>
  <c r="V53" i="9"/>
  <c r="X52" i="9"/>
  <c r="Y52" i="9" s="1"/>
  <c r="V52" i="9"/>
  <c r="X51" i="9"/>
  <c r="V51" i="9"/>
  <c r="X50" i="9"/>
  <c r="V50" i="9"/>
  <c r="AB49" i="9"/>
  <c r="X49" i="9"/>
  <c r="Y49" i="9" s="1"/>
  <c r="V49" i="9"/>
  <c r="X48" i="9"/>
  <c r="V48" i="9"/>
  <c r="X47" i="9"/>
  <c r="V47" i="9"/>
  <c r="X46" i="9"/>
  <c r="V46" i="9"/>
  <c r="X45" i="9"/>
  <c r="V45" i="9"/>
  <c r="X44" i="9"/>
  <c r="V44" i="9"/>
  <c r="X43" i="9"/>
  <c r="V43" i="9"/>
  <c r="X42" i="9"/>
  <c r="V42" i="9"/>
  <c r="X41" i="9"/>
  <c r="V41" i="9"/>
  <c r="X40" i="9"/>
  <c r="V40" i="9"/>
  <c r="X39" i="9"/>
  <c r="V39" i="9"/>
  <c r="X38" i="9"/>
  <c r="V38" i="9"/>
  <c r="AF5" i="9"/>
  <c r="AF6" i="9"/>
  <c r="AF7" i="9"/>
  <c r="AF8" i="9"/>
  <c r="AF9" i="9"/>
  <c r="AF10" i="9"/>
  <c r="AF11" i="9"/>
  <c r="AF12" i="9"/>
  <c r="AF13" i="9"/>
  <c r="AF14" i="9"/>
  <c r="AF15" i="9"/>
  <c r="AF16" i="9"/>
  <c r="AF17" i="9"/>
  <c r="AF18" i="9"/>
  <c r="AF19" i="9"/>
  <c r="AF20" i="9"/>
  <c r="AF21" i="9"/>
  <c r="AF22" i="9"/>
  <c r="AF23" i="9"/>
  <c r="AF24" i="9"/>
  <c r="AF25" i="9"/>
  <c r="AF26" i="9"/>
  <c r="AF27" i="9"/>
  <c r="AF28" i="9"/>
  <c r="AF29" i="9"/>
  <c r="AF30" i="9"/>
  <c r="AF31" i="9"/>
  <c r="AF32" i="9"/>
  <c r="AF33" i="9"/>
  <c r="AF34" i="9"/>
  <c r="AF35" i="9"/>
  <c r="AF36" i="9"/>
  <c r="AF37" i="9"/>
  <c r="AF4" i="9"/>
  <c r="AM141" i="9"/>
  <c r="AL141" i="9"/>
  <c r="AK141" i="9"/>
  <c r="AM140" i="9"/>
  <c r="AL140" i="9"/>
  <c r="AK140" i="9"/>
  <c r="AM139" i="9"/>
  <c r="AL139" i="9"/>
  <c r="AK139" i="9"/>
  <c r="AM138" i="9"/>
  <c r="AL138" i="9"/>
  <c r="AK138" i="9"/>
  <c r="AM137" i="9"/>
  <c r="AL137" i="9"/>
  <c r="AK137" i="9"/>
  <c r="AM136" i="9"/>
  <c r="AL136" i="9"/>
  <c r="AK136" i="9"/>
  <c r="AM135" i="9"/>
  <c r="AL135" i="9"/>
  <c r="AK135" i="9"/>
  <c r="AM134" i="9"/>
  <c r="AL134" i="9"/>
  <c r="AK134" i="9"/>
  <c r="AM133" i="9"/>
  <c r="AL133" i="9"/>
  <c r="AK133" i="9"/>
  <c r="AM132" i="9"/>
  <c r="AL132" i="9"/>
  <c r="AK132" i="9"/>
  <c r="AM131" i="9"/>
  <c r="AL131" i="9"/>
  <c r="AK131" i="9"/>
  <c r="AM130" i="9"/>
  <c r="AL130" i="9"/>
  <c r="AK130" i="9"/>
  <c r="AM129" i="9"/>
  <c r="AL129" i="9"/>
  <c r="AK129" i="9"/>
  <c r="AM128" i="9"/>
  <c r="AL128" i="9"/>
  <c r="AK128" i="9"/>
  <c r="AM127" i="9"/>
  <c r="AL127" i="9"/>
  <c r="AK127" i="9"/>
  <c r="AM126" i="9"/>
  <c r="AL126" i="9"/>
  <c r="AK126" i="9"/>
  <c r="AM125" i="9"/>
  <c r="AL125" i="9"/>
  <c r="AK125" i="9"/>
  <c r="AM124" i="9"/>
  <c r="AL124" i="9"/>
  <c r="AK124" i="9"/>
  <c r="AM123" i="9"/>
  <c r="AL123" i="9"/>
  <c r="AK123" i="9"/>
  <c r="AM122" i="9"/>
  <c r="AL122" i="9"/>
  <c r="AK122" i="9"/>
  <c r="AM121" i="9"/>
  <c r="AL121" i="9"/>
  <c r="AK121" i="9"/>
  <c r="AM120" i="9"/>
  <c r="AL120" i="9"/>
  <c r="AK120" i="9"/>
  <c r="AM119" i="9"/>
  <c r="AL119" i="9"/>
  <c r="AK119" i="9"/>
  <c r="AM118" i="9"/>
  <c r="AL118" i="9"/>
  <c r="AK118" i="9"/>
  <c r="AM117" i="9"/>
  <c r="AL117" i="9"/>
  <c r="AK117" i="9"/>
  <c r="AM116" i="9"/>
  <c r="AL116" i="9"/>
  <c r="AK116" i="9"/>
  <c r="AM115" i="9"/>
  <c r="AL115" i="9"/>
  <c r="AK115" i="9"/>
  <c r="AM114" i="9"/>
  <c r="AL114" i="9"/>
  <c r="AK114" i="9"/>
  <c r="AM113" i="9"/>
  <c r="AL113" i="9"/>
  <c r="AK113" i="9"/>
  <c r="AM112" i="9"/>
  <c r="AL112" i="9"/>
  <c r="AK112" i="9"/>
  <c r="AM111" i="9"/>
  <c r="AL111" i="9"/>
  <c r="AK111" i="9"/>
  <c r="AM110" i="9"/>
  <c r="AL110" i="9"/>
  <c r="AK110" i="9"/>
  <c r="AM109" i="9"/>
  <c r="AL109" i="9"/>
  <c r="AK109" i="9"/>
  <c r="AM108" i="9"/>
  <c r="AL108" i="9"/>
  <c r="AK108" i="9"/>
  <c r="AM107" i="9"/>
  <c r="AL107" i="9"/>
  <c r="AK107" i="9"/>
  <c r="AM106" i="9"/>
  <c r="AL106" i="9"/>
  <c r="AK106" i="9"/>
  <c r="AM105" i="9"/>
  <c r="AL105" i="9"/>
  <c r="AK105" i="9"/>
  <c r="AM104" i="9"/>
  <c r="AL104" i="9"/>
  <c r="AK104" i="9"/>
  <c r="AM103" i="9"/>
  <c r="AL103" i="9"/>
  <c r="AK103" i="9"/>
  <c r="AM102" i="9"/>
  <c r="AL102" i="9"/>
  <c r="AK102" i="9"/>
  <c r="AM101" i="9"/>
  <c r="AL101" i="9"/>
  <c r="AK101" i="9"/>
  <c r="AM100" i="9"/>
  <c r="AL100" i="9"/>
  <c r="AK100" i="9"/>
  <c r="AM99" i="9"/>
  <c r="AL99" i="9"/>
  <c r="AK99" i="9"/>
  <c r="AM98" i="9"/>
  <c r="AL98" i="9"/>
  <c r="AK98" i="9"/>
  <c r="AM97" i="9"/>
  <c r="AL97" i="9"/>
  <c r="AK97" i="9"/>
  <c r="AM96" i="9"/>
  <c r="AL96" i="9"/>
  <c r="AK96" i="9"/>
  <c r="AM95" i="9"/>
  <c r="AL95" i="9"/>
  <c r="AK95" i="9"/>
  <c r="AM94" i="9"/>
  <c r="AL94" i="9"/>
  <c r="AK94" i="9"/>
  <c r="AM93" i="9"/>
  <c r="AL93" i="9"/>
  <c r="AK93" i="9"/>
  <c r="AM92" i="9"/>
  <c r="AL92" i="9"/>
  <c r="AK92" i="9"/>
  <c r="AM91" i="9"/>
  <c r="AL91" i="9"/>
  <c r="AK91" i="9"/>
  <c r="AM90" i="9"/>
  <c r="AL90" i="9"/>
  <c r="AK90" i="9"/>
  <c r="AM89" i="9"/>
  <c r="AL89" i="9"/>
  <c r="AK89" i="9"/>
  <c r="AM88" i="9"/>
  <c r="AL88" i="9"/>
  <c r="AK88" i="9"/>
  <c r="AM87" i="9"/>
  <c r="AL87" i="9"/>
  <c r="AK87" i="9"/>
  <c r="AM86" i="9"/>
  <c r="AL86" i="9"/>
  <c r="AK86" i="9"/>
  <c r="AM85" i="9"/>
  <c r="AL85" i="9"/>
  <c r="AK85" i="9"/>
  <c r="AM84" i="9"/>
  <c r="AL84" i="9"/>
  <c r="AK84" i="9"/>
  <c r="AM83" i="9"/>
  <c r="AL83" i="9"/>
  <c r="AK83" i="9"/>
  <c r="AM82" i="9"/>
  <c r="AL82" i="9"/>
  <c r="AK82" i="9"/>
  <c r="AM81" i="9"/>
  <c r="AL81" i="9"/>
  <c r="AK81" i="9"/>
  <c r="AM80" i="9"/>
  <c r="AL80" i="9"/>
  <c r="AK80" i="9"/>
  <c r="AM79" i="9"/>
  <c r="AL79" i="9"/>
  <c r="AK79" i="9"/>
  <c r="AM78" i="9"/>
  <c r="AL78" i="9"/>
  <c r="AK78" i="9"/>
  <c r="AM77" i="9"/>
  <c r="AL77" i="9"/>
  <c r="AK77" i="9"/>
  <c r="AM76" i="9"/>
  <c r="AL76" i="9"/>
  <c r="AK76" i="9"/>
  <c r="AM75" i="9"/>
  <c r="AL75" i="9"/>
  <c r="AK75" i="9"/>
  <c r="AM74" i="9"/>
  <c r="AL74" i="9"/>
  <c r="AK74" i="9"/>
  <c r="AM73" i="9"/>
  <c r="AL73" i="9"/>
  <c r="AK73" i="9"/>
  <c r="AM72" i="9"/>
  <c r="AL72" i="9"/>
  <c r="AK72" i="9"/>
  <c r="AM71" i="9"/>
  <c r="AL71" i="9"/>
  <c r="AK71" i="9"/>
  <c r="AM70" i="9"/>
  <c r="AL70" i="9"/>
  <c r="AK70" i="9"/>
  <c r="AM69" i="9"/>
  <c r="AL69" i="9"/>
  <c r="AK69" i="9"/>
  <c r="AM68" i="9"/>
  <c r="AL68" i="9"/>
  <c r="AK68" i="9"/>
  <c r="AM67" i="9"/>
  <c r="AL67" i="9"/>
  <c r="AK67" i="9"/>
  <c r="AM66" i="9"/>
  <c r="AL66" i="9"/>
  <c r="AK66" i="9"/>
  <c r="AM65" i="9"/>
  <c r="AL65" i="9"/>
  <c r="AK65" i="9"/>
  <c r="AM64" i="9"/>
  <c r="AL64" i="9"/>
  <c r="AK64" i="9"/>
  <c r="AM63" i="9"/>
  <c r="AL63" i="9"/>
  <c r="AK63" i="9"/>
  <c r="AM62" i="9"/>
  <c r="AL62" i="9"/>
  <c r="AK62" i="9"/>
  <c r="AM61" i="9"/>
  <c r="AL61" i="9"/>
  <c r="AK61" i="9"/>
  <c r="AM60" i="9"/>
  <c r="AL60" i="9"/>
  <c r="AK60" i="9"/>
  <c r="AM59" i="9"/>
  <c r="AL59" i="9"/>
  <c r="AK59" i="9"/>
  <c r="AM58" i="9"/>
  <c r="AL58" i="9"/>
  <c r="AK58" i="9"/>
  <c r="AM57" i="9"/>
  <c r="AL57" i="9"/>
  <c r="AK57" i="9"/>
  <c r="AM56" i="9"/>
  <c r="AL56" i="9"/>
  <c r="AK56" i="9"/>
  <c r="AM55" i="9"/>
  <c r="AL55" i="9"/>
  <c r="AK55" i="9"/>
  <c r="AM54" i="9"/>
  <c r="AL54" i="9"/>
  <c r="AK54" i="9"/>
  <c r="AM53" i="9"/>
  <c r="AL53" i="9"/>
  <c r="AK53" i="9"/>
  <c r="AM52" i="9"/>
  <c r="AL52" i="9"/>
  <c r="AK52" i="9"/>
  <c r="AM51" i="9"/>
  <c r="AL51" i="9"/>
  <c r="AK51" i="9"/>
  <c r="AM50" i="9"/>
  <c r="AL50" i="9"/>
  <c r="AK50" i="9"/>
  <c r="AM49" i="9"/>
  <c r="AL49" i="9"/>
  <c r="AK49" i="9"/>
  <c r="AM48" i="9"/>
  <c r="AL48" i="9"/>
  <c r="AK48" i="9"/>
  <c r="AM47" i="9"/>
  <c r="AL47" i="9"/>
  <c r="AK47" i="9"/>
  <c r="AM46" i="9"/>
  <c r="AL46" i="9"/>
  <c r="AK46" i="9"/>
  <c r="AM45" i="9"/>
  <c r="AL45" i="9"/>
  <c r="AK45" i="9"/>
  <c r="AM44" i="9"/>
  <c r="AL44" i="9"/>
  <c r="AK44" i="9"/>
  <c r="AM43" i="9"/>
  <c r="AL43" i="9"/>
  <c r="AK43" i="9"/>
  <c r="AM42" i="9"/>
  <c r="AL42" i="9"/>
  <c r="AK42" i="9"/>
  <c r="AM41" i="9"/>
  <c r="AL41" i="9"/>
  <c r="AK41" i="9"/>
  <c r="AM40" i="9"/>
  <c r="AL40" i="9"/>
  <c r="AK40" i="9"/>
  <c r="AM39" i="9"/>
  <c r="AL39" i="9"/>
  <c r="AK39" i="9"/>
  <c r="AM38" i="9"/>
  <c r="AL38" i="9"/>
  <c r="AK38" i="9"/>
  <c r="AM37" i="9"/>
  <c r="AL37" i="9"/>
  <c r="AK37" i="9"/>
  <c r="AM36" i="9"/>
  <c r="AL36" i="9"/>
  <c r="AK36" i="9"/>
  <c r="AM35" i="9"/>
  <c r="AL35" i="9"/>
  <c r="AK35" i="9"/>
  <c r="AM34" i="9"/>
  <c r="AL34" i="9"/>
  <c r="AK34" i="9"/>
  <c r="AM33" i="9"/>
  <c r="AL33" i="9"/>
  <c r="AK33" i="9"/>
  <c r="AM32" i="9"/>
  <c r="AL32" i="9"/>
  <c r="AK32" i="9"/>
  <c r="AM31" i="9"/>
  <c r="AL31" i="9"/>
  <c r="AK31" i="9"/>
  <c r="AM30" i="9"/>
  <c r="AL30" i="9"/>
  <c r="AK30" i="9"/>
  <c r="AM29" i="9"/>
  <c r="AL29" i="9"/>
  <c r="AK29" i="9"/>
  <c r="AM28" i="9"/>
  <c r="AL28" i="9"/>
  <c r="AK28" i="9"/>
  <c r="AM27" i="9"/>
  <c r="AL27" i="9"/>
  <c r="AK27" i="9"/>
  <c r="AM26" i="9"/>
  <c r="AL26" i="9"/>
  <c r="AK26" i="9"/>
  <c r="AM25" i="9"/>
  <c r="AL25" i="9"/>
  <c r="AK25" i="9"/>
  <c r="AM24" i="9"/>
  <c r="AL24" i="9"/>
  <c r="AK24" i="9"/>
  <c r="AM23" i="9"/>
  <c r="AL23" i="9"/>
  <c r="AK23" i="9"/>
  <c r="AM22" i="9"/>
  <c r="AL22" i="9"/>
  <c r="AK22" i="9"/>
  <c r="AM21" i="9"/>
  <c r="AL21" i="9"/>
  <c r="AK21" i="9"/>
  <c r="AM20" i="9"/>
  <c r="AL20" i="9"/>
  <c r="AK20" i="9"/>
  <c r="AM19" i="9"/>
  <c r="AL19" i="9"/>
  <c r="AK19" i="9"/>
  <c r="AM18" i="9"/>
  <c r="AL18" i="9"/>
  <c r="AK18" i="9"/>
  <c r="AM17" i="9"/>
  <c r="AL17" i="9"/>
  <c r="AK17" i="9"/>
  <c r="AM16" i="9"/>
  <c r="AL16" i="9"/>
  <c r="AK16" i="9"/>
  <c r="AM15" i="9"/>
  <c r="AL15" i="9"/>
  <c r="AK15" i="9"/>
  <c r="AM14" i="9"/>
  <c r="AL14" i="9"/>
  <c r="AK14" i="9"/>
  <c r="AM13" i="9"/>
  <c r="AL13" i="9"/>
  <c r="AK13" i="9"/>
  <c r="AM12" i="9"/>
  <c r="AL12" i="9"/>
  <c r="AK12" i="9"/>
  <c r="AM11" i="9"/>
  <c r="AL11" i="9"/>
  <c r="AK11" i="9"/>
  <c r="AM10" i="9"/>
  <c r="AL10" i="9"/>
  <c r="AK10" i="9"/>
  <c r="AM9" i="9"/>
  <c r="AL9" i="9"/>
  <c r="AK9" i="9"/>
  <c r="AM8" i="9"/>
  <c r="AL8" i="9"/>
  <c r="AK8" i="9"/>
  <c r="AM7" i="9"/>
  <c r="AL7" i="9"/>
  <c r="AK7" i="9"/>
  <c r="AM6" i="9"/>
  <c r="AL6" i="9"/>
  <c r="AK6" i="9"/>
  <c r="B6" i="9"/>
  <c r="B8" i="9" s="1"/>
  <c r="B10" i="9" s="1"/>
  <c r="B12" i="9" s="1"/>
  <c r="B14" i="9" s="1"/>
  <c r="B16" i="9" s="1"/>
  <c r="AM5" i="9"/>
  <c r="AL5" i="9"/>
  <c r="AK5" i="9"/>
  <c r="Q5" i="9"/>
  <c r="AM4" i="9"/>
  <c r="AL4" i="9"/>
  <c r="AK4" i="9"/>
  <c r="O4" i="9"/>
  <c r="M2" i="9" s="1"/>
  <c r="N4" i="9"/>
  <c r="L2" i="9" s="1"/>
  <c r="M4" i="9"/>
  <c r="O9" i="8"/>
  <c r="N9" i="8"/>
  <c r="O24" i="8"/>
  <c r="N24" i="8"/>
  <c r="O23" i="8"/>
  <c r="N23" i="8"/>
  <c r="O22" i="8"/>
  <c r="N22" i="8"/>
  <c r="O21" i="8"/>
  <c r="N21" i="8"/>
  <c r="O20" i="8"/>
  <c r="N20" i="8"/>
  <c r="O19" i="8"/>
  <c r="N19" i="8"/>
  <c r="O18" i="8"/>
  <c r="N18" i="8"/>
  <c r="O17" i="8"/>
  <c r="N17" i="8"/>
  <c r="O16" i="8"/>
  <c r="N16" i="8"/>
  <c r="O15" i="8"/>
  <c r="N15" i="8"/>
  <c r="O14" i="8"/>
  <c r="N14" i="8"/>
  <c r="O13" i="8"/>
  <c r="N13" i="8"/>
  <c r="O12" i="8"/>
  <c r="N12" i="8"/>
  <c r="O11" i="8"/>
  <c r="N11" i="8"/>
  <c r="O10" i="8"/>
  <c r="N10" i="8"/>
  <c r="O8" i="8"/>
  <c r="N8" i="8"/>
  <c r="O7" i="8"/>
  <c r="N7" i="8"/>
  <c r="O6" i="8"/>
  <c r="N6" i="8"/>
  <c r="O5" i="8"/>
  <c r="N5" i="8"/>
  <c r="P10" i="8"/>
  <c r="AL122" i="8"/>
  <c r="AK122" i="8"/>
  <c r="AJ122" i="8"/>
  <c r="AI122" i="8"/>
  <c r="AL121" i="8"/>
  <c r="AK121" i="8"/>
  <c r="AJ121" i="8"/>
  <c r="AI121" i="8"/>
  <c r="AL120" i="8"/>
  <c r="AK120" i="8"/>
  <c r="AJ120" i="8"/>
  <c r="AI120" i="8"/>
  <c r="AL119" i="8"/>
  <c r="AK119" i="8"/>
  <c r="AJ119" i="8"/>
  <c r="AI119" i="8"/>
  <c r="AL118" i="8"/>
  <c r="AK118" i="8"/>
  <c r="AJ118" i="8"/>
  <c r="AI118" i="8"/>
  <c r="AL117" i="8"/>
  <c r="AK117" i="8"/>
  <c r="AJ117" i="8"/>
  <c r="AI117" i="8"/>
  <c r="AL116" i="8"/>
  <c r="AK116" i="8"/>
  <c r="AJ116" i="8"/>
  <c r="AI116" i="8"/>
  <c r="AL115" i="8"/>
  <c r="AK115" i="8"/>
  <c r="AJ115" i="8"/>
  <c r="AI115" i="8"/>
  <c r="AL114" i="8"/>
  <c r="AK114" i="8"/>
  <c r="AJ114" i="8"/>
  <c r="AI114" i="8"/>
  <c r="AL113" i="8"/>
  <c r="AK113" i="8"/>
  <c r="AJ113" i="8"/>
  <c r="AI113" i="8"/>
  <c r="AL112" i="8"/>
  <c r="AK112" i="8"/>
  <c r="AJ112" i="8"/>
  <c r="AI112" i="8"/>
  <c r="AL111" i="8"/>
  <c r="AK111" i="8"/>
  <c r="AJ111" i="8"/>
  <c r="AI111" i="8"/>
  <c r="AL110" i="8"/>
  <c r="AK110" i="8"/>
  <c r="AJ110" i="8"/>
  <c r="AI110" i="8"/>
  <c r="AL109" i="8"/>
  <c r="AK109" i="8"/>
  <c r="AJ109" i="8"/>
  <c r="AI109" i="8"/>
  <c r="AL108" i="8"/>
  <c r="AK108" i="8"/>
  <c r="AJ108" i="8"/>
  <c r="AI108" i="8"/>
  <c r="AL107" i="8"/>
  <c r="AK107" i="8"/>
  <c r="AJ107" i="8"/>
  <c r="AI107" i="8"/>
  <c r="AL106" i="8"/>
  <c r="AK106" i="8"/>
  <c r="AJ106" i="8"/>
  <c r="AI106" i="8"/>
  <c r="AL105" i="8"/>
  <c r="AK105" i="8"/>
  <c r="AJ105" i="8"/>
  <c r="AI105" i="8"/>
  <c r="AL104" i="8"/>
  <c r="AK104" i="8"/>
  <c r="AJ104" i="8"/>
  <c r="AI104" i="8"/>
  <c r="AL103" i="8"/>
  <c r="AK103" i="8"/>
  <c r="AJ103" i="8"/>
  <c r="AI103" i="8"/>
  <c r="AL102" i="8"/>
  <c r="AK102" i="8"/>
  <c r="AJ102" i="8"/>
  <c r="AI102" i="8"/>
  <c r="AL101" i="8"/>
  <c r="AK101" i="8"/>
  <c r="AJ101" i="8"/>
  <c r="AI101" i="8"/>
  <c r="AL100" i="8"/>
  <c r="AK100" i="8"/>
  <c r="AJ100" i="8"/>
  <c r="AI100" i="8"/>
  <c r="AL99" i="8"/>
  <c r="AK99" i="8"/>
  <c r="AJ99" i="8"/>
  <c r="AI99" i="8"/>
  <c r="AL98" i="8"/>
  <c r="AK98" i="8"/>
  <c r="AJ98" i="8"/>
  <c r="AI98" i="8"/>
  <c r="AL97" i="8"/>
  <c r="AK97" i="8"/>
  <c r="AJ97" i="8"/>
  <c r="AI97" i="8"/>
  <c r="AL96" i="8"/>
  <c r="AK96" i="8"/>
  <c r="AJ96" i="8"/>
  <c r="AI96" i="8"/>
  <c r="AL95" i="8"/>
  <c r="AK95" i="8"/>
  <c r="AJ95" i="8"/>
  <c r="AI95" i="8"/>
  <c r="AL94" i="8"/>
  <c r="AK94" i="8"/>
  <c r="AJ94" i="8"/>
  <c r="AI94" i="8"/>
  <c r="AL93" i="8"/>
  <c r="AK93" i="8"/>
  <c r="AJ93" i="8"/>
  <c r="AI93" i="8"/>
  <c r="AL92" i="8"/>
  <c r="AK92" i="8"/>
  <c r="AJ92" i="8"/>
  <c r="AI92" i="8"/>
  <c r="AL91" i="8"/>
  <c r="AK91" i="8"/>
  <c r="AJ91" i="8"/>
  <c r="AI91" i="8"/>
  <c r="AL90" i="8"/>
  <c r="AK90" i="8"/>
  <c r="AJ90" i="8"/>
  <c r="AI90" i="8"/>
  <c r="AL89" i="8"/>
  <c r="AK89" i="8"/>
  <c r="AJ89" i="8"/>
  <c r="AI89" i="8"/>
  <c r="AL88" i="8"/>
  <c r="AK88" i="8"/>
  <c r="AJ88" i="8"/>
  <c r="AI88" i="8"/>
  <c r="AL87" i="8"/>
  <c r="AK87" i="8"/>
  <c r="AJ87" i="8"/>
  <c r="AI87" i="8"/>
  <c r="AL86" i="8"/>
  <c r="AK86" i="8"/>
  <c r="AJ86" i="8"/>
  <c r="AI86" i="8"/>
  <c r="AL85" i="8"/>
  <c r="AK85" i="8"/>
  <c r="AJ85" i="8"/>
  <c r="AI85" i="8"/>
  <c r="AL84" i="8"/>
  <c r="AK84" i="8"/>
  <c r="AJ84" i="8"/>
  <c r="AI84" i="8"/>
  <c r="AL83" i="8"/>
  <c r="AK83" i="8"/>
  <c r="AJ83" i="8"/>
  <c r="AI83" i="8"/>
  <c r="AL82" i="8"/>
  <c r="AK82" i="8"/>
  <c r="AJ82" i="8"/>
  <c r="AI82" i="8"/>
  <c r="AL81" i="8"/>
  <c r="AK81" i="8"/>
  <c r="AJ81" i="8"/>
  <c r="AI81" i="8"/>
  <c r="AL80" i="8"/>
  <c r="AK80" i="8"/>
  <c r="AJ80" i="8"/>
  <c r="AI80" i="8"/>
  <c r="AL79" i="8"/>
  <c r="AK79" i="8"/>
  <c r="AJ79" i="8"/>
  <c r="AI79" i="8"/>
  <c r="AL78" i="8"/>
  <c r="AK78" i="8"/>
  <c r="AJ78" i="8"/>
  <c r="AI78" i="8"/>
  <c r="AL77" i="8"/>
  <c r="AK77" i="8"/>
  <c r="AJ77" i="8"/>
  <c r="AI77" i="8"/>
  <c r="AL76" i="8"/>
  <c r="AK76" i="8"/>
  <c r="AJ76" i="8"/>
  <c r="AI76" i="8"/>
  <c r="AL75" i="8"/>
  <c r="AK75" i="8"/>
  <c r="AJ75" i="8"/>
  <c r="AI75" i="8"/>
  <c r="AL74" i="8"/>
  <c r="AK74" i="8"/>
  <c r="AJ74" i="8"/>
  <c r="AI74" i="8"/>
  <c r="AL73" i="8"/>
  <c r="AK73" i="8"/>
  <c r="AJ73" i="8"/>
  <c r="AI73" i="8"/>
  <c r="AL72" i="8"/>
  <c r="AK72" i="8"/>
  <c r="AJ72" i="8"/>
  <c r="AI72" i="8"/>
  <c r="AL71" i="8"/>
  <c r="AK71" i="8"/>
  <c r="AJ71" i="8"/>
  <c r="AI71" i="8"/>
  <c r="AL70" i="8"/>
  <c r="AK70" i="8"/>
  <c r="AJ70" i="8"/>
  <c r="AI70" i="8"/>
  <c r="AL69" i="8"/>
  <c r="AK69" i="8"/>
  <c r="AJ69" i="8"/>
  <c r="AI69" i="8"/>
  <c r="AL68" i="8"/>
  <c r="AK68" i="8"/>
  <c r="AJ68" i="8"/>
  <c r="AI68" i="8"/>
  <c r="AL67" i="8"/>
  <c r="AK67" i="8"/>
  <c r="AJ67" i="8"/>
  <c r="AI67" i="8"/>
  <c r="AL66" i="8"/>
  <c r="AK66" i="8"/>
  <c r="AJ66" i="8"/>
  <c r="AI66" i="8"/>
  <c r="AL65" i="8"/>
  <c r="AK65" i="8"/>
  <c r="AJ65" i="8"/>
  <c r="AI65" i="8"/>
  <c r="AL64" i="8"/>
  <c r="AK64" i="8"/>
  <c r="AJ64" i="8"/>
  <c r="AI64" i="8"/>
  <c r="AL63" i="8"/>
  <c r="AK63" i="8"/>
  <c r="AJ63" i="8"/>
  <c r="AI63" i="8"/>
  <c r="AL62" i="8"/>
  <c r="AK62" i="8"/>
  <c r="AJ62" i="8"/>
  <c r="AI62" i="8"/>
  <c r="AL61" i="8"/>
  <c r="AK61" i="8"/>
  <c r="AJ61" i="8"/>
  <c r="AI61" i="8"/>
  <c r="AL60" i="8"/>
  <c r="AK60" i="8"/>
  <c r="AJ60" i="8"/>
  <c r="AI60" i="8"/>
  <c r="AL59" i="8"/>
  <c r="AK59" i="8"/>
  <c r="AJ59" i="8"/>
  <c r="AI59" i="8"/>
  <c r="AL58" i="8"/>
  <c r="AK58" i="8"/>
  <c r="AJ58" i="8"/>
  <c r="AI58" i="8"/>
  <c r="AL57" i="8"/>
  <c r="AK57" i="8"/>
  <c r="AJ57" i="8"/>
  <c r="AI57" i="8"/>
  <c r="AL56" i="8"/>
  <c r="AK56" i="8"/>
  <c r="AJ56" i="8"/>
  <c r="AI56" i="8"/>
  <c r="AL55" i="8"/>
  <c r="AK55" i="8"/>
  <c r="AJ55" i="8"/>
  <c r="AI55" i="8"/>
  <c r="AL54" i="8"/>
  <c r="AK54" i="8"/>
  <c r="AJ54" i="8"/>
  <c r="AI54" i="8"/>
  <c r="AL53" i="8"/>
  <c r="AK53" i="8"/>
  <c r="AJ53" i="8"/>
  <c r="AI53" i="8"/>
  <c r="AL52" i="8"/>
  <c r="AK52" i="8"/>
  <c r="AJ52" i="8"/>
  <c r="AI52" i="8"/>
  <c r="AL51" i="8"/>
  <c r="AK51" i="8"/>
  <c r="AJ51" i="8"/>
  <c r="AI51" i="8"/>
  <c r="AL50" i="8"/>
  <c r="AK50" i="8"/>
  <c r="AJ50" i="8"/>
  <c r="AI50" i="8"/>
  <c r="AL49" i="8"/>
  <c r="AK49" i="8"/>
  <c r="AJ49" i="8"/>
  <c r="AI49" i="8"/>
  <c r="AL48" i="8"/>
  <c r="AK48" i="8"/>
  <c r="AJ48" i="8"/>
  <c r="AI48" i="8"/>
  <c r="AL47" i="8"/>
  <c r="AK47" i="8"/>
  <c r="AJ47" i="8"/>
  <c r="AI47" i="8"/>
  <c r="AL46" i="8"/>
  <c r="AK46" i="8"/>
  <c r="AJ46" i="8"/>
  <c r="AI46" i="8"/>
  <c r="AL45" i="8"/>
  <c r="AK45" i="8"/>
  <c r="AJ45" i="8"/>
  <c r="AI45" i="8"/>
  <c r="AL44" i="8"/>
  <c r="AK44" i="8"/>
  <c r="AJ44" i="8"/>
  <c r="AI44" i="8"/>
  <c r="AL43" i="8"/>
  <c r="AK43" i="8"/>
  <c r="AJ43" i="8"/>
  <c r="AI43" i="8"/>
  <c r="AL42" i="8"/>
  <c r="AK42" i="8"/>
  <c r="AJ42" i="8"/>
  <c r="AI42" i="8"/>
  <c r="AL41" i="8"/>
  <c r="AK41" i="8"/>
  <c r="AJ41" i="8"/>
  <c r="AI41" i="8"/>
  <c r="AL40" i="8"/>
  <c r="AK40" i="8"/>
  <c r="AJ40" i="8"/>
  <c r="AI40" i="8"/>
  <c r="AL39" i="8"/>
  <c r="AK39" i="8"/>
  <c r="AJ39" i="8"/>
  <c r="AI39" i="8"/>
  <c r="AL38" i="8"/>
  <c r="AK38" i="8"/>
  <c r="AJ38" i="8"/>
  <c r="AI38" i="8"/>
  <c r="AL37" i="8"/>
  <c r="AK37" i="8"/>
  <c r="AJ37" i="8"/>
  <c r="AI37" i="8"/>
  <c r="AL36" i="8"/>
  <c r="AK36" i="8"/>
  <c r="AJ36" i="8"/>
  <c r="AI36" i="8"/>
  <c r="AL35" i="8"/>
  <c r="AK35" i="8"/>
  <c r="AJ35" i="8"/>
  <c r="AI35" i="8"/>
  <c r="B30" i="8"/>
  <c r="B29" i="8"/>
  <c r="AL24" i="8"/>
  <c r="AK24" i="8"/>
  <c r="AJ24" i="8"/>
  <c r="AI24" i="8"/>
  <c r="AB24" i="8"/>
  <c r="AL23" i="8"/>
  <c r="AK23" i="8"/>
  <c r="AJ23" i="8"/>
  <c r="AI23" i="8"/>
  <c r="AB23" i="8"/>
  <c r="Y23" i="8"/>
  <c r="AL22" i="8"/>
  <c r="AK22" i="8"/>
  <c r="AJ22" i="8"/>
  <c r="AI22" i="8"/>
  <c r="AB22" i="8" s="1"/>
  <c r="AL21" i="8"/>
  <c r="AK21" i="8"/>
  <c r="AJ21" i="8"/>
  <c r="AI21" i="8"/>
  <c r="AB21" i="8"/>
  <c r="AL20" i="8"/>
  <c r="AK20" i="8"/>
  <c r="AJ20" i="8"/>
  <c r="AI20" i="8"/>
  <c r="AB20" i="8"/>
  <c r="AL19" i="8"/>
  <c r="AK19" i="8"/>
  <c r="AJ19" i="8"/>
  <c r="AI19" i="8"/>
  <c r="AB19" i="8" s="1"/>
  <c r="AL18" i="8"/>
  <c r="AK18" i="8"/>
  <c r="AJ18" i="8"/>
  <c r="AI18" i="8"/>
  <c r="AB18" i="8" s="1"/>
  <c r="AL17" i="8"/>
  <c r="AK17" i="8"/>
  <c r="AJ17" i="8"/>
  <c r="AI17" i="8"/>
  <c r="AB17" i="8"/>
  <c r="AL16" i="8"/>
  <c r="AK16" i="8"/>
  <c r="AJ16" i="8"/>
  <c r="AI16" i="8"/>
  <c r="AB16" i="8"/>
  <c r="AL15" i="8"/>
  <c r="AK15" i="8"/>
  <c r="AJ15" i="8"/>
  <c r="AI15" i="8"/>
  <c r="AB15" i="8" s="1"/>
  <c r="Y15" i="8"/>
  <c r="AL14" i="8"/>
  <c r="AK14" i="8"/>
  <c r="AJ14" i="8"/>
  <c r="AI14" i="8"/>
  <c r="AB14" i="8" s="1"/>
  <c r="Y14" i="8"/>
  <c r="AL13" i="8"/>
  <c r="AK13" i="8"/>
  <c r="AJ13" i="8"/>
  <c r="AI13" i="8"/>
  <c r="AB13" i="8"/>
  <c r="Y13" i="8"/>
  <c r="AL12" i="8"/>
  <c r="AK12" i="8"/>
  <c r="AJ12" i="8"/>
  <c r="AI12" i="8"/>
  <c r="AB12" i="8" s="1"/>
  <c r="Y12" i="8"/>
  <c r="AL11" i="8"/>
  <c r="AK11" i="8"/>
  <c r="AJ11" i="8"/>
  <c r="AI11" i="8"/>
  <c r="AB11" i="8" s="1"/>
  <c r="Y11" i="8"/>
  <c r="AL10" i="8"/>
  <c r="AK10" i="8"/>
  <c r="AJ10" i="8"/>
  <c r="AI10" i="8"/>
  <c r="AB10" i="8"/>
  <c r="Y10" i="8"/>
  <c r="AL9" i="8"/>
  <c r="AK9" i="8"/>
  <c r="AJ9" i="8"/>
  <c r="AI9" i="8"/>
  <c r="AB9" i="8"/>
  <c r="Y9" i="8"/>
  <c r="AL8" i="8"/>
  <c r="AK8" i="8"/>
  <c r="AJ8" i="8"/>
  <c r="AI8" i="8"/>
  <c r="AB8" i="8"/>
  <c r="Y8" i="8"/>
  <c r="A8" i="8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L7" i="8"/>
  <c r="AK7" i="8"/>
  <c r="AJ7" i="8"/>
  <c r="AI7" i="8"/>
  <c r="AB7" i="8" s="1"/>
  <c r="Y7" i="8"/>
  <c r="Q7" i="8"/>
  <c r="A7" i="8"/>
  <c r="AL6" i="8"/>
  <c r="AK6" i="8"/>
  <c r="AJ6" i="8"/>
  <c r="AI6" i="8"/>
  <c r="AB6" i="8" s="1"/>
  <c r="Y6" i="8"/>
  <c r="Q6" i="8"/>
  <c r="B6" i="8"/>
  <c r="B8" i="8" s="1"/>
  <c r="B10" i="8" s="1"/>
  <c r="B12" i="8" s="1"/>
  <c r="B14" i="8" s="1"/>
  <c r="B16" i="8" s="1"/>
  <c r="B18" i="8" s="1"/>
  <c r="B20" i="8" s="1"/>
  <c r="B22" i="8" s="1"/>
  <c r="B24" i="8" s="1"/>
  <c r="B26" i="8" s="1"/>
  <c r="A6" i="8"/>
  <c r="AL5" i="8"/>
  <c r="AK5" i="8"/>
  <c r="AJ5" i="8"/>
  <c r="AI5" i="8"/>
  <c r="AB5" i="8"/>
  <c r="Y5" i="8"/>
  <c r="Q5" i="8"/>
  <c r="P5" i="8"/>
  <c r="P6" i="8" s="1"/>
  <c r="R5" i="8"/>
  <c r="M5" i="8"/>
  <c r="AL4" i="8"/>
  <c r="AK4" i="8"/>
  <c r="AJ4" i="8"/>
  <c r="AI4" i="8"/>
  <c r="AB4" i="8"/>
  <c r="AA4" i="8"/>
  <c r="Z4" i="8"/>
  <c r="Y4" i="8"/>
  <c r="W4" i="8"/>
  <c r="O4" i="8"/>
  <c r="M2" i="8" s="1"/>
  <c r="N4" i="8"/>
  <c r="L2" i="8" s="1"/>
  <c r="M4" i="8"/>
  <c r="X2" i="8"/>
  <c r="Q6" i="7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5" i="7"/>
  <c r="O25" i="7"/>
  <c r="N25" i="7"/>
  <c r="O30" i="7"/>
  <c r="N30" i="7"/>
  <c r="O8" i="7"/>
  <c r="N8" i="7"/>
  <c r="O31" i="7"/>
  <c r="N31" i="7"/>
  <c r="O29" i="7"/>
  <c r="N29" i="7"/>
  <c r="O28" i="7"/>
  <c r="N28" i="7"/>
  <c r="O27" i="7"/>
  <c r="N27" i="7"/>
  <c r="O26" i="7"/>
  <c r="N26" i="7"/>
  <c r="O24" i="7"/>
  <c r="N24" i="7"/>
  <c r="O23" i="7"/>
  <c r="N23" i="7"/>
  <c r="O22" i="7"/>
  <c r="N22" i="7"/>
  <c r="O21" i="7"/>
  <c r="N21" i="7"/>
  <c r="O20" i="7"/>
  <c r="N20" i="7"/>
  <c r="O19" i="7"/>
  <c r="N19" i="7"/>
  <c r="O18" i="7"/>
  <c r="N18" i="7"/>
  <c r="O17" i="7"/>
  <c r="N17" i="7"/>
  <c r="O16" i="7"/>
  <c r="N16" i="7"/>
  <c r="O15" i="7"/>
  <c r="N15" i="7"/>
  <c r="O14" i="7"/>
  <c r="N14" i="7"/>
  <c r="O13" i="7"/>
  <c r="N13" i="7"/>
  <c r="O12" i="7"/>
  <c r="N12" i="7"/>
  <c r="O11" i="7"/>
  <c r="N11" i="7"/>
  <c r="O10" i="7"/>
  <c r="N10" i="7"/>
  <c r="O9" i="7"/>
  <c r="N9" i="7"/>
  <c r="O7" i="7"/>
  <c r="N7" i="7"/>
  <c r="O6" i="7"/>
  <c r="N6" i="7"/>
  <c r="O5" i="7"/>
  <c r="N5" i="7"/>
  <c r="AL31" i="7"/>
  <c r="AK31" i="7"/>
  <c r="AJ31" i="7"/>
  <c r="AI31" i="7"/>
  <c r="AB31" i="7" s="1"/>
  <c r="Y31" i="7"/>
  <c r="AL30" i="7"/>
  <c r="AK30" i="7"/>
  <c r="AJ30" i="7"/>
  <c r="AI30" i="7"/>
  <c r="AB30" i="7" s="1"/>
  <c r="Y30" i="7"/>
  <c r="AL29" i="7"/>
  <c r="AK29" i="7"/>
  <c r="AJ29" i="7"/>
  <c r="AI29" i="7"/>
  <c r="AB29" i="7" s="1"/>
  <c r="Y29" i="7"/>
  <c r="AL28" i="7"/>
  <c r="AK28" i="7"/>
  <c r="AJ28" i="7"/>
  <c r="AI28" i="7"/>
  <c r="AB28" i="7" s="1"/>
  <c r="Y28" i="7"/>
  <c r="P28" i="7"/>
  <c r="P11" i="7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10" i="7"/>
  <c r="P6" i="7"/>
  <c r="P7" i="7" s="1"/>
  <c r="P8" i="7" s="1"/>
  <c r="P9" i="7" s="1"/>
  <c r="A31" i="7"/>
  <c r="A32" i="7" s="1"/>
  <c r="A33" i="7" s="1"/>
  <c r="A34" i="7" s="1"/>
  <c r="A35" i="7" s="1"/>
  <c r="A36" i="7" s="1"/>
  <c r="B31" i="7"/>
  <c r="B32" i="7" s="1"/>
  <c r="B33" i="7" s="1"/>
  <c r="B34" i="7" s="1"/>
  <c r="B35" i="7" s="1"/>
  <c r="B36" i="7" s="1"/>
  <c r="AL122" i="7"/>
  <c r="AK122" i="7"/>
  <c r="AJ122" i="7"/>
  <c r="AI122" i="7"/>
  <c r="AL121" i="7"/>
  <c r="AK121" i="7"/>
  <c r="AJ121" i="7"/>
  <c r="AI121" i="7"/>
  <c r="AL120" i="7"/>
  <c r="AK120" i="7"/>
  <c r="AJ120" i="7"/>
  <c r="AI120" i="7"/>
  <c r="AL119" i="7"/>
  <c r="AK119" i="7"/>
  <c r="AJ119" i="7"/>
  <c r="AI119" i="7"/>
  <c r="AL118" i="7"/>
  <c r="AK118" i="7"/>
  <c r="AJ118" i="7"/>
  <c r="AI118" i="7"/>
  <c r="AL117" i="7"/>
  <c r="AK117" i="7"/>
  <c r="AJ117" i="7"/>
  <c r="AI117" i="7"/>
  <c r="AL116" i="7"/>
  <c r="AK116" i="7"/>
  <c r="AJ116" i="7"/>
  <c r="AI116" i="7"/>
  <c r="AL115" i="7"/>
  <c r="AK115" i="7"/>
  <c r="AJ115" i="7"/>
  <c r="AI115" i="7"/>
  <c r="AL114" i="7"/>
  <c r="AK114" i="7"/>
  <c r="AJ114" i="7"/>
  <c r="AI114" i="7"/>
  <c r="AL113" i="7"/>
  <c r="AK113" i="7"/>
  <c r="AJ113" i="7"/>
  <c r="AI113" i="7"/>
  <c r="AL112" i="7"/>
  <c r="AK112" i="7"/>
  <c r="AJ112" i="7"/>
  <c r="AI112" i="7"/>
  <c r="AL111" i="7"/>
  <c r="AK111" i="7"/>
  <c r="AJ111" i="7"/>
  <c r="AI111" i="7"/>
  <c r="AL110" i="7"/>
  <c r="AK110" i="7"/>
  <c r="AJ110" i="7"/>
  <c r="AI110" i="7"/>
  <c r="AL109" i="7"/>
  <c r="AK109" i="7"/>
  <c r="AJ109" i="7"/>
  <c r="AI109" i="7"/>
  <c r="AL108" i="7"/>
  <c r="AK108" i="7"/>
  <c r="AJ108" i="7"/>
  <c r="AI108" i="7"/>
  <c r="AL107" i="7"/>
  <c r="AK107" i="7"/>
  <c r="AJ107" i="7"/>
  <c r="AI107" i="7"/>
  <c r="AL106" i="7"/>
  <c r="AK106" i="7"/>
  <c r="AJ106" i="7"/>
  <c r="AI106" i="7"/>
  <c r="AL105" i="7"/>
  <c r="AK105" i="7"/>
  <c r="AJ105" i="7"/>
  <c r="AI105" i="7"/>
  <c r="AL104" i="7"/>
  <c r="AK104" i="7"/>
  <c r="AJ104" i="7"/>
  <c r="AI104" i="7"/>
  <c r="AL103" i="7"/>
  <c r="AK103" i="7"/>
  <c r="AJ103" i="7"/>
  <c r="AI103" i="7"/>
  <c r="AL102" i="7"/>
  <c r="AK102" i="7"/>
  <c r="AJ102" i="7"/>
  <c r="AI102" i="7"/>
  <c r="AL101" i="7"/>
  <c r="AK101" i="7"/>
  <c r="AJ101" i="7"/>
  <c r="AI101" i="7"/>
  <c r="AL100" i="7"/>
  <c r="AK100" i="7"/>
  <c r="AJ100" i="7"/>
  <c r="AI100" i="7"/>
  <c r="AL99" i="7"/>
  <c r="AK99" i="7"/>
  <c r="AJ99" i="7"/>
  <c r="AI99" i="7"/>
  <c r="AL98" i="7"/>
  <c r="AK98" i="7"/>
  <c r="AJ98" i="7"/>
  <c r="AI98" i="7"/>
  <c r="AL97" i="7"/>
  <c r="AK97" i="7"/>
  <c r="AJ97" i="7"/>
  <c r="AI97" i="7"/>
  <c r="AL96" i="7"/>
  <c r="AK96" i="7"/>
  <c r="AJ96" i="7"/>
  <c r="AI96" i="7"/>
  <c r="AL95" i="7"/>
  <c r="AK95" i="7"/>
  <c r="AJ95" i="7"/>
  <c r="AI95" i="7"/>
  <c r="AL94" i="7"/>
  <c r="AK94" i="7"/>
  <c r="AJ94" i="7"/>
  <c r="AI94" i="7"/>
  <c r="AL93" i="7"/>
  <c r="AK93" i="7"/>
  <c r="AJ93" i="7"/>
  <c r="AI93" i="7"/>
  <c r="AL92" i="7"/>
  <c r="AK92" i="7"/>
  <c r="AJ92" i="7"/>
  <c r="AI92" i="7"/>
  <c r="AL91" i="7"/>
  <c r="AK91" i="7"/>
  <c r="AJ91" i="7"/>
  <c r="AI91" i="7"/>
  <c r="AL90" i="7"/>
  <c r="AK90" i="7"/>
  <c r="AJ90" i="7"/>
  <c r="AI90" i="7"/>
  <c r="AL89" i="7"/>
  <c r="AK89" i="7"/>
  <c r="AJ89" i="7"/>
  <c r="AI89" i="7"/>
  <c r="AL88" i="7"/>
  <c r="AK88" i="7"/>
  <c r="AJ88" i="7"/>
  <c r="AI88" i="7"/>
  <c r="AL87" i="7"/>
  <c r="AK87" i="7"/>
  <c r="AJ87" i="7"/>
  <c r="AI87" i="7"/>
  <c r="AL86" i="7"/>
  <c r="AK86" i="7"/>
  <c r="AJ86" i="7"/>
  <c r="AI86" i="7"/>
  <c r="AL85" i="7"/>
  <c r="AK85" i="7"/>
  <c r="AJ85" i="7"/>
  <c r="AI85" i="7"/>
  <c r="AL84" i="7"/>
  <c r="AK84" i="7"/>
  <c r="AJ84" i="7"/>
  <c r="AI84" i="7"/>
  <c r="AL83" i="7"/>
  <c r="AK83" i="7"/>
  <c r="AJ83" i="7"/>
  <c r="AI83" i="7"/>
  <c r="AL82" i="7"/>
  <c r="AK82" i="7"/>
  <c r="AJ82" i="7"/>
  <c r="AI82" i="7"/>
  <c r="AL81" i="7"/>
  <c r="AK81" i="7"/>
  <c r="AJ81" i="7"/>
  <c r="AI81" i="7"/>
  <c r="AL80" i="7"/>
  <c r="AK80" i="7"/>
  <c r="AJ80" i="7"/>
  <c r="AI80" i="7"/>
  <c r="AL79" i="7"/>
  <c r="AK79" i="7"/>
  <c r="AJ79" i="7"/>
  <c r="AI79" i="7"/>
  <c r="AL78" i="7"/>
  <c r="AK78" i="7"/>
  <c r="AJ78" i="7"/>
  <c r="AI78" i="7"/>
  <c r="AL77" i="7"/>
  <c r="AK77" i="7"/>
  <c r="AJ77" i="7"/>
  <c r="AI77" i="7"/>
  <c r="AL76" i="7"/>
  <c r="AK76" i="7"/>
  <c r="AJ76" i="7"/>
  <c r="AI76" i="7"/>
  <c r="AL75" i="7"/>
  <c r="AK75" i="7"/>
  <c r="AJ75" i="7"/>
  <c r="AI75" i="7"/>
  <c r="AL74" i="7"/>
  <c r="AK74" i="7"/>
  <c r="AJ74" i="7"/>
  <c r="AI74" i="7"/>
  <c r="AL73" i="7"/>
  <c r="AK73" i="7"/>
  <c r="AJ73" i="7"/>
  <c r="AI73" i="7"/>
  <c r="AL72" i="7"/>
  <c r="AK72" i="7"/>
  <c r="AJ72" i="7"/>
  <c r="AI72" i="7"/>
  <c r="AL71" i="7"/>
  <c r="AK71" i="7"/>
  <c r="AJ71" i="7"/>
  <c r="AI71" i="7"/>
  <c r="AL70" i="7"/>
  <c r="AK70" i="7"/>
  <c r="AJ70" i="7"/>
  <c r="AI70" i="7"/>
  <c r="AL69" i="7"/>
  <c r="AK69" i="7"/>
  <c r="AJ69" i="7"/>
  <c r="AI69" i="7"/>
  <c r="AL68" i="7"/>
  <c r="AK68" i="7"/>
  <c r="AJ68" i="7"/>
  <c r="AI68" i="7"/>
  <c r="AL67" i="7"/>
  <c r="AK67" i="7"/>
  <c r="AJ67" i="7"/>
  <c r="AI67" i="7"/>
  <c r="AL66" i="7"/>
  <c r="AK66" i="7"/>
  <c r="AJ66" i="7"/>
  <c r="AI66" i="7"/>
  <c r="AL65" i="7"/>
  <c r="AK65" i="7"/>
  <c r="AJ65" i="7"/>
  <c r="AI65" i="7"/>
  <c r="AL64" i="7"/>
  <c r="AK64" i="7"/>
  <c r="AJ64" i="7"/>
  <c r="AI64" i="7"/>
  <c r="AL63" i="7"/>
  <c r="AK63" i="7"/>
  <c r="AJ63" i="7"/>
  <c r="AI63" i="7"/>
  <c r="AL62" i="7"/>
  <c r="AK62" i="7"/>
  <c r="AJ62" i="7"/>
  <c r="AI62" i="7"/>
  <c r="AL61" i="7"/>
  <c r="AK61" i="7"/>
  <c r="AJ61" i="7"/>
  <c r="AI61" i="7"/>
  <c r="AL60" i="7"/>
  <c r="AK60" i="7"/>
  <c r="AJ60" i="7"/>
  <c r="AI60" i="7"/>
  <c r="AL59" i="7"/>
  <c r="AK59" i="7"/>
  <c r="AJ59" i="7"/>
  <c r="AI59" i="7"/>
  <c r="AL58" i="7"/>
  <c r="AK58" i="7"/>
  <c r="AJ58" i="7"/>
  <c r="AI58" i="7"/>
  <c r="AL57" i="7"/>
  <c r="AK57" i="7"/>
  <c r="AJ57" i="7"/>
  <c r="AI57" i="7"/>
  <c r="AL56" i="7"/>
  <c r="AK56" i="7"/>
  <c r="AJ56" i="7"/>
  <c r="AI56" i="7"/>
  <c r="AL55" i="7"/>
  <c r="AK55" i="7"/>
  <c r="AJ55" i="7"/>
  <c r="AI55" i="7"/>
  <c r="AL54" i="7"/>
  <c r="AK54" i="7"/>
  <c r="AJ54" i="7"/>
  <c r="AI54" i="7"/>
  <c r="AL53" i="7"/>
  <c r="AK53" i="7"/>
  <c r="AJ53" i="7"/>
  <c r="AI53" i="7"/>
  <c r="AL52" i="7"/>
  <c r="AK52" i="7"/>
  <c r="AJ52" i="7"/>
  <c r="AI52" i="7"/>
  <c r="AL51" i="7"/>
  <c r="AK51" i="7"/>
  <c r="AJ51" i="7"/>
  <c r="AI51" i="7"/>
  <c r="AL50" i="7"/>
  <c r="AK50" i="7"/>
  <c r="AJ50" i="7"/>
  <c r="AI50" i="7"/>
  <c r="AL49" i="7"/>
  <c r="AK49" i="7"/>
  <c r="AJ49" i="7"/>
  <c r="AI49" i="7"/>
  <c r="AL48" i="7"/>
  <c r="AK48" i="7"/>
  <c r="AJ48" i="7"/>
  <c r="AI48" i="7"/>
  <c r="AL47" i="7"/>
  <c r="AK47" i="7"/>
  <c r="AJ47" i="7"/>
  <c r="AI47" i="7"/>
  <c r="AL46" i="7"/>
  <c r="AK46" i="7"/>
  <c r="AJ46" i="7"/>
  <c r="AI46" i="7"/>
  <c r="AL45" i="7"/>
  <c r="AK45" i="7"/>
  <c r="AJ45" i="7"/>
  <c r="AI45" i="7"/>
  <c r="AL44" i="7"/>
  <c r="AK44" i="7"/>
  <c r="AJ44" i="7"/>
  <c r="AI44" i="7"/>
  <c r="AL43" i="7"/>
  <c r="AK43" i="7"/>
  <c r="AJ43" i="7"/>
  <c r="AI43" i="7"/>
  <c r="AL42" i="7"/>
  <c r="AK42" i="7"/>
  <c r="AJ42" i="7"/>
  <c r="AI42" i="7"/>
  <c r="AL41" i="7"/>
  <c r="AK41" i="7"/>
  <c r="AJ41" i="7"/>
  <c r="AI41" i="7"/>
  <c r="AL40" i="7"/>
  <c r="AK40" i="7"/>
  <c r="AJ40" i="7"/>
  <c r="AI40" i="7"/>
  <c r="AL39" i="7"/>
  <c r="AK39" i="7"/>
  <c r="AJ39" i="7"/>
  <c r="AI39" i="7"/>
  <c r="AL38" i="7"/>
  <c r="AK38" i="7"/>
  <c r="AJ38" i="7"/>
  <c r="AI38" i="7"/>
  <c r="AL37" i="7"/>
  <c r="AK37" i="7"/>
  <c r="AJ37" i="7"/>
  <c r="AI37" i="7"/>
  <c r="AL36" i="7"/>
  <c r="AK36" i="7"/>
  <c r="AJ36" i="7"/>
  <c r="AI36" i="7"/>
  <c r="AL35" i="7"/>
  <c r="AK35" i="7"/>
  <c r="AJ35" i="7"/>
  <c r="AI35" i="7"/>
  <c r="B30" i="7"/>
  <c r="B29" i="7"/>
  <c r="AL27" i="7"/>
  <c r="AK27" i="7"/>
  <c r="AJ27" i="7"/>
  <c r="AI27" i="7"/>
  <c r="AB27" i="7" s="1"/>
  <c r="Y27" i="7"/>
  <c r="AL26" i="7"/>
  <c r="AK26" i="7"/>
  <c r="AJ26" i="7"/>
  <c r="AI26" i="7"/>
  <c r="AB26" i="7"/>
  <c r="AL25" i="7"/>
  <c r="AK25" i="7"/>
  <c r="AJ25" i="7"/>
  <c r="AI25" i="7"/>
  <c r="AB25" i="7"/>
  <c r="Y25" i="7"/>
  <c r="AL24" i="7"/>
  <c r="AK24" i="7"/>
  <c r="AJ24" i="7"/>
  <c r="AI24" i="7"/>
  <c r="AB24" i="7" s="1"/>
  <c r="Y24" i="7"/>
  <c r="AL23" i="7"/>
  <c r="AK23" i="7"/>
  <c r="AJ23" i="7"/>
  <c r="AI23" i="7"/>
  <c r="AB23" i="7"/>
  <c r="Y23" i="7"/>
  <c r="AL22" i="7"/>
  <c r="AK22" i="7"/>
  <c r="AJ22" i="7"/>
  <c r="AI22" i="7"/>
  <c r="AB22" i="7" s="1"/>
  <c r="AL21" i="7"/>
  <c r="AK21" i="7"/>
  <c r="AJ21" i="7"/>
  <c r="AI21" i="7"/>
  <c r="AB21" i="7" s="1"/>
  <c r="Y21" i="7"/>
  <c r="AL20" i="7"/>
  <c r="AK20" i="7"/>
  <c r="AJ20" i="7"/>
  <c r="AI20" i="7"/>
  <c r="AB20" i="7" s="1"/>
  <c r="AL19" i="7"/>
  <c r="AK19" i="7"/>
  <c r="AJ19" i="7"/>
  <c r="AI19" i="7"/>
  <c r="AB19" i="7"/>
  <c r="Y19" i="7"/>
  <c r="AL18" i="7"/>
  <c r="AK18" i="7"/>
  <c r="AJ18" i="7"/>
  <c r="AI18" i="7"/>
  <c r="AB18" i="7" s="1"/>
  <c r="AL17" i="7"/>
  <c r="AK17" i="7"/>
  <c r="AJ17" i="7"/>
  <c r="AI17" i="7"/>
  <c r="AB17" i="7" s="1"/>
  <c r="Y17" i="7"/>
  <c r="AL16" i="7"/>
  <c r="AK16" i="7"/>
  <c r="AJ16" i="7"/>
  <c r="AI16" i="7"/>
  <c r="AB16" i="7" s="1"/>
  <c r="AL15" i="7"/>
  <c r="AK15" i="7"/>
  <c r="AJ15" i="7"/>
  <c r="AI15" i="7"/>
  <c r="AB15" i="7" s="1"/>
  <c r="Y15" i="7"/>
  <c r="AL14" i="7"/>
  <c r="AK14" i="7"/>
  <c r="AJ14" i="7"/>
  <c r="AI14" i="7"/>
  <c r="AB14" i="7"/>
  <c r="AL13" i="7"/>
  <c r="AK13" i="7"/>
  <c r="AJ13" i="7"/>
  <c r="AI13" i="7"/>
  <c r="AB13" i="7"/>
  <c r="AL12" i="7"/>
  <c r="AK12" i="7"/>
  <c r="AJ12" i="7"/>
  <c r="AI12" i="7"/>
  <c r="AB12" i="7"/>
  <c r="Y12" i="7"/>
  <c r="AL11" i="7"/>
  <c r="AK11" i="7"/>
  <c r="AJ11" i="7"/>
  <c r="AI11" i="7"/>
  <c r="AB11" i="7" s="1"/>
  <c r="AL10" i="7"/>
  <c r="AK10" i="7"/>
  <c r="AJ10" i="7"/>
  <c r="AI10" i="7"/>
  <c r="AB10" i="7" s="1"/>
  <c r="Y10" i="7"/>
  <c r="AL9" i="7"/>
  <c r="AK9" i="7"/>
  <c r="AJ9" i="7"/>
  <c r="AI9" i="7"/>
  <c r="AB9" i="7" s="1"/>
  <c r="AL8" i="7"/>
  <c r="AK8" i="7"/>
  <c r="AJ8" i="7"/>
  <c r="AI8" i="7"/>
  <c r="AB8" i="7"/>
  <c r="Y8" i="7"/>
  <c r="B8" i="7"/>
  <c r="B10" i="7" s="1"/>
  <c r="B12" i="7" s="1"/>
  <c r="B14" i="7" s="1"/>
  <c r="B16" i="7" s="1"/>
  <c r="B18" i="7" s="1"/>
  <c r="B20" i="7" s="1"/>
  <c r="B22" i="7" s="1"/>
  <c r="B24" i="7" s="1"/>
  <c r="B26" i="7" s="1"/>
  <c r="AL7" i="7"/>
  <c r="AK7" i="7"/>
  <c r="AJ7" i="7"/>
  <c r="AI7" i="7"/>
  <c r="AB7" i="7"/>
  <c r="Y7" i="7"/>
  <c r="A7" i="7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L6" i="7"/>
  <c r="AK6" i="7"/>
  <c r="AJ6" i="7"/>
  <c r="AI6" i="7"/>
  <c r="AB6" i="7" s="1"/>
  <c r="Y6" i="7"/>
  <c r="W6" i="7"/>
  <c r="AA6" i="7"/>
  <c r="B6" i="7"/>
  <c r="A6" i="7"/>
  <c r="AL5" i="7"/>
  <c r="AK5" i="7"/>
  <c r="AJ5" i="7"/>
  <c r="AI5" i="7"/>
  <c r="AB5" i="7" s="1"/>
  <c r="AA5" i="7"/>
  <c r="Y5" i="7"/>
  <c r="W5" i="7"/>
  <c r="P5" i="7"/>
  <c r="AM5" i="7"/>
  <c r="M5" i="7"/>
  <c r="AL4" i="7"/>
  <c r="AK4" i="7"/>
  <c r="AJ4" i="7"/>
  <c r="AI4" i="7"/>
  <c r="AB4" i="7" s="1"/>
  <c r="AA4" i="7"/>
  <c r="Z4" i="7"/>
  <c r="Y4" i="7"/>
  <c r="W4" i="7"/>
  <c r="O4" i="7"/>
  <c r="S4" i="7" s="1"/>
  <c r="N4" i="7"/>
  <c r="AM4" i="7" s="1"/>
  <c r="M4" i="7"/>
  <c r="X2" i="7"/>
  <c r="Y26" i="7" s="1"/>
  <c r="Y4" i="6"/>
  <c r="AL122" i="6"/>
  <c r="AK122" i="6"/>
  <c r="AJ122" i="6"/>
  <c r="AI122" i="6"/>
  <c r="AL121" i="6"/>
  <c r="AK121" i="6"/>
  <c r="AJ121" i="6"/>
  <c r="AI121" i="6"/>
  <c r="AL120" i="6"/>
  <c r="AK120" i="6"/>
  <c r="AJ120" i="6"/>
  <c r="AI120" i="6"/>
  <c r="AL119" i="6"/>
  <c r="AK119" i="6"/>
  <c r="AJ119" i="6"/>
  <c r="AI119" i="6"/>
  <c r="AL118" i="6"/>
  <c r="AK118" i="6"/>
  <c r="AJ118" i="6"/>
  <c r="AI118" i="6"/>
  <c r="AL117" i="6"/>
  <c r="AK117" i="6"/>
  <c r="AJ117" i="6"/>
  <c r="AI117" i="6"/>
  <c r="AL116" i="6"/>
  <c r="AK116" i="6"/>
  <c r="AJ116" i="6"/>
  <c r="AI116" i="6"/>
  <c r="AL115" i="6"/>
  <c r="AK115" i="6"/>
  <c r="AJ115" i="6"/>
  <c r="AI115" i="6"/>
  <c r="AL114" i="6"/>
  <c r="AK114" i="6"/>
  <c r="AJ114" i="6"/>
  <c r="AI114" i="6"/>
  <c r="AL113" i="6"/>
  <c r="AK113" i="6"/>
  <c r="AJ113" i="6"/>
  <c r="AI113" i="6"/>
  <c r="AL112" i="6"/>
  <c r="AK112" i="6"/>
  <c r="AJ112" i="6"/>
  <c r="AI112" i="6"/>
  <c r="AL111" i="6"/>
  <c r="AK111" i="6"/>
  <c r="AJ111" i="6"/>
  <c r="AI111" i="6"/>
  <c r="AL110" i="6"/>
  <c r="AK110" i="6"/>
  <c r="AJ110" i="6"/>
  <c r="AI110" i="6"/>
  <c r="AL109" i="6"/>
  <c r="AK109" i="6"/>
  <c r="AJ109" i="6"/>
  <c r="AI109" i="6"/>
  <c r="AL108" i="6"/>
  <c r="AK108" i="6"/>
  <c r="AJ108" i="6"/>
  <c r="AI108" i="6"/>
  <c r="AL107" i="6"/>
  <c r="AK107" i="6"/>
  <c r="AJ107" i="6"/>
  <c r="AI107" i="6"/>
  <c r="AL106" i="6"/>
  <c r="AK106" i="6"/>
  <c r="AJ106" i="6"/>
  <c r="AI106" i="6"/>
  <c r="AL105" i="6"/>
  <c r="AK105" i="6"/>
  <c r="AJ105" i="6"/>
  <c r="AI105" i="6"/>
  <c r="AL104" i="6"/>
  <c r="AK104" i="6"/>
  <c r="AJ104" i="6"/>
  <c r="AI104" i="6"/>
  <c r="AL103" i="6"/>
  <c r="AK103" i="6"/>
  <c r="AJ103" i="6"/>
  <c r="AI103" i="6"/>
  <c r="AL102" i="6"/>
  <c r="AK102" i="6"/>
  <c r="AJ102" i="6"/>
  <c r="AI102" i="6"/>
  <c r="AL101" i="6"/>
  <c r="AK101" i="6"/>
  <c r="AJ101" i="6"/>
  <c r="AI101" i="6"/>
  <c r="AL100" i="6"/>
  <c r="AK100" i="6"/>
  <c r="AJ100" i="6"/>
  <c r="AI100" i="6"/>
  <c r="AL99" i="6"/>
  <c r="AK99" i="6"/>
  <c r="AJ99" i="6"/>
  <c r="AI99" i="6"/>
  <c r="AL98" i="6"/>
  <c r="AK98" i="6"/>
  <c r="AJ98" i="6"/>
  <c r="AI98" i="6"/>
  <c r="AL97" i="6"/>
  <c r="AK97" i="6"/>
  <c r="AJ97" i="6"/>
  <c r="AI97" i="6"/>
  <c r="AL96" i="6"/>
  <c r="AK96" i="6"/>
  <c r="AJ96" i="6"/>
  <c r="AI96" i="6"/>
  <c r="AL95" i="6"/>
  <c r="AK95" i="6"/>
  <c r="AJ95" i="6"/>
  <c r="AI95" i="6"/>
  <c r="AL94" i="6"/>
  <c r="AK94" i="6"/>
  <c r="AJ94" i="6"/>
  <c r="AI94" i="6"/>
  <c r="AL93" i="6"/>
  <c r="AK93" i="6"/>
  <c r="AJ93" i="6"/>
  <c r="AI93" i="6"/>
  <c r="AL92" i="6"/>
  <c r="AK92" i="6"/>
  <c r="AJ92" i="6"/>
  <c r="AI92" i="6"/>
  <c r="AL91" i="6"/>
  <c r="AK91" i="6"/>
  <c r="AJ91" i="6"/>
  <c r="AI91" i="6"/>
  <c r="AL90" i="6"/>
  <c r="AK90" i="6"/>
  <c r="AJ90" i="6"/>
  <c r="AI90" i="6"/>
  <c r="AL89" i="6"/>
  <c r="AK89" i="6"/>
  <c r="AJ89" i="6"/>
  <c r="AI89" i="6"/>
  <c r="AL88" i="6"/>
  <c r="AK88" i="6"/>
  <c r="AJ88" i="6"/>
  <c r="AI88" i="6"/>
  <c r="AL87" i="6"/>
  <c r="AK87" i="6"/>
  <c r="AJ87" i="6"/>
  <c r="AI87" i="6"/>
  <c r="AL86" i="6"/>
  <c r="AK86" i="6"/>
  <c r="AJ86" i="6"/>
  <c r="AI86" i="6"/>
  <c r="AL85" i="6"/>
  <c r="AK85" i="6"/>
  <c r="AJ85" i="6"/>
  <c r="AI85" i="6"/>
  <c r="AL84" i="6"/>
  <c r="AK84" i="6"/>
  <c r="AJ84" i="6"/>
  <c r="AI84" i="6"/>
  <c r="AL83" i="6"/>
  <c r="AK83" i="6"/>
  <c r="AJ83" i="6"/>
  <c r="AI83" i="6"/>
  <c r="AL82" i="6"/>
  <c r="AK82" i="6"/>
  <c r="AJ82" i="6"/>
  <c r="AI82" i="6"/>
  <c r="AL81" i="6"/>
  <c r="AK81" i="6"/>
  <c r="AJ81" i="6"/>
  <c r="AI81" i="6"/>
  <c r="AL80" i="6"/>
  <c r="AK80" i="6"/>
  <c r="AJ80" i="6"/>
  <c r="AI80" i="6"/>
  <c r="AL79" i="6"/>
  <c r="AK79" i="6"/>
  <c r="AJ79" i="6"/>
  <c r="AI79" i="6"/>
  <c r="AL78" i="6"/>
  <c r="AK78" i="6"/>
  <c r="AJ78" i="6"/>
  <c r="AI78" i="6"/>
  <c r="AL77" i="6"/>
  <c r="AK77" i="6"/>
  <c r="AJ77" i="6"/>
  <c r="AI77" i="6"/>
  <c r="AL76" i="6"/>
  <c r="AK76" i="6"/>
  <c r="AJ76" i="6"/>
  <c r="AI76" i="6"/>
  <c r="AL75" i="6"/>
  <c r="AK75" i="6"/>
  <c r="AJ75" i="6"/>
  <c r="AI75" i="6"/>
  <c r="AL74" i="6"/>
  <c r="AK74" i="6"/>
  <c r="AJ74" i="6"/>
  <c r="AI74" i="6"/>
  <c r="AL73" i="6"/>
  <c r="AK73" i="6"/>
  <c r="AJ73" i="6"/>
  <c r="AI73" i="6"/>
  <c r="AL72" i="6"/>
  <c r="AK72" i="6"/>
  <c r="AJ72" i="6"/>
  <c r="AI72" i="6"/>
  <c r="AL71" i="6"/>
  <c r="AK71" i="6"/>
  <c r="AJ71" i="6"/>
  <c r="AI71" i="6"/>
  <c r="AL70" i="6"/>
  <c r="AK70" i="6"/>
  <c r="AJ70" i="6"/>
  <c r="AI70" i="6"/>
  <c r="AL69" i="6"/>
  <c r="AK69" i="6"/>
  <c r="AJ69" i="6"/>
  <c r="AI69" i="6"/>
  <c r="AL68" i="6"/>
  <c r="AK68" i="6"/>
  <c r="AJ68" i="6"/>
  <c r="AI68" i="6"/>
  <c r="AL67" i="6"/>
  <c r="AK67" i="6"/>
  <c r="AJ67" i="6"/>
  <c r="AI67" i="6"/>
  <c r="AL66" i="6"/>
  <c r="AK66" i="6"/>
  <c r="AJ66" i="6"/>
  <c r="AI66" i="6"/>
  <c r="AL65" i="6"/>
  <c r="AK65" i="6"/>
  <c r="AJ65" i="6"/>
  <c r="AI65" i="6"/>
  <c r="AL64" i="6"/>
  <c r="AK64" i="6"/>
  <c r="AJ64" i="6"/>
  <c r="AI64" i="6"/>
  <c r="AL63" i="6"/>
  <c r="AK63" i="6"/>
  <c r="AJ63" i="6"/>
  <c r="AI63" i="6"/>
  <c r="AL62" i="6"/>
  <c r="AK62" i="6"/>
  <c r="AJ62" i="6"/>
  <c r="AI62" i="6"/>
  <c r="AL61" i="6"/>
  <c r="AK61" i="6"/>
  <c r="AJ61" i="6"/>
  <c r="AI61" i="6"/>
  <c r="AL60" i="6"/>
  <c r="AK60" i="6"/>
  <c r="AJ60" i="6"/>
  <c r="AI60" i="6"/>
  <c r="AL59" i="6"/>
  <c r="AK59" i="6"/>
  <c r="AJ59" i="6"/>
  <c r="AI59" i="6"/>
  <c r="AL58" i="6"/>
  <c r="AK58" i="6"/>
  <c r="AJ58" i="6"/>
  <c r="AI58" i="6"/>
  <c r="AL57" i="6"/>
  <c r="AK57" i="6"/>
  <c r="AJ57" i="6"/>
  <c r="AI57" i="6"/>
  <c r="AL56" i="6"/>
  <c r="AK56" i="6"/>
  <c r="AJ56" i="6"/>
  <c r="AI56" i="6"/>
  <c r="AL55" i="6"/>
  <c r="AK55" i="6"/>
  <c r="AJ55" i="6"/>
  <c r="AI55" i="6"/>
  <c r="AL54" i="6"/>
  <c r="AK54" i="6"/>
  <c r="AJ54" i="6"/>
  <c r="AI54" i="6"/>
  <c r="AL53" i="6"/>
  <c r="AK53" i="6"/>
  <c r="AJ53" i="6"/>
  <c r="AI53" i="6"/>
  <c r="AL52" i="6"/>
  <c r="AK52" i="6"/>
  <c r="AJ52" i="6"/>
  <c r="AI52" i="6"/>
  <c r="AL51" i="6"/>
  <c r="AK51" i="6"/>
  <c r="AJ51" i="6"/>
  <c r="AI51" i="6"/>
  <c r="AL50" i="6"/>
  <c r="AK50" i="6"/>
  <c r="AJ50" i="6"/>
  <c r="AI50" i="6"/>
  <c r="AL49" i="6"/>
  <c r="AK49" i="6"/>
  <c r="AJ49" i="6"/>
  <c r="AI49" i="6"/>
  <c r="AL48" i="6"/>
  <c r="AK48" i="6"/>
  <c r="AJ48" i="6"/>
  <c r="AI48" i="6"/>
  <c r="AL47" i="6"/>
  <c r="AK47" i="6"/>
  <c r="AJ47" i="6"/>
  <c r="AI47" i="6"/>
  <c r="AL46" i="6"/>
  <c r="AK46" i="6"/>
  <c r="AJ46" i="6"/>
  <c r="AI46" i="6"/>
  <c r="AL45" i="6"/>
  <c r="AK45" i="6"/>
  <c r="AJ45" i="6"/>
  <c r="AI45" i="6"/>
  <c r="AL44" i="6"/>
  <c r="AK44" i="6"/>
  <c r="AJ44" i="6"/>
  <c r="AI44" i="6"/>
  <c r="AL43" i="6"/>
  <c r="AK43" i="6"/>
  <c r="AJ43" i="6"/>
  <c r="AI43" i="6"/>
  <c r="AL42" i="6"/>
  <c r="AK42" i="6"/>
  <c r="AJ42" i="6"/>
  <c r="AI42" i="6"/>
  <c r="AL41" i="6"/>
  <c r="AK41" i="6"/>
  <c r="AJ41" i="6"/>
  <c r="AI41" i="6"/>
  <c r="AL40" i="6"/>
  <c r="AK40" i="6"/>
  <c r="AJ40" i="6"/>
  <c r="AI40" i="6"/>
  <c r="AL39" i="6"/>
  <c r="AK39" i="6"/>
  <c r="AJ39" i="6"/>
  <c r="AI39" i="6"/>
  <c r="AL38" i="6"/>
  <c r="AK38" i="6"/>
  <c r="AJ38" i="6"/>
  <c r="AI38" i="6"/>
  <c r="AL37" i="6"/>
  <c r="AK37" i="6"/>
  <c r="AJ37" i="6"/>
  <c r="AI37" i="6"/>
  <c r="AL36" i="6"/>
  <c r="AK36" i="6"/>
  <c r="AJ36" i="6"/>
  <c r="AI36" i="6"/>
  <c r="AL35" i="6"/>
  <c r="AK35" i="6"/>
  <c r="AJ35" i="6"/>
  <c r="AI35" i="6"/>
  <c r="B29" i="6"/>
  <c r="B30" i="6" s="1"/>
  <c r="AL27" i="6"/>
  <c r="AK27" i="6"/>
  <c r="AJ27" i="6"/>
  <c r="AI27" i="6"/>
  <c r="AB27" i="6"/>
  <c r="Y27" i="6"/>
  <c r="AL26" i="6"/>
  <c r="AK26" i="6"/>
  <c r="AJ26" i="6"/>
  <c r="AI26" i="6"/>
  <c r="AB26" i="6"/>
  <c r="Y26" i="6"/>
  <c r="AL25" i="6"/>
  <c r="AK25" i="6"/>
  <c r="AJ25" i="6"/>
  <c r="AI25" i="6"/>
  <c r="AB25" i="6" s="1"/>
  <c r="AL24" i="6"/>
  <c r="AK24" i="6"/>
  <c r="AJ24" i="6"/>
  <c r="AI24" i="6"/>
  <c r="AB24" i="6" s="1"/>
  <c r="Y24" i="6"/>
  <c r="AL23" i="6"/>
  <c r="AK23" i="6"/>
  <c r="AJ23" i="6"/>
  <c r="AI23" i="6"/>
  <c r="AB23" i="6" s="1"/>
  <c r="Y23" i="6"/>
  <c r="AL22" i="6"/>
  <c r="AK22" i="6"/>
  <c r="AJ22" i="6"/>
  <c r="AI22" i="6"/>
  <c r="AB22" i="6" s="1"/>
  <c r="Y22" i="6"/>
  <c r="AL21" i="6"/>
  <c r="AK21" i="6"/>
  <c r="AJ21" i="6"/>
  <c r="AI21" i="6"/>
  <c r="AB21" i="6" s="1"/>
  <c r="Y21" i="6"/>
  <c r="AL20" i="6"/>
  <c r="AK20" i="6"/>
  <c r="AJ20" i="6"/>
  <c r="AI20" i="6"/>
  <c r="AB20" i="6" s="1"/>
  <c r="Y20" i="6"/>
  <c r="AL19" i="6"/>
  <c r="AK19" i="6"/>
  <c r="AJ19" i="6"/>
  <c r="AI19" i="6"/>
  <c r="AB19" i="6" s="1"/>
  <c r="Y19" i="6"/>
  <c r="AL18" i="6"/>
  <c r="AK18" i="6"/>
  <c r="AJ18" i="6"/>
  <c r="AI18" i="6"/>
  <c r="AB18" i="6"/>
  <c r="Y18" i="6"/>
  <c r="AL17" i="6"/>
  <c r="AK17" i="6"/>
  <c r="AJ17" i="6"/>
  <c r="AI17" i="6"/>
  <c r="AB17" i="6" s="1"/>
  <c r="Y17" i="6"/>
  <c r="AL16" i="6"/>
  <c r="AK16" i="6"/>
  <c r="AJ16" i="6"/>
  <c r="AI16" i="6"/>
  <c r="AB16" i="6" s="1"/>
  <c r="Y16" i="6"/>
  <c r="AL15" i="6"/>
  <c r="AK15" i="6"/>
  <c r="AJ15" i="6"/>
  <c r="AI15" i="6"/>
  <c r="AB15" i="6"/>
  <c r="Y15" i="6"/>
  <c r="AL14" i="6"/>
  <c r="AK14" i="6"/>
  <c r="AJ14" i="6"/>
  <c r="AI14" i="6"/>
  <c r="AB14" i="6" s="1"/>
  <c r="AL13" i="6"/>
  <c r="AK13" i="6"/>
  <c r="AJ13" i="6"/>
  <c r="AI13" i="6"/>
  <c r="AB13" i="6"/>
  <c r="AL12" i="6"/>
  <c r="AK12" i="6"/>
  <c r="AJ12" i="6"/>
  <c r="AI12" i="6"/>
  <c r="AB12" i="6" s="1"/>
  <c r="AL11" i="6"/>
  <c r="AK11" i="6"/>
  <c r="AJ11" i="6"/>
  <c r="AI11" i="6"/>
  <c r="AB11" i="6" s="1"/>
  <c r="AL10" i="6"/>
  <c r="AK10" i="6"/>
  <c r="AJ10" i="6"/>
  <c r="AI10" i="6"/>
  <c r="AB10" i="6" s="1"/>
  <c r="Y10" i="6"/>
  <c r="AL9" i="6"/>
  <c r="AK9" i="6"/>
  <c r="AJ9" i="6"/>
  <c r="AI9" i="6"/>
  <c r="AB9" i="6"/>
  <c r="Y9" i="6"/>
  <c r="AL8" i="6"/>
  <c r="AK8" i="6"/>
  <c r="AJ8" i="6"/>
  <c r="AI8" i="6"/>
  <c r="AB8" i="6"/>
  <c r="Y8" i="6"/>
  <c r="AL7" i="6"/>
  <c r="AK7" i="6"/>
  <c r="AJ7" i="6"/>
  <c r="AI7" i="6"/>
  <c r="AB7" i="6"/>
  <c r="Y7" i="6"/>
  <c r="AL6" i="6"/>
  <c r="AK6" i="6"/>
  <c r="AJ6" i="6"/>
  <c r="AI6" i="6"/>
  <c r="AB6" i="6" s="1"/>
  <c r="Y6" i="6"/>
  <c r="P6" i="6"/>
  <c r="M6" i="6" s="1"/>
  <c r="B6" i="6"/>
  <c r="B8" i="6" s="1"/>
  <c r="B10" i="6" s="1"/>
  <c r="B12" i="6" s="1"/>
  <c r="B14" i="6" s="1"/>
  <c r="B16" i="6" s="1"/>
  <c r="B18" i="6" s="1"/>
  <c r="B20" i="6" s="1"/>
  <c r="B22" i="6" s="1"/>
  <c r="B24" i="6" s="1"/>
  <c r="B26" i="6" s="1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L5" i="6"/>
  <c r="AK5" i="6"/>
  <c r="AJ5" i="6"/>
  <c r="AI5" i="6"/>
  <c r="AB5" i="6" s="1"/>
  <c r="Y5" i="6"/>
  <c r="P5" i="6"/>
  <c r="W5" i="6" s="1"/>
  <c r="AL4" i="6"/>
  <c r="AK4" i="6"/>
  <c r="AJ4" i="6"/>
  <c r="AI4" i="6"/>
  <c r="AB4" i="6"/>
  <c r="AA4" i="6"/>
  <c r="Z4" i="6"/>
  <c r="W4" i="6"/>
  <c r="O4" i="6"/>
  <c r="AN4" i="6" s="1"/>
  <c r="N4" i="6"/>
  <c r="AM4" i="6" s="1"/>
  <c r="M4" i="6"/>
  <c r="X2" i="6"/>
  <c r="AA4" i="4"/>
  <c r="AA38" i="9" s="1"/>
  <c r="Z4" i="4"/>
  <c r="Z38" i="9" s="1"/>
  <c r="Y4" i="4"/>
  <c r="AK122" i="4"/>
  <c r="AJ122" i="4"/>
  <c r="AI122" i="4"/>
  <c r="AK121" i="4"/>
  <c r="AJ121" i="4"/>
  <c r="AI121" i="4"/>
  <c r="AK120" i="4"/>
  <c r="AJ120" i="4"/>
  <c r="AI120" i="4"/>
  <c r="AK119" i="4"/>
  <c r="AJ119" i="4"/>
  <c r="AI119" i="4"/>
  <c r="AK118" i="4"/>
  <c r="AJ118" i="4"/>
  <c r="AI118" i="4"/>
  <c r="AK117" i="4"/>
  <c r="AJ117" i="4"/>
  <c r="AI117" i="4"/>
  <c r="AK116" i="4"/>
  <c r="AJ116" i="4"/>
  <c r="AI116" i="4"/>
  <c r="AK115" i="4"/>
  <c r="AJ115" i="4"/>
  <c r="AI115" i="4"/>
  <c r="AK114" i="4"/>
  <c r="AJ114" i="4"/>
  <c r="AI114" i="4"/>
  <c r="AK113" i="4"/>
  <c r="AJ113" i="4"/>
  <c r="AI113" i="4"/>
  <c r="AK112" i="4"/>
  <c r="AJ112" i="4"/>
  <c r="AI112" i="4"/>
  <c r="AK111" i="4"/>
  <c r="AJ111" i="4"/>
  <c r="AI111" i="4"/>
  <c r="AK110" i="4"/>
  <c r="AJ110" i="4"/>
  <c r="AI110" i="4"/>
  <c r="AK109" i="4"/>
  <c r="AJ109" i="4"/>
  <c r="AI109" i="4"/>
  <c r="AK108" i="4"/>
  <c r="AJ108" i="4"/>
  <c r="AI108" i="4"/>
  <c r="AK107" i="4"/>
  <c r="AJ107" i="4"/>
  <c r="AI107" i="4"/>
  <c r="AK106" i="4"/>
  <c r="AJ106" i="4"/>
  <c r="AI106" i="4"/>
  <c r="AK105" i="4"/>
  <c r="AJ105" i="4"/>
  <c r="AI105" i="4"/>
  <c r="AK104" i="4"/>
  <c r="AJ104" i="4"/>
  <c r="AI104" i="4"/>
  <c r="AK103" i="4"/>
  <c r="AJ103" i="4"/>
  <c r="AI103" i="4"/>
  <c r="AK102" i="4"/>
  <c r="AJ102" i="4"/>
  <c r="AI102" i="4"/>
  <c r="AK101" i="4"/>
  <c r="AJ101" i="4"/>
  <c r="AI101" i="4"/>
  <c r="AK100" i="4"/>
  <c r="AJ100" i="4"/>
  <c r="AI100" i="4"/>
  <c r="AK99" i="4"/>
  <c r="AJ99" i="4"/>
  <c r="AI99" i="4"/>
  <c r="AK98" i="4"/>
  <c r="AJ98" i="4"/>
  <c r="AI98" i="4"/>
  <c r="AK97" i="4"/>
  <c r="AJ97" i="4"/>
  <c r="AI97" i="4"/>
  <c r="AK96" i="4"/>
  <c r="AJ96" i="4"/>
  <c r="AI96" i="4"/>
  <c r="AK95" i="4"/>
  <c r="AJ95" i="4"/>
  <c r="AI95" i="4"/>
  <c r="AK94" i="4"/>
  <c r="AJ94" i="4"/>
  <c r="AI94" i="4"/>
  <c r="AK93" i="4"/>
  <c r="AJ93" i="4"/>
  <c r="AI93" i="4"/>
  <c r="AK92" i="4"/>
  <c r="AJ92" i="4"/>
  <c r="AI92" i="4"/>
  <c r="AK91" i="4"/>
  <c r="AJ91" i="4"/>
  <c r="AI91" i="4"/>
  <c r="AK90" i="4"/>
  <c r="AJ90" i="4"/>
  <c r="AI90" i="4"/>
  <c r="AK89" i="4"/>
  <c r="AJ89" i="4"/>
  <c r="AI89" i="4"/>
  <c r="AK88" i="4"/>
  <c r="AJ88" i="4"/>
  <c r="AI88" i="4"/>
  <c r="AK87" i="4"/>
  <c r="AJ87" i="4"/>
  <c r="AI87" i="4"/>
  <c r="AK86" i="4"/>
  <c r="AJ86" i="4"/>
  <c r="AI86" i="4"/>
  <c r="AK85" i="4"/>
  <c r="AJ85" i="4"/>
  <c r="AI85" i="4"/>
  <c r="AK84" i="4"/>
  <c r="AJ84" i="4"/>
  <c r="AI84" i="4"/>
  <c r="AK83" i="4"/>
  <c r="AJ83" i="4"/>
  <c r="AI83" i="4"/>
  <c r="AK82" i="4"/>
  <c r="AJ82" i="4"/>
  <c r="AI82" i="4"/>
  <c r="AK81" i="4"/>
  <c r="AJ81" i="4"/>
  <c r="AI81" i="4"/>
  <c r="AK80" i="4"/>
  <c r="AJ80" i="4"/>
  <c r="AI80" i="4"/>
  <c r="AK79" i="4"/>
  <c r="AJ79" i="4"/>
  <c r="AI79" i="4"/>
  <c r="AK78" i="4"/>
  <c r="AJ78" i="4"/>
  <c r="AI78" i="4"/>
  <c r="AK77" i="4"/>
  <c r="AJ77" i="4"/>
  <c r="AI77" i="4"/>
  <c r="AK76" i="4"/>
  <c r="AJ76" i="4"/>
  <c r="AI76" i="4"/>
  <c r="AK75" i="4"/>
  <c r="AJ75" i="4"/>
  <c r="AI75" i="4"/>
  <c r="AK74" i="4"/>
  <c r="AJ74" i="4"/>
  <c r="AI74" i="4"/>
  <c r="AK73" i="4"/>
  <c r="AJ73" i="4"/>
  <c r="AI73" i="4"/>
  <c r="AK72" i="4"/>
  <c r="AJ72" i="4"/>
  <c r="AI72" i="4"/>
  <c r="AK71" i="4"/>
  <c r="AJ71" i="4"/>
  <c r="AI71" i="4"/>
  <c r="AK70" i="4"/>
  <c r="AJ70" i="4"/>
  <c r="AI70" i="4"/>
  <c r="AK69" i="4"/>
  <c r="AJ69" i="4"/>
  <c r="AI69" i="4"/>
  <c r="AK68" i="4"/>
  <c r="AJ68" i="4"/>
  <c r="AI68" i="4"/>
  <c r="AK67" i="4"/>
  <c r="AJ67" i="4"/>
  <c r="AI67" i="4"/>
  <c r="AK66" i="4"/>
  <c r="AJ66" i="4"/>
  <c r="AI66" i="4"/>
  <c r="AK65" i="4"/>
  <c r="AJ65" i="4"/>
  <c r="AI65" i="4"/>
  <c r="AK64" i="4"/>
  <c r="AJ64" i="4"/>
  <c r="AI64" i="4"/>
  <c r="AK63" i="4"/>
  <c r="AJ63" i="4"/>
  <c r="AI63" i="4"/>
  <c r="AK62" i="4"/>
  <c r="AJ62" i="4"/>
  <c r="AI62" i="4"/>
  <c r="AK61" i="4"/>
  <c r="AJ61" i="4"/>
  <c r="AI61" i="4"/>
  <c r="AK60" i="4"/>
  <c r="AJ60" i="4"/>
  <c r="AI60" i="4"/>
  <c r="AK59" i="4"/>
  <c r="AJ59" i="4"/>
  <c r="AI59" i="4"/>
  <c r="AK58" i="4"/>
  <c r="AJ58" i="4"/>
  <c r="AI58" i="4"/>
  <c r="AK57" i="4"/>
  <c r="AJ57" i="4"/>
  <c r="AI57" i="4"/>
  <c r="AK56" i="4"/>
  <c r="AJ56" i="4"/>
  <c r="AI56" i="4"/>
  <c r="AK55" i="4"/>
  <c r="AJ55" i="4"/>
  <c r="AI55" i="4"/>
  <c r="AK54" i="4"/>
  <c r="AJ54" i="4"/>
  <c r="AI54" i="4"/>
  <c r="AK53" i="4"/>
  <c r="AJ53" i="4"/>
  <c r="AI53" i="4"/>
  <c r="AK52" i="4"/>
  <c r="AJ52" i="4"/>
  <c r="AI52" i="4"/>
  <c r="AK51" i="4"/>
  <c r="AJ51" i="4"/>
  <c r="AI51" i="4"/>
  <c r="AK50" i="4"/>
  <c r="AJ50" i="4"/>
  <c r="AI50" i="4"/>
  <c r="AK49" i="4"/>
  <c r="AJ49" i="4"/>
  <c r="AI49" i="4"/>
  <c r="AK48" i="4"/>
  <c r="AJ48" i="4"/>
  <c r="AI48" i="4"/>
  <c r="AK47" i="4"/>
  <c r="AJ47" i="4"/>
  <c r="AI47" i="4"/>
  <c r="AK46" i="4"/>
  <c r="AJ46" i="4"/>
  <c r="AI46" i="4"/>
  <c r="AK45" i="4"/>
  <c r="AJ45" i="4"/>
  <c r="AI45" i="4"/>
  <c r="AK44" i="4"/>
  <c r="AJ44" i="4"/>
  <c r="AI44" i="4"/>
  <c r="AK43" i="4"/>
  <c r="AJ43" i="4"/>
  <c r="AI43" i="4"/>
  <c r="AK42" i="4"/>
  <c r="AJ42" i="4"/>
  <c r="AI42" i="4"/>
  <c r="AK41" i="4"/>
  <c r="AJ41" i="4"/>
  <c r="AI41" i="4"/>
  <c r="AK40" i="4"/>
  <c r="AJ40" i="4"/>
  <c r="AI40" i="4"/>
  <c r="AK39" i="4"/>
  <c r="AJ39" i="4"/>
  <c r="AI39" i="4"/>
  <c r="AK38" i="4"/>
  <c r="AJ38" i="4"/>
  <c r="AI38" i="4"/>
  <c r="AK37" i="4"/>
  <c r="AJ37" i="4"/>
  <c r="AI37" i="4"/>
  <c r="AK36" i="4"/>
  <c r="AJ36" i="4"/>
  <c r="AI36" i="4"/>
  <c r="AK35" i="4"/>
  <c r="AJ35" i="4"/>
  <c r="AI35" i="4"/>
  <c r="AK34" i="4"/>
  <c r="AJ34" i="4"/>
  <c r="AI34" i="4"/>
  <c r="AK33" i="4"/>
  <c r="AJ33" i="4"/>
  <c r="AI33" i="4"/>
  <c r="AB33" i="4" s="1"/>
  <c r="AB67" i="9" s="1"/>
  <c r="AK32" i="4"/>
  <c r="AJ32" i="4"/>
  <c r="AI32" i="4"/>
  <c r="AK31" i="4"/>
  <c r="AJ31" i="4"/>
  <c r="AI31" i="4"/>
  <c r="AK30" i="4"/>
  <c r="AJ30" i="4"/>
  <c r="AI30" i="4"/>
  <c r="AB30" i="4" s="1"/>
  <c r="AB64" i="9" s="1"/>
  <c r="AK29" i="4"/>
  <c r="AJ29" i="4"/>
  <c r="AI29" i="4"/>
  <c r="AB29" i="4" s="1"/>
  <c r="AB63" i="9" s="1"/>
  <c r="AK28" i="4"/>
  <c r="AJ28" i="4"/>
  <c r="AI28" i="4"/>
  <c r="AK27" i="4"/>
  <c r="AJ27" i="4"/>
  <c r="AI27" i="4"/>
  <c r="AB27" i="4" s="1"/>
  <c r="AB61" i="9" s="1"/>
  <c r="AK26" i="4"/>
  <c r="AJ26" i="4"/>
  <c r="AI26" i="4"/>
  <c r="AK25" i="4"/>
  <c r="AJ25" i="4"/>
  <c r="AI25" i="4"/>
  <c r="AB25" i="4" s="1"/>
  <c r="AB59" i="9" s="1"/>
  <c r="AK24" i="4"/>
  <c r="AJ24" i="4"/>
  <c r="AI24" i="4"/>
  <c r="AB24" i="4" s="1"/>
  <c r="AB58" i="9" s="1"/>
  <c r="AK23" i="4"/>
  <c r="AJ23" i="4"/>
  <c r="AI23" i="4"/>
  <c r="AB23" i="4" s="1"/>
  <c r="AB57" i="9" s="1"/>
  <c r="AK22" i="4"/>
  <c r="AJ22" i="4"/>
  <c r="AI22" i="4"/>
  <c r="AK21" i="4"/>
  <c r="AJ21" i="4"/>
  <c r="AI21" i="4"/>
  <c r="AB21" i="4" s="1"/>
  <c r="AB55" i="9" s="1"/>
  <c r="AK20" i="4"/>
  <c r="AJ20" i="4"/>
  <c r="AI20" i="4"/>
  <c r="AB20" i="4" s="1"/>
  <c r="AB54" i="9" s="1"/>
  <c r="AK19" i="4"/>
  <c r="AJ19" i="4"/>
  <c r="AI19" i="4"/>
  <c r="AK18" i="4"/>
  <c r="AJ18" i="4"/>
  <c r="AI18" i="4"/>
  <c r="AB18" i="4" s="1"/>
  <c r="AB52" i="9" s="1"/>
  <c r="AK17" i="4"/>
  <c r="AJ17" i="4"/>
  <c r="AI17" i="4"/>
  <c r="AB17" i="4" s="1"/>
  <c r="AB51" i="9" s="1"/>
  <c r="AK16" i="4"/>
  <c r="AJ16" i="4"/>
  <c r="AI16" i="4"/>
  <c r="AK15" i="4"/>
  <c r="AJ15" i="4"/>
  <c r="AI15" i="4"/>
  <c r="AB15" i="4" s="1"/>
  <c r="AK14" i="4"/>
  <c r="AJ14" i="4"/>
  <c r="AI14" i="4"/>
  <c r="AK13" i="4"/>
  <c r="AJ13" i="4"/>
  <c r="AI13" i="4"/>
  <c r="AB13" i="4" s="1"/>
  <c r="AB47" i="9" s="1"/>
  <c r="AK12" i="4"/>
  <c r="AJ12" i="4"/>
  <c r="AI12" i="4"/>
  <c r="AB12" i="4" s="1"/>
  <c r="AB46" i="9" s="1"/>
  <c r="AK11" i="4"/>
  <c r="AJ11" i="4"/>
  <c r="AI11" i="4"/>
  <c r="AB11" i="4" s="1"/>
  <c r="AB45" i="9" s="1"/>
  <c r="AK10" i="4"/>
  <c r="AJ10" i="4"/>
  <c r="AI10" i="4"/>
  <c r="AB10" i="4" s="1"/>
  <c r="AB44" i="9" s="1"/>
  <c r="AK9" i="4"/>
  <c r="AJ9" i="4"/>
  <c r="AI9" i="4"/>
  <c r="AB9" i="4" s="1"/>
  <c r="AB43" i="9" s="1"/>
  <c r="AK8" i="4"/>
  <c r="AJ8" i="4"/>
  <c r="AI8" i="4"/>
  <c r="AB8" i="4" s="1"/>
  <c r="AB42" i="9" s="1"/>
  <c r="AK7" i="4"/>
  <c r="AJ7" i="4"/>
  <c r="AI7" i="4"/>
  <c r="AB7" i="4" s="1"/>
  <c r="AB41" i="9" s="1"/>
  <c r="AK6" i="4"/>
  <c r="AJ6" i="4"/>
  <c r="AI6" i="4"/>
  <c r="AB6" i="4" s="1"/>
  <c r="AB40" i="9" s="1"/>
  <c r="AK5" i="4"/>
  <c r="AJ5" i="4"/>
  <c r="AI5" i="4"/>
  <c r="AB5" i="4" s="1"/>
  <c r="AB39" i="9" s="1"/>
  <c r="AK4" i="4"/>
  <c r="AJ4" i="4"/>
  <c r="AI4" i="4"/>
  <c r="K81" i="4"/>
  <c r="J81" i="4"/>
  <c r="I81" i="4"/>
  <c r="H81" i="4"/>
  <c r="G81" i="4"/>
  <c r="F81" i="4"/>
  <c r="E81" i="4"/>
  <c r="D81" i="4"/>
  <c r="C81" i="4"/>
  <c r="B81" i="4"/>
  <c r="A81" i="4"/>
  <c r="K80" i="4"/>
  <c r="J80" i="4"/>
  <c r="I80" i="4"/>
  <c r="H80" i="4"/>
  <c r="G80" i="4"/>
  <c r="F80" i="4"/>
  <c r="E80" i="4"/>
  <c r="D80" i="4"/>
  <c r="C80" i="4"/>
  <c r="B80" i="4"/>
  <c r="A80" i="4"/>
  <c r="K79" i="4"/>
  <c r="J79" i="4"/>
  <c r="I79" i="4"/>
  <c r="H79" i="4"/>
  <c r="G79" i="4"/>
  <c r="F79" i="4"/>
  <c r="E79" i="4"/>
  <c r="D79" i="4"/>
  <c r="C79" i="4"/>
  <c r="B79" i="4"/>
  <c r="A79" i="4"/>
  <c r="K78" i="4"/>
  <c r="J78" i="4"/>
  <c r="I78" i="4"/>
  <c r="H78" i="4"/>
  <c r="G78" i="4"/>
  <c r="F78" i="4"/>
  <c r="E78" i="4"/>
  <c r="D78" i="4"/>
  <c r="C78" i="4"/>
  <c r="B78" i="4"/>
  <c r="A78" i="4"/>
  <c r="K77" i="4"/>
  <c r="J77" i="4"/>
  <c r="I77" i="4"/>
  <c r="H77" i="4"/>
  <c r="G77" i="4"/>
  <c r="F77" i="4"/>
  <c r="E77" i="4"/>
  <c r="D77" i="4"/>
  <c r="C77" i="4"/>
  <c r="B77" i="4"/>
  <c r="A77" i="4"/>
  <c r="K76" i="4"/>
  <c r="J76" i="4"/>
  <c r="I76" i="4"/>
  <c r="H76" i="4"/>
  <c r="G76" i="4"/>
  <c r="F76" i="4"/>
  <c r="E76" i="4"/>
  <c r="D76" i="4"/>
  <c r="C76" i="4"/>
  <c r="B76" i="4"/>
  <c r="A76" i="4"/>
  <c r="K75" i="4"/>
  <c r="J75" i="4"/>
  <c r="I75" i="4"/>
  <c r="H75" i="4"/>
  <c r="G75" i="4"/>
  <c r="F75" i="4"/>
  <c r="E75" i="4"/>
  <c r="D75" i="4"/>
  <c r="C75" i="4"/>
  <c r="B75" i="4"/>
  <c r="A75" i="4"/>
  <c r="K74" i="4"/>
  <c r="J74" i="4"/>
  <c r="I74" i="4"/>
  <c r="H74" i="4"/>
  <c r="G74" i="4"/>
  <c r="F74" i="4"/>
  <c r="E74" i="4"/>
  <c r="D74" i="4"/>
  <c r="C74" i="4"/>
  <c r="B74" i="4"/>
  <c r="A74" i="4"/>
  <c r="K73" i="4"/>
  <c r="J73" i="4"/>
  <c r="I73" i="4"/>
  <c r="H73" i="4"/>
  <c r="G73" i="4"/>
  <c r="F73" i="4"/>
  <c r="E73" i="4"/>
  <c r="D73" i="4"/>
  <c r="C73" i="4"/>
  <c r="B73" i="4"/>
  <c r="A73" i="4"/>
  <c r="K72" i="4"/>
  <c r="J72" i="4"/>
  <c r="I72" i="4"/>
  <c r="H72" i="4"/>
  <c r="G72" i="4"/>
  <c r="F72" i="4"/>
  <c r="E72" i="4"/>
  <c r="D72" i="4"/>
  <c r="C72" i="4"/>
  <c r="B72" i="4"/>
  <c r="A72" i="4"/>
  <c r="K71" i="4"/>
  <c r="J71" i="4"/>
  <c r="I71" i="4"/>
  <c r="H71" i="4"/>
  <c r="G71" i="4"/>
  <c r="F71" i="4"/>
  <c r="E71" i="4"/>
  <c r="D71" i="4"/>
  <c r="C71" i="4"/>
  <c r="B71" i="4"/>
  <c r="A71" i="4"/>
  <c r="K70" i="4"/>
  <c r="J70" i="4"/>
  <c r="I70" i="4"/>
  <c r="H70" i="4"/>
  <c r="G70" i="4"/>
  <c r="F70" i="4"/>
  <c r="E70" i="4"/>
  <c r="D70" i="4"/>
  <c r="C70" i="4"/>
  <c r="B70" i="4"/>
  <c r="A70" i="4"/>
  <c r="K69" i="4"/>
  <c r="J69" i="4"/>
  <c r="I69" i="4"/>
  <c r="H69" i="4"/>
  <c r="G69" i="4"/>
  <c r="F69" i="4"/>
  <c r="E69" i="4"/>
  <c r="D69" i="4"/>
  <c r="C69" i="4"/>
  <c r="B69" i="4"/>
  <c r="A69" i="4"/>
  <c r="K68" i="4"/>
  <c r="J68" i="4"/>
  <c r="I68" i="4"/>
  <c r="H68" i="4"/>
  <c r="G68" i="4"/>
  <c r="F68" i="4"/>
  <c r="E68" i="4"/>
  <c r="D68" i="4"/>
  <c r="C68" i="4"/>
  <c r="B68" i="4"/>
  <c r="A68" i="4"/>
  <c r="K67" i="4"/>
  <c r="J67" i="4"/>
  <c r="I67" i="4"/>
  <c r="H67" i="4"/>
  <c r="G67" i="4"/>
  <c r="F67" i="4"/>
  <c r="E67" i="4"/>
  <c r="D67" i="4"/>
  <c r="C67" i="4"/>
  <c r="B67" i="4"/>
  <c r="A67" i="4"/>
  <c r="K66" i="4"/>
  <c r="J66" i="4"/>
  <c r="I66" i="4"/>
  <c r="H66" i="4"/>
  <c r="G66" i="4"/>
  <c r="F66" i="4"/>
  <c r="E66" i="4"/>
  <c r="D66" i="4"/>
  <c r="C66" i="4"/>
  <c r="B66" i="4"/>
  <c r="A66" i="4"/>
  <c r="K65" i="4"/>
  <c r="J65" i="4"/>
  <c r="I65" i="4"/>
  <c r="H65" i="4"/>
  <c r="G65" i="4"/>
  <c r="F65" i="4"/>
  <c r="E65" i="4"/>
  <c r="D65" i="4"/>
  <c r="C65" i="4"/>
  <c r="B65" i="4"/>
  <c r="A65" i="4"/>
  <c r="K64" i="4"/>
  <c r="J64" i="4"/>
  <c r="I64" i="4"/>
  <c r="H64" i="4"/>
  <c r="G64" i="4"/>
  <c r="F64" i="4"/>
  <c r="E64" i="4"/>
  <c r="D64" i="4"/>
  <c r="C64" i="4"/>
  <c r="B64" i="4"/>
  <c r="A64" i="4"/>
  <c r="K63" i="4"/>
  <c r="J63" i="4"/>
  <c r="I63" i="4"/>
  <c r="H63" i="4"/>
  <c r="G63" i="4"/>
  <c r="F63" i="4"/>
  <c r="E63" i="4"/>
  <c r="D63" i="4"/>
  <c r="C63" i="4"/>
  <c r="B63" i="4"/>
  <c r="A63" i="4"/>
  <c r="K62" i="4"/>
  <c r="J62" i="4"/>
  <c r="I62" i="4"/>
  <c r="H62" i="4"/>
  <c r="G62" i="4"/>
  <c r="F62" i="4"/>
  <c r="E62" i="4"/>
  <c r="D62" i="4"/>
  <c r="C62" i="4"/>
  <c r="B62" i="4"/>
  <c r="A62" i="4"/>
  <c r="K61" i="4"/>
  <c r="J61" i="4"/>
  <c r="I61" i="4"/>
  <c r="H61" i="4"/>
  <c r="G61" i="4"/>
  <c r="F61" i="4"/>
  <c r="E61" i="4"/>
  <c r="D61" i="4"/>
  <c r="C61" i="4"/>
  <c r="B61" i="4"/>
  <c r="A61" i="4"/>
  <c r="K60" i="4"/>
  <c r="J60" i="4"/>
  <c r="I60" i="4"/>
  <c r="H60" i="4"/>
  <c r="G60" i="4"/>
  <c r="F60" i="4"/>
  <c r="E60" i="4"/>
  <c r="D60" i="4"/>
  <c r="C60" i="4"/>
  <c r="B60" i="4"/>
  <c r="A60" i="4"/>
  <c r="K59" i="4"/>
  <c r="J59" i="4"/>
  <c r="I59" i="4"/>
  <c r="H59" i="4"/>
  <c r="G59" i="4"/>
  <c r="F59" i="4"/>
  <c r="E59" i="4"/>
  <c r="D59" i="4"/>
  <c r="C59" i="4"/>
  <c r="B59" i="4"/>
  <c r="A59" i="4"/>
  <c r="K58" i="4"/>
  <c r="J58" i="4"/>
  <c r="I58" i="4"/>
  <c r="H58" i="4"/>
  <c r="G58" i="4"/>
  <c r="F58" i="4"/>
  <c r="E58" i="4"/>
  <c r="D58" i="4"/>
  <c r="C58" i="4"/>
  <c r="B58" i="4"/>
  <c r="A58" i="4"/>
  <c r="K57" i="4"/>
  <c r="J57" i="4"/>
  <c r="I57" i="4"/>
  <c r="H57" i="4"/>
  <c r="G57" i="4"/>
  <c r="F57" i="4"/>
  <c r="E57" i="4"/>
  <c r="D57" i="4"/>
  <c r="C57" i="4"/>
  <c r="B57" i="4"/>
  <c r="A57" i="4"/>
  <c r="K56" i="4"/>
  <c r="J56" i="4"/>
  <c r="I56" i="4"/>
  <c r="H56" i="4"/>
  <c r="G56" i="4"/>
  <c r="F56" i="4"/>
  <c r="E56" i="4"/>
  <c r="D56" i="4"/>
  <c r="C56" i="4"/>
  <c r="B56" i="4"/>
  <c r="A56" i="4"/>
  <c r="K55" i="4"/>
  <c r="J55" i="4"/>
  <c r="I55" i="4"/>
  <c r="H55" i="4"/>
  <c r="G55" i="4"/>
  <c r="F55" i="4"/>
  <c r="E55" i="4"/>
  <c r="D55" i="4"/>
  <c r="C55" i="4"/>
  <c r="B55" i="4"/>
  <c r="A55" i="4"/>
  <c r="K54" i="4"/>
  <c r="J54" i="4"/>
  <c r="I54" i="4"/>
  <c r="H54" i="4"/>
  <c r="G54" i="4"/>
  <c r="F54" i="4"/>
  <c r="E54" i="4"/>
  <c r="D54" i="4"/>
  <c r="C54" i="4"/>
  <c r="B54" i="4"/>
  <c r="A54" i="4"/>
  <c r="K53" i="4"/>
  <c r="J53" i="4"/>
  <c r="I53" i="4"/>
  <c r="H53" i="4"/>
  <c r="G53" i="4"/>
  <c r="F53" i="4"/>
  <c r="E53" i="4"/>
  <c r="D53" i="4"/>
  <c r="C53" i="4"/>
  <c r="B53" i="4"/>
  <c r="A53" i="4"/>
  <c r="K52" i="4"/>
  <c r="J52" i="4"/>
  <c r="I52" i="4"/>
  <c r="H52" i="4"/>
  <c r="G52" i="4"/>
  <c r="F52" i="4"/>
  <c r="E52" i="4"/>
  <c r="D52" i="4"/>
  <c r="C52" i="4"/>
  <c r="B52" i="4"/>
  <c r="A52" i="4"/>
  <c r="K51" i="4"/>
  <c r="J51" i="4"/>
  <c r="I51" i="4"/>
  <c r="H51" i="4"/>
  <c r="G51" i="4"/>
  <c r="F51" i="4"/>
  <c r="E51" i="4"/>
  <c r="D51" i="4"/>
  <c r="C51" i="4"/>
  <c r="B51" i="4"/>
  <c r="A51" i="4"/>
  <c r="K50" i="4"/>
  <c r="J50" i="4"/>
  <c r="I50" i="4"/>
  <c r="H50" i="4"/>
  <c r="G50" i="4"/>
  <c r="F50" i="4"/>
  <c r="E50" i="4"/>
  <c r="D50" i="4"/>
  <c r="C50" i="4"/>
  <c r="B50" i="4"/>
  <c r="A50" i="4"/>
  <c r="K49" i="4"/>
  <c r="J49" i="4"/>
  <c r="I49" i="4"/>
  <c r="H49" i="4"/>
  <c r="G49" i="4"/>
  <c r="F49" i="4"/>
  <c r="E49" i="4"/>
  <c r="D49" i="4"/>
  <c r="C49" i="4"/>
  <c r="B49" i="4"/>
  <c r="A49" i="4"/>
  <c r="K48" i="4"/>
  <c r="J48" i="4"/>
  <c r="I48" i="4"/>
  <c r="H48" i="4"/>
  <c r="G48" i="4"/>
  <c r="F48" i="4"/>
  <c r="E48" i="4"/>
  <c r="D48" i="4"/>
  <c r="C48" i="4"/>
  <c r="B48" i="4"/>
  <c r="A48" i="4"/>
  <c r="K47" i="4"/>
  <c r="J47" i="4"/>
  <c r="I47" i="4"/>
  <c r="H47" i="4"/>
  <c r="G47" i="4"/>
  <c r="F47" i="4"/>
  <c r="E47" i="4"/>
  <c r="D47" i="4"/>
  <c r="C47" i="4"/>
  <c r="B47" i="4"/>
  <c r="A47" i="4"/>
  <c r="K46" i="4"/>
  <c r="J46" i="4"/>
  <c r="I46" i="4"/>
  <c r="H46" i="4"/>
  <c r="G46" i="4"/>
  <c r="F46" i="4"/>
  <c r="E46" i="4"/>
  <c r="D46" i="4"/>
  <c r="C46" i="4"/>
  <c r="B46" i="4"/>
  <c r="A46" i="4"/>
  <c r="K45" i="4"/>
  <c r="J45" i="4"/>
  <c r="I45" i="4"/>
  <c r="H45" i="4"/>
  <c r="G45" i="4"/>
  <c r="F45" i="4"/>
  <c r="E45" i="4"/>
  <c r="D45" i="4"/>
  <c r="C45" i="4"/>
  <c r="B45" i="4"/>
  <c r="A45" i="4"/>
  <c r="K44" i="4"/>
  <c r="J44" i="4"/>
  <c r="I44" i="4"/>
  <c r="H44" i="4"/>
  <c r="G44" i="4"/>
  <c r="F44" i="4"/>
  <c r="E44" i="4"/>
  <c r="D44" i="4"/>
  <c r="C44" i="4"/>
  <c r="B44" i="4"/>
  <c r="A44" i="4"/>
  <c r="K43" i="4"/>
  <c r="J43" i="4"/>
  <c r="I43" i="4"/>
  <c r="H43" i="4"/>
  <c r="G43" i="4"/>
  <c r="F43" i="4"/>
  <c r="E43" i="4"/>
  <c r="D43" i="4"/>
  <c r="C43" i="4"/>
  <c r="B43" i="4"/>
  <c r="A43" i="4"/>
  <c r="K42" i="4"/>
  <c r="J42" i="4"/>
  <c r="I42" i="4"/>
  <c r="G42" i="4"/>
  <c r="F42" i="4"/>
  <c r="E42" i="4"/>
  <c r="D42" i="4"/>
  <c r="C42" i="4"/>
  <c r="B42" i="4"/>
  <c r="A42" i="4"/>
  <c r="H42" i="4"/>
  <c r="AB34" i="4"/>
  <c r="AB68" i="9" s="1"/>
  <c r="AB32" i="4"/>
  <c r="AB66" i="9" s="1"/>
  <c r="AB31" i="4"/>
  <c r="AB65" i="9" s="1"/>
  <c r="B29" i="4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AB28" i="4"/>
  <c r="AB62" i="9" s="1"/>
  <c r="AB26" i="4"/>
  <c r="AB60" i="9" s="1"/>
  <c r="Y26" i="4"/>
  <c r="Y23" i="4"/>
  <c r="AB22" i="4"/>
  <c r="AB56" i="9" s="1"/>
  <c r="Y22" i="4"/>
  <c r="AB19" i="4"/>
  <c r="AB53" i="9" s="1"/>
  <c r="Y19" i="4"/>
  <c r="Y18" i="4"/>
  <c r="Y17" i="4"/>
  <c r="AB16" i="4"/>
  <c r="AB50" i="9" s="1"/>
  <c r="Y15" i="4"/>
  <c r="AB14" i="4"/>
  <c r="AB48" i="9" s="1"/>
  <c r="Y10" i="4"/>
  <c r="Y9" i="4"/>
  <c r="Y8" i="4"/>
  <c r="Y7" i="4"/>
  <c r="Y6" i="4"/>
  <c r="B6" i="4"/>
  <c r="B8" i="4" s="1"/>
  <c r="B10" i="4" s="1"/>
  <c r="B12" i="4" s="1"/>
  <c r="B14" i="4" s="1"/>
  <c r="B16" i="4" s="1"/>
  <c r="B18" i="4" s="1"/>
  <c r="B20" i="4" s="1"/>
  <c r="B22" i="4" s="1"/>
  <c r="B24" i="4" s="1"/>
  <c r="B26" i="4" s="1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Y5" i="4"/>
  <c r="P5" i="4"/>
  <c r="W5" i="4" s="1"/>
  <c r="W39" i="9" s="1"/>
  <c r="AB4" i="4"/>
  <c r="AB38" i="9" s="1"/>
  <c r="W4" i="4"/>
  <c r="W38" i="9" s="1"/>
  <c r="O4" i="4"/>
  <c r="AN4" i="4" s="1"/>
  <c r="N4" i="4"/>
  <c r="AM4" i="4" s="1"/>
  <c r="M4" i="4"/>
  <c r="X2" i="4"/>
  <c r="Y25" i="4" s="1"/>
  <c r="Y37" i="3"/>
  <c r="AF7" i="1"/>
  <c r="AD7" i="1"/>
  <c r="AD4" i="1"/>
  <c r="AF4" i="1" s="1"/>
  <c r="AD3" i="1"/>
  <c r="AD2" i="1"/>
  <c r="AD6" i="1"/>
  <c r="AD5" i="1"/>
  <c r="Y4" i="3"/>
  <c r="Y7" i="3"/>
  <c r="Y6" i="3"/>
  <c r="Y5" i="3"/>
  <c r="Y34" i="3"/>
  <c r="Y32" i="3"/>
  <c r="Y28" i="3"/>
  <c r="Y26" i="3"/>
  <c r="Y25" i="3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W4" i="3"/>
  <c r="W4" i="9" s="1"/>
  <c r="Z4" i="9"/>
  <c r="AK37" i="3"/>
  <c r="AJ37" i="3"/>
  <c r="AI37" i="3"/>
  <c r="AH37" i="3"/>
  <c r="AB37" i="3" s="1"/>
  <c r="AB37" i="9" s="1"/>
  <c r="AK36" i="3"/>
  <c r="AJ36" i="3"/>
  <c r="AI36" i="3"/>
  <c r="AH36" i="3"/>
  <c r="AB36" i="3" s="1"/>
  <c r="AB36" i="9" s="1"/>
  <c r="AK34" i="3"/>
  <c r="AJ34" i="3"/>
  <c r="AI34" i="3"/>
  <c r="AH34" i="3"/>
  <c r="AB34" i="3" s="1"/>
  <c r="AB34" i="9" s="1"/>
  <c r="AK33" i="3"/>
  <c r="AJ33" i="3"/>
  <c r="AI33" i="3"/>
  <c r="AH33" i="3"/>
  <c r="AB33" i="3" s="1"/>
  <c r="AB33" i="9" s="1"/>
  <c r="AK32" i="3"/>
  <c r="AJ32" i="3"/>
  <c r="AI32" i="3"/>
  <c r="AH32" i="3"/>
  <c r="AB32" i="3" s="1"/>
  <c r="AB32" i="9" s="1"/>
  <c r="AK31" i="3"/>
  <c r="AJ31" i="3"/>
  <c r="AI31" i="3"/>
  <c r="AH31" i="3"/>
  <c r="AB31" i="3" s="1"/>
  <c r="AB31" i="9" s="1"/>
  <c r="AK30" i="3"/>
  <c r="AJ30" i="3"/>
  <c r="AI30" i="3"/>
  <c r="AH30" i="3"/>
  <c r="AB30" i="3" s="1"/>
  <c r="AB30" i="9" s="1"/>
  <c r="AK29" i="3"/>
  <c r="AJ29" i="3"/>
  <c r="AI29" i="3"/>
  <c r="AH29" i="3"/>
  <c r="AB29" i="3" s="1"/>
  <c r="AB29" i="9" s="1"/>
  <c r="AK28" i="3"/>
  <c r="AJ28" i="3"/>
  <c r="AI28" i="3"/>
  <c r="AH28" i="3"/>
  <c r="AB28" i="3" s="1"/>
  <c r="AB28" i="9" s="1"/>
  <c r="AK27" i="3"/>
  <c r="AJ27" i="3"/>
  <c r="AI27" i="3"/>
  <c r="AH27" i="3"/>
  <c r="AB27" i="3" s="1"/>
  <c r="AB27" i="9" s="1"/>
  <c r="AK26" i="3"/>
  <c r="AJ26" i="3"/>
  <c r="AI26" i="3"/>
  <c r="AH26" i="3"/>
  <c r="AB26" i="3" s="1"/>
  <c r="AB26" i="9" s="1"/>
  <c r="AK25" i="3"/>
  <c r="AJ25" i="3"/>
  <c r="AI25" i="3"/>
  <c r="AH25" i="3"/>
  <c r="AB25" i="3" s="1"/>
  <c r="AB25" i="9" s="1"/>
  <c r="AK24" i="3"/>
  <c r="AJ24" i="3"/>
  <c r="AI24" i="3"/>
  <c r="AH24" i="3"/>
  <c r="AB24" i="3" s="1"/>
  <c r="AB24" i="9" s="1"/>
  <c r="AK23" i="3"/>
  <c r="AJ23" i="3"/>
  <c r="AI23" i="3"/>
  <c r="AH23" i="3"/>
  <c r="AB23" i="3" s="1"/>
  <c r="AB23" i="9" s="1"/>
  <c r="AK22" i="3"/>
  <c r="AJ22" i="3"/>
  <c r="AI22" i="3"/>
  <c r="AH22" i="3"/>
  <c r="AB22" i="3" s="1"/>
  <c r="AB22" i="9" s="1"/>
  <c r="AK21" i="3"/>
  <c r="AJ21" i="3"/>
  <c r="AI21" i="3"/>
  <c r="AH21" i="3"/>
  <c r="AB21" i="3" s="1"/>
  <c r="AB21" i="9" s="1"/>
  <c r="AK19" i="3"/>
  <c r="AJ19" i="3"/>
  <c r="AI19" i="3"/>
  <c r="AH19" i="3"/>
  <c r="AB19" i="3" s="1"/>
  <c r="AB19" i="9" s="1"/>
  <c r="AK17" i="3"/>
  <c r="AJ17" i="3"/>
  <c r="AI17" i="3"/>
  <c r="AH17" i="3"/>
  <c r="AB17" i="3" s="1"/>
  <c r="AB17" i="9" s="1"/>
  <c r="AK16" i="3"/>
  <c r="AJ16" i="3"/>
  <c r="AI16" i="3"/>
  <c r="AH16" i="3"/>
  <c r="AB16" i="3" s="1"/>
  <c r="AB16" i="9" s="1"/>
  <c r="AK15" i="3"/>
  <c r="AJ15" i="3"/>
  <c r="AI15" i="3"/>
  <c r="AH15" i="3"/>
  <c r="AB15" i="3" s="1"/>
  <c r="AB15" i="9" s="1"/>
  <c r="AK14" i="3"/>
  <c r="AJ14" i="3"/>
  <c r="AI14" i="3"/>
  <c r="AH14" i="3"/>
  <c r="AB14" i="3" s="1"/>
  <c r="AB14" i="9" s="1"/>
  <c r="AK13" i="3"/>
  <c r="AJ13" i="3"/>
  <c r="AI13" i="3"/>
  <c r="AH13" i="3"/>
  <c r="AB13" i="3" s="1"/>
  <c r="AB13" i="9" s="1"/>
  <c r="AK12" i="3"/>
  <c r="AJ12" i="3"/>
  <c r="AI12" i="3"/>
  <c r="AH12" i="3"/>
  <c r="AB12" i="3" s="1"/>
  <c r="AB12" i="9" s="1"/>
  <c r="AK11" i="3"/>
  <c r="AJ11" i="3"/>
  <c r="AI11" i="3"/>
  <c r="AH11" i="3"/>
  <c r="AB11" i="3" s="1"/>
  <c r="AB11" i="9" s="1"/>
  <c r="AK10" i="3"/>
  <c r="AJ10" i="3"/>
  <c r="AI10" i="3"/>
  <c r="AH10" i="3"/>
  <c r="AB10" i="3" s="1"/>
  <c r="AB10" i="9" s="1"/>
  <c r="AK9" i="3"/>
  <c r="AJ9" i="3"/>
  <c r="AI9" i="3"/>
  <c r="AH9" i="3"/>
  <c r="AB9" i="3" s="1"/>
  <c r="AB9" i="9" s="1"/>
  <c r="AK8" i="3"/>
  <c r="AJ8" i="3"/>
  <c r="AI8" i="3"/>
  <c r="AH8" i="3"/>
  <c r="AB8" i="3" s="1"/>
  <c r="AB8" i="9" s="1"/>
  <c r="AK7" i="3"/>
  <c r="AJ7" i="3"/>
  <c r="AI7" i="3"/>
  <c r="AH7" i="3"/>
  <c r="AB7" i="3" s="1"/>
  <c r="AB7" i="9" s="1"/>
  <c r="AK6" i="3"/>
  <c r="AJ6" i="3"/>
  <c r="AI6" i="3"/>
  <c r="AH6" i="3"/>
  <c r="AB6" i="3" s="1"/>
  <c r="AB6" i="9" s="1"/>
  <c r="AK5" i="3"/>
  <c r="AJ5" i="3"/>
  <c r="AI5" i="3"/>
  <c r="AH5" i="3"/>
  <c r="AB5" i="3" s="1"/>
  <c r="AB5" i="9" s="1"/>
  <c r="AK4" i="3"/>
  <c r="AJ4" i="3"/>
  <c r="AI4" i="3"/>
  <c r="AH4" i="3"/>
  <c r="AB4" i="3" s="1"/>
  <c r="AB4" i="9" s="1"/>
  <c r="AB20" i="3"/>
  <c r="AB20" i="9" s="1"/>
  <c r="AB18" i="3"/>
  <c r="AB18" i="9" s="1"/>
  <c r="AE20" i="3"/>
  <c r="AD20" i="9" s="1"/>
  <c r="AD20" i="3"/>
  <c r="AC20" i="9" s="1"/>
  <c r="AE18" i="3"/>
  <c r="AD18" i="9" s="1"/>
  <c r="AD18" i="3"/>
  <c r="AC18" i="9" s="1"/>
  <c r="M4" i="3"/>
  <c r="V4" i="3" s="1"/>
  <c r="V4" i="9" s="1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B29" i="3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6" i="3"/>
  <c r="B8" i="3" s="1"/>
  <c r="B10" i="3" s="1"/>
  <c r="B12" i="3" s="1"/>
  <c r="B14" i="3" s="1"/>
  <c r="B16" i="3" s="1"/>
  <c r="B18" i="3" s="1"/>
  <c r="B20" i="3" s="1"/>
  <c r="B22" i="3" s="1"/>
  <c r="B24" i="3" s="1"/>
  <c r="B26" i="3" s="1"/>
  <c r="Q6" i="9" l="1"/>
  <c r="G29" i="1"/>
  <c r="H28" i="1"/>
  <c r="N28" i="1" s="1"/>
  <c r="Y34" i="9"/>
  <c r="M5" i="9"/>
  <c r="O5" i="9"/>
  <c r="AP5" i="9" s="1"/>
  <c r="Y120" i="9"/>
  <c r="Y57" i="9"/>
  <c r="Y77" i="9"/>
  <c r="Y88" i="9"/>
  <c r="AQ142" i="9"/>
  <c r="Y23" i="9"/>
  <c r="Y75" i="9"/>
  <c r="N5" i="9"/>
  <c r="Y24" i="3"/>
  <c r="Y27" i="3"/>
  <c r="Y29" i="3"/>
  <c r="Y30" i="3"/>
  <c r="Y31" i="3"/>
  <c r="AO4" i="9"/>
  <c r="AP4" i="9"/>
  <c r="M6" i="9"/>
  <c r="N6" i="9"/>
  <c r="L4" i="9"/>
  <c r="O6" i="9"/>
  <c r="R4" i="8"/>
  <c r="L4" i="8"/>
  <c r="AN4" i="8"/>
  <c r="M6" i="8"/>
  <c r="AA6" i="8"/>
  <c r="P7" i="8"/>
  <c r="Z6" i="8"/>
  <c r="W6" i="8"/>
  <c r="Y22" i="8"/>
  <c r="AM4" i="8"/>
  <c r="Q8" i="8"/>
  <c r="Y24" i="8"/>
  <c r="S4" i="8"/>
  <c r="L5" i="8"/>
  <c r="Y17" i="8"/>
  <c r="Y19" i="8"/>
  <c r="AM5" i="8"/>
  <c r="Y21" i="8"/>
  <c r="W5" i="8"/>
  <c r="Y16" i="8"/>
  <c r="Z5" i="8"/>
  <c r="Y18" i="8"/>
  <c r="AA5" i="8"/>
  <c r="AO5" i="8" s="1"/>
  <c r="Y20" i="8"/>
  <c r="R4" i="7"/>
  <c r="S28" i="7"/>
  <c r="AN28" i="7"/>
  <c r="W28" i="7"/>
  <c r="P29" i="7"/>
  <c r="Z28" i="7"/>
  <c r="AA28" i="7"/>
  <c r="AO28" i="7" s="1"/>
  <c r="M28" i="7"/>
  <c r="AO5" i="7"/>
  <c r="AO6" i="7" s="1"/>
  <c r="S5" i="7"/>
  <c r="AN5" i="7"/>
  <c r="R5" i="7"/>
  <c r="Y11" i="7"/>
  <c r="Y9" i="7"/>
  <c r="Y22" i="7"/>
  <c r="M6" i="7"/>
  <c r="Y20" i="7"/>
  <c r="Y18" i="7"/>
  <c r="Z5" i="7"/>
  <c r="Y16" i="7"/>
  <c r="Y14" i="7"/>
  <c r="AN4" i="7"/>
  <c r="Z6" i="7"/>
  <c r="Y13" i="7"/>
  <c r="Y11" i="4"/>
  <c r="AA5" i="4"/>
  <c r="AA39" i="9" s="1"/>
  <c r="Y32" i="4"/>
  <c r="Z5" i="4"/>
  <c r="Z39" i="9" s="1"/>
  <c r="Y12" i="4"/>
  <c r="Y13" i="4"/>
  <c r="Y13" i="6"/>
  <c r="Y11" i="6"/>
  <c r="N5" i="6"/>
  <c r="N6" i="6"/>
  <c r="O5" i="6"/>
  <c r="O6" i="6"/>
  <c r="AA5" i="6"/>
  <c r="AO5" i="6" s="1"/>
  <c r="R4" i="6"/>
  <c r="M5" i="6"/>
  <c r="S4" i="6"/>
  <c r="W6" i="6"/>
  <c r="AA6" i="6"/>
  <c r="P7" i="6"/>
  <c r="Y12" i="6"/>
  <c r="Y25" i="6"/>
  <c r="Y14" i="6"/>
  <c r="Y14" i="4"/>
  <c r="Y34" i="4"/>
  <c r="M5" i="4"/>
  <c r="N5" i="4"/>
  <c r="AM5" i="4" s="1"/>
  <c r="O5" i="4"/>
  <c r="AN5" i="4" s="1"/>
  <c r="R4" i="4"/>
  <c r="R38" i="9" s="1"/>
  <c r="Y21" i="4"/>
  <c r="P6" i="4"/>
  <c r="Y16" i="4"/>
  <c r="Y28" i="4"/>
  <c r="Y30" i="4"/>
  <c r="Y24" i="4"/>
  <c r="S4" i="4"/>
  <c r="S38" i="9" s="1"/>
  <c r="Y29" i="4"/>
  <c r="Y31" i="4"/>
  <c r="Y33" i="4"/>
  <c r="S5" i="4"/>
  <c r="S39" i="9" s="1"/>
  <c r="Y20" i="4"/>
  <c r="Y27" i="4"/>
  <c r="Y33" i="3"/>
  <c r="Y35" i="3"/>
  <c r="Y36" i="3"/>
  <c r="A20" i="3"/>
  <c r="A21" i="3" s="1"/>
  <c r="A22" i="3" s="1"/>
  <c r="A23" i="3" s="1"/>
  <c r="A24" i="3" s="1"/>
  <c r="A25" i="3" s="1"/>
  <c r="A26" i="3" s="1"/>
  <c r="A27" i="3" s="1"/>
  <c r="A28" i="3" s="1"/>
  <c r="A29" i="3" s="1"/>
  <c r="Q7" i="9" l="1"/>
  <c r="AO5" i="4"/>
  <c r="G30" i="1"/>
  <c r="H29" i="1"/>
  <c r="N29" i="1" s="1"/>
  <c r="L5" i="9"/>
  <c r="AO5" i="9"/>
  <c r="R5" i="4"/>
  <c r="R39" i="9" s="1"/>
  <c r="AP6" i="9"/>
  <c r="AO6" i="9"/>
  <c r="L6" i="9"/>
  <c r="N7" i="9"/>
  <c r="O7" i="9"/>
  <c r="M7" i="9"/>
  <c r="Z7" i="8"/>
  <c r="M7" i="8"/>
  <c r="W7" i="8"/>
  <c r="P8" i="8"/>
  <c r="AA7" i="8"/>
  <c r="AO6" i="8"/>
  <c r="L6" i="8"/>
  <c r="R6" i="8"/>
  <c r="AM6" i="8"/>
  <c r="S6" i="8"/>
  <c r="AN6" i="8"/>
  <c r="S5" i="8"/>
  <c r="AN5" i="8"/>
  <c r="Q9" i="8"/>
  <c r="AM28" i="7"/>
  <c r="R28" i="7"/>
  <c r="AA29" i="7"/>
  <c r="AO29" i="7" s="1"/>
  <c r="Z29" i="7"/>
  <c r="P30" i="7"/>
  <c r="W29" i="7"/>
  <c r="M29" i="7"/>
  <c r="M2" i="7"/>
  <c r="M7" i="7"/>
  <c r="L2" i="7"/>
  <c r="AA7" i="7"/>
  <c r="AO7" i="7" s="1"/>
  <c r="Z7" i="7"/>
  <c r="W7" i="7"/>
  <c r="S6" i="7"/>
  <c r="AN6" i="7"/>
  <c r="R6" i="7"/>
  <c r="AM6" i="7"/>
  <c r="AA6" i="4"/>
  <c r="AA40" i="9" s="1"/>
  <c r="Z6" i="4"/>
  <c r="Z40" i="9" s="1"/>
  <c r="N7" i="6"/>
  <c r="P8" i="6"/>
  <c r="O7" i="6"/>
  <c r="AN5" i="6"/>
  <c r="S5" i="6"/>
  <c r="AM5" i="6"/>
  <c r="R5" i="6"/>
  <c r="AM6" i="6"/>
  <c r="R6" i="6"/>
  <c r="AN6" i="6"/>
  <c r="S6" i="6"/>
  <c r="W7" i="6"/>
  <c r="M7" i="6"/>
  <c r="AA7" i="6"/>
  <c r="AO6" i="6"/>
  <c r="M6" i="4"/>
  <c r="N6" i="4"/>
  <c r="P7" i="4"/>
  <c r="W6" i="4"/>
  <c r="W40" i="9" s="1"/>
  <c r="O6" i="4"/>
  <c r="A30" i="3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Q8" i="9" l="1"/>
  <c r="AO6" i="4"/>
  <c r="G31" i="1"/>
  <c r="G32" i="1" s="1"/>
  <c r="G33" i="1" s="1"/>
  <c r="G34" i="1" s="1"/>
  <c r="G35" i="1" s="1"/>
  <c r="G36" i="1" s="1"/>
  <c r="G37" i="1" s="1"/>
  <c r="G38" i="1" s="1"/>
  <c r="G39" i="1" s="1"/>
  <c r="H30" i="1"/>
  <c r="N30" i="1" s="1"/>
  <c r="O8" i="9"/>
  <c r="N8" i="9"/>
  <c r="M8" i="9"/>
  <c r="AP7" i="9"/>
  <c r="AO7" i="9"/>
  <c r="L7" i="9"/>
  <c r="AO7" i="8"/>
  <c r="R7" i="8"/>
  <c r="L7" i="8"/>
  <c r="AM7" i="8"/>
  <c r="Q10" i="8"/>
  <c r="P9" i="8"/>
  <c r="M8" i="8"/>
  <c r="Z8" i="8"/>
  <c r="AA8" i="8"/>
  <c r="AO8" i="8" s="1"/>
  <c r="W8" i="8"/>
  <c r="S7" i="8"/>
  <c r="AN7" i="8"/>
  <c r="L28" i="7"/>
  <c r="L5" i="7"/>
  <c r="L6" i="7"/>
  <c r="L4" i="7"/>
  <c r="S29" i="7"/>
  <c r="AN29" i="7"/>
  <c r="W30" i="7"/>
  <c r="P31" i="7"/>
  <c r="M30" i="7"/>
  <c r="AA30" i="7"/>
  <c r="AO30" i="7" s="1"/>
  <c r="Z30" i="7"/>
  <c r="R29" i="7"/>
  <c r="AM29" i="7"/>
  <c r="L29" i="7"/>
  <c r="R7" i="7"/>
  <c r="AM7" i="7"/>
  <c r="L7" i="7"/>
  <c r="AN7" i="7"/>
  <c r="S7" i="7"/>
  <c r="AA8" i="7"/>
  <c r="AO8" i="7" s="1"/>
  <c r="Z8" i="7"/>
  <c r="W8" i="7"/>
  <c r="M8" i="7"/>
  <c r="AA7" i="4"/>
  <c r="AA41" i="9" s="1"/>
  <c r="Z7" i="4"/>
  <c r="Z41" i="9" s="1"/>
  <c r="O8" i="6"/>
  <c r="P9" i="6"/>
  <c r="N8" i="6"/>
  <c r="AO7" i="6"/>
  <c r="AM7" i="6"/>
  <c r="R7" i="6"/>
  <c r="AA8" i="6"/>
  <c r="AO8" i="6" s="1"/>
  <c r="W8" i="6"/>
  <c r="M8" i="6"/>
  <c r="AN7" i="6"/>
  <c r="S7" i="6"/>
  <c r="P8" i="4"/>
  <c r="AO7" i="4"/>
  <c r="AM6" i="4"/>
  <c r="R6" i="4"/>
  <c r="R40" i="9" s="1"/>
  <c r="AN6" i="4"/>
  <c r="S6" i="4"/>
  <c r="S40" i="9" s="1"/>
  <c r="W7" i="4"/>
  <c r="W41" i="9" s="1"/>
  <c r="O7" i="4"/>
  <c r="N7" i="4"/>
  <c r="M7" i="4"/>
  <c r="Z7" i="1"/>
  <c r="E5" i="1"/>
  <c r="E6" i="1"/>
  <c r="F15" i="1"/>
  <c r="B19" i="1"/>
  <c r="Q9" i="9" l="1"/>
  <c r="H31" i="1"/>
  <c r="N31" i="1" s="1"/>
  <c r="M9" i="9"/>
  <c r="O9" i="9"/>
  <c r="N9" i="9"/>
  <c r="AO8" i="9"/>
  <c r="L8" i="9"/>
  <c r="AP8" i="9"/>
  <c r="W9" i="8"/>
  <c r="M9" i="8"/>
  <c r="AA9" i="8"/>
  <c r="AO9" i="8" s="1"/>
  <c r="Z9" i="8"/>
  <c r="L8" i="8"/>
  <c r="R8" i="8"/>
  <c r="AM8" i="8"/>
  <c r="AN8" i="8"/>
  <c r="S8" i="8"/>
  <c r="Q11" i="8"/>
  <c r="S30" i="7"/>
  <c r="AN30" i="7"/>
  <c r="M31" i="7"/>
  <c r="AA31" i="7"/>
  <c r="AO31" i="7" s="1"/>
  <c r="Z31" i="7"/>
  <c r="W31" i="7"/>
  <c r="R30" i="7"/>
  <c r="AM30" i="7"/>
  <c r="L30" i="7"/>
  <c r="S8" i="7"/>
  <c r="AN8" i="7"/>
  <c r="M9" i="7"/>
  <c r="AA9" i="7"/>
  <c r="AO9" i="7" s="1"/>
  <c r="Z9" i="7"/>
  <c r="W9" i="7"/>
  <c r="R8" i="7"/>
  <c r="AM8" i="7"/>
  <c r="L8" i="7"/>
  <c r="AA8" i="4"/>
  <c r="AA42" i="9" s="1"/>
  <c r="Z8" i="4"/>
  <c r="Z42" i="9" s="1"/>
  <c r="P10" i="6"/>
  <c r="O9" i="6"/>
  <c r="N9" i="6"/>
  <c r="M9" i="6"/>
  <c r="W9" i="6"/>
  <c r="AA9" i="6"/>
  <c r="AO9" i="6" s="1"/>
  <c r="AM8" i="6"/>
  <c r="R8" i="6"/>
  <c r="AN8" i="6"/>
  <c r="S8" i="6"/>
  <c r="P9" i="4"/>
  <c r="AN7" i="4"/>
  <c r="S7" i="4"/>
  <c r="S41" i="9" s="1"/>
  <c r="AM7" i="4"/>
  <c r="R7" i="4"/>
  <c r="R41" i="9" s="1"/>
  <c r="N8" i="4"/>
  <c r="M8" i="4"/>
  <c r="W8" i="4"/>
  <c r="W42" i="9" s="1"/>
  <c r="O8" i="4"/>
  <c r="E15" i="1"/>
  <c r="E14" i="1"/>
  <c r="H1" i="1"/>
  <c r="H3" i="1"/>
  <c r="H12" i="1"/>
  <c r="G6" i="1"/>
  <c r="F6" i="1"/>
  <c r="Q10" i="9" l="1"/>
  <c r="H32" i="1"/>
  <c r="N32" i="1" s="1"/>
  <c r="AO8" i="4"/>
  <c r="O10" i="9"/>
  <c r="N10" i="9"/>
  <c r="M10" i="9"/>
  <c r="L9" i="9"/>
  <c r="AO9" i="9"/>
  <c r="AP9" i="9"/>
  <c r="R9" i="8"/>
  <c r="AM9" i="8"/>
  <c r="L9" i="8"/>
  <c r="Q12" i="8"/>
  <c r="S9" i="8"/>
  <c r="AN9" i="8"/>
  <c r="M10" i="8"/>
  <c r="AA10" i="8"/>
  <c r="AO10" i="8" s="1"/>
  <c r="P11" i="8"/>
  <c r="Z10" i="8"/>
  <c r="W10" i="8"/>
  <c r="S31" i="7"/>
  <c r="AN31" i="7"/>
  <c r="L31" i="7"/>
  <c r="AM31" i="7"/>
  <c r="R31" i="7"/>
  <c r="S9" i="7"/>
  <c r="AN9" i="7"/>
  <c r="R9" i="7"/>
  <c r="AM9" i="7"/>
  <c r="L9" i="7"/>
  <c r="Z10" i="7"/>
  <c r="AA10" i="7"/>
  <c r="AO10" i="7" s="1"/>
  <c r="W10" i="7"/>
  <c r="M10" i="7"/>
  <c r="AA9" i="4"/>
  <c r="AA43" i="9" s="1"/>
  <c r="Z9" i="4"/>
  <c r="Z43" i="9" s="1"/>
  <c r="P11" i="6"/>
  <c r="O10" i="6"/>
  <c r="N10" i="6"/>
  <c r="AA10" i="6"/>
  <c r="AO10" i="6" s="1"/>
  <c r="W10" i="6"/>
  <c r="M10" i="6"/>
  <c r="AN9" i="6"/>
  <c r="S9" i="6"/>
  <c r="AM9" i="6"/>
  <c r="R9" i="6"/>
  <c r="N9" i="4"/>
  <c r="O9" i="4"/>
  <c r="P10" i="4"/>
  <c r="AN8" i="4"/>
  <c r="S8" i="4"/>
  <c r="S42" i="9" s="1"/>
  <c r="W9" i="4"/>
  <c r="W43" i="9" s="1"/>
  <c r="M9" i="4"/>
  <c r="AM8" i="4"/>
  <c r="R8" i="4"/>
  <c r="R42" i="9" s="1"/>
  <c r="P5" i="3"/>
  <c r="O4" i="3"/>
  <c r="AN4" i="3" s="1"/>
  <c r="N4" i="3"/>
  <c r="AM4" i="3" s="1"/>
  <c r="Q11" i="9" l="1"/>
  <c r="H33" i="1"/>
  <c r="N33" i="1" s="1"/>
  <c r="AO9" i="4"/>
  <c r="AO10" i="9"/>
  <c r="L10" i="9"/>
  <c r="AP10" i="9"/>
  <c r="O11" i="9"/>
  <c r="N11" i="9"/>
  <c r="M11" i="9"/>
  <c r="S10" i="8"/>
  <c r="AN10" i="8"/>
  <c r="Q13" i="8"/>
  <c r="L10" i="8"/>
  <c r="AM10" i="8"/>
  <c r="R10" i="8"/>
  <c r="W11" i="8"/>
  <c r="M11" i="8"/>
  <c r="P12" i="8"/>
  <c r="AA11" i="8"/>
  <c r="AO11" i="8" s="1"/>
  <c r="Z11" i="8"/>
  <c r="S10" i="7"/>
  <c r="AN10" i="7"/>
  <c r="W11" i="7"/>
  <c r="M11" i="7"/>
  <c r="AA11" i="7"/>
  <c r="AO11" i="7" s="1"/>
  <c r="Z11" i="7"/>
  <c r="L10" i="7"/>
  <c r="R10" i="7"/>
  <c r="AM10" i="7"/>
  <c r="AA10" i="4"/>
  <c r="AA44" i="9" s="1"/>
  <c r="Z10" i="4"/>
  <c r="Z44" i="9" s="1"/>
  <c r="P12" i="6"/>
  <c r="O11" i="6"/>
  <c r="N11" i="6"/>
  <c r="AN10" i="6"/>
  <c r="S10" i="6"/>
  <c r="M11" i="6"/>
  <c r="AA11" i="6"/>
  <c r="AO11" i="6" s="1"/>
  <c r="W11" i="6"/>
  <c r="AM10" i="6"/>
  <c r="R10" i="6"/>
  <c r="O10" i="4"/>
  <c r="N10" i="4"/>
  <c r="P11" i="4"/>
  <c r="AM9" i="4"/>
  <c r="R9" i="4"/>
  <c r="R43" i="9" s="1"/>
  <c r="AN9" i="4"/>
  <c r="S9" i="4"/>
  <c r="S43" i="9" s="1"/>
  <c r="M10" i="4"/>
  <c r="W10" i="4"/>
  <c r="W44" i="9" s="1"/>
  <c r="Z5" i="9"/>
  <c r="W5" i="3"/>
  <c r="W5" i="9" s="1"/>
  <c r="P6" i="3"/>
  <c r="P7" i="3" s="1"/>
  <c r="M5" i="3"/>
  <c r="V5" i="3" s="1"/>
  <c r="V5" i="9" s="1"/>
  <c r="O5" i="3"/>
  <c r="AN5" i="3" s="1"/>
  <c r="N5" i="3"/>
  <c r="AM5" i="3" s="1"/>
  <c r="S5" i="3"/>
  <c r="S5" i="9" s="1"/>
  <c r="R4" i="3"/>
  <c r="R4" i="9" s="1"/>
  <c r="S4" i="3"/>
  <c r="S4" i="9" s="1"/>
  <c r="Q12" i="9" l="1"/>
  <c r="H34" i="1"/>
  <c r="N34" i="1" s="1"/>
  <c r="AO10" i="4"/>
  <c r="AO5" i="3"/>
  <c r="AA5" i="9"/>
  <c r="O12" i="9"/>
  <c r="N12" i="9"/>
  <c r="M12" i="9"/>
  <c r="L11" i="9"/>
  <c r="AO11" i="9"/>
  <c r="AP11" i="9"/>
  <c r="M12" i="8"/>
  <c r="AA12" i="8"/>
  <c r="AO12" i="8" s="1"/>
  <c r="P13" i="8"/>
  <c r="Z12" i="8"/>
  <c r="W12" i="8"/>
  <c r="R11" i="8"/>
  <c r="AM11" i="8"/>
  <c r="L11" i="8"/>
  <c r="S11" i="8"/>
  <c r="AN11" i="8"/>
  <c r="Q14" i="8"/>
  <c r="M12" i="7"/>
  <c r="Z12" i="7"/>
  <c r="AA12" i="7"/>
  <c r="AO12" i="7" s="1"/>
  <c r="W12" i="7"/>
  <c r="R11" i="7"/>
  <c r="AM11" i="7"/>
  <c r="L11" i="7"/>
  <c r="S11" i="7"/>
  <c r="AN11" i="7"/>
  <c r="Z11" i="4"/>
  <c r="Z45" i="9" s="1"/>
  <c r="AA11" i="4"/>
  <c r="AA45" i="9" s="1"/>
  <c r="P13" i="6"/>
  <c r="O12" i="6"/>
  <c r="N12" i="6"/>
  <c r="AA12" i="6"/>
  <c r="AO12" i="6" s="1"/>
  <c r="W12" i="6"/>
  <c r="M12" i="6"/>
  <c r="AM11" i="6"/>
  <c r="R11" i="6"/>
  <c r="L2" i="6"/>
  <c r="M2" i="6"/>
  <c r="AN11" i="6"/>
  <c r="S11" i="6"/>
  <c r="P12" i="4"/>
  <c r="W11" i="4"/>
  <c r="W45" i="9" s="1"/>
  <c r="O11" i="4"/>
  <c r="M2" i="4" s="1"/>
  <c r="N11" i="4"/>
  <c r="M11" i="4"/>
  <c r="AM10" i="4"/>
  <c r="R10" i="4"/>
  <c r="R44" i="9" s="1"/>
  <c r="AN10" i="4"/>
  <c r="S10" i="4"/>
  <c r="S44" i="9" s="1"/>
  <c r="AA7" i="9"/>
  <c r="Z7" i="9"/>
  <c r="O6" i="3"/>
  <c r="AN6" i="3" s="1"/>
  <c r="Z6" i="9"/>
  <c r="W7" i="3"/>
  <c r="W7" i="9" s="1"/>
  <c r="W6" i="3"/>
  <c r="W6" i="9" s="1"/>
  <c r="N6" i="3"/>
  <c r="AM6" i="3" s="1"/>
  <c r="M7" i="3"/>
  <c r="V7" i="3" s="1"/>
  <c r="V7" i="9" s="1"/>
  <c r="M6" i="3"/>
  <c r="V6" i="3" s="1"/>
  <c r="V6" i="9" s="1"/>
  <c r="R5" i="3"/>
  <c r="R5" i="9" s="1"/>
  <c r="P8" i="3"/>
  <c r="N7" i="3"/>
  <c r="AM7" i="3" s="1"/>
  <c r="O7" i="3"/>
  <c r="AN7" i="3" s="1"/>
  <c r="Q13" i="9" l="1"/>
  <c r="AN5" i="9"/>
  <c r="H35" i="1"/>
  <c r="N35" i="1" s="1"/>
  <c r="AO11" i="4"/>
  <c r="AO6" i="3"/>
  <c r="AA6" i="9"/>
  <c r="L12" i="9"/>
  <c r="AO12" i="9"/>
  <c r="N13" i="9"/>
  <c r="M13" i="9"/>
  <c r="O13" i="9"/>
  <c r="AP12" i="9"/>
  <c r="S12" i="8"/>
  <c r="AN12" i="8"/>
  <c r="L12" i="8"/>
  <c r="R12" i="8"/>
  <c r="AM12" i="8"/>
  <c r="M13" i="8"/>
  <c r="P14" i="8"/>
  <c r="AA13" i="8"/>
  <c r="AO13" i="8" s="1"/>
  <c r="Z13" i="8"/>
  <c r="W13" i="8"/>
  <c r="Q15" i="8"/>
  <c r="L12" i="7"/>
  <c r="R12" i="7"/>
  <c r="AM12" i="7"/>
  <c r="S12" i="7"/>
  <c r="AN12" i="7"/>
  <c r="W13" i="7"/>
  <c r="M13" i="7"/>
  <c r="AA13" i="7"/>
  <c r="AO13" i="7" s="1"/>
  <c r="Z13" i="7"/>
  <c r="AA12" i="4"/>
  <c r="AA46" i="9" s="1"/>
  <c r="Z12" i="4"/>
  <c r="Z46" i="9" s="1"/>
  <c r="P14" i="6"/>
  <c r="N13" i="6"/>
  <c r="O13" i="6"/>
  <c r="L4" i="6"/>
  <c r="L5" i="6"/>
  <c r="L6" i="6"/>
  <c r="L7" i="6"/>
  <c r="L8" i="6"/>
  <c r="L9" i="6"/>
  <c r="L10" i="6"/>
  <c r="AM12" i="6"/>
  <c r="R12" i="6"/>
  <c r="L12" i="6"/>
  <c r="L11" i="6"/>
  <c r="AN12" i="6"/>
  <c r="S12" i="6"/>
  <c r="W13" i="6"/>
  <c r="M13" i="6"/>
  <c r="AA13" i="6"/>
  <c r="AO13" i="6" s="1"/>
  <c r="P13" i="4"/>
  <c r="L2" i="4"/>
  <c r="L11" i="4" s="1"/>
  <c r="AN11" i="4"/>
  <c r="S11" i="4"/>
  <c r="S45" i="9" s="1"/>
  <c r="AM11" i="4"/>
  <c r="R11" i="4"/>
  <c r="R45" i="9" s="1"/>
  <c r="O12" i="4"/>
  <c r="N12" i="4"/>
  <c r="M12" i="4"/>
  <c r="W12" i="4"/>
  <c r="W46" i="9" s="1"/>
  <c r="AO7" i="3"/>
  <c r="S6" i="3"/>
  <c r="S6" i="9" s="1"/>
  <c r="Z8" i="9"/>
  <c r="AA8" i="9"/>
  <c r="R6" i="3"/>
  <c r="R6" i="9" s="1"/>
  <c r="W8" i="3"/>
  <c r="W8" i="9" s="1"/>
  <c r="M8" i="3"/>
  <c r="V8" i="3" s="1"/>
  <c r="V8" i="9" s="1"/>
  <c r="R7" i="3"/>
  <c r="R7" i="9" s="1"/>
  <c r="S7" i="3"/>
  <c r="S7" i="9" s="1"/>
  <c r="O8" i="3"/>
  <c r="AN8" i="3" s="1"/>
  <c r="N8" i="3"/>
  <c r="AM8" i="3" s="1"/>
  <c r="P9" i="3"/>
  <c r="Q14" i="9" l="1"/>
  <c r="AN6" i="9"/>
  <c r="AN7" i="9" s="1"/>
  <c r="AN8" i="9" s="1"/>
  <c r="H36" i="1"/>
  <c r="N36" i="1" s="1"/>
  <c r="AO12" i="4"/>
  <c r="L12" i="4"/>
  <c r="L13" i="9"/>
  <c r="AO13" i="9"/>
  <c r="AP13" i="9"/>
  <c r="O14" i="9"/>
  <c r="N14" i="9"/>
  <c r="M14" i="9"/>
  <c r="AA14" i="8"/>
  <c r="AO14" i="8" s="1"/>
  <c r="P15" i="8"/>
  <c r="Z14" i="8"/>
  <c r="W14" i="8"/>
  <c r="M14" i="8"/>
  <c r="S13" i="8"/>
  <c r="AN13" i="8"/>
  <c r="Q16" i="8"/>
  <c r="R13" i="8"/>
  <c r="AM13" i="8"/>
  <c r="L13" i="8"/>
  <c r="AM13" i="7"/>
  <c r="R13" i="7"/>
  <c r="L13" i="7"/>
  <c r="AN13" i="7"/>
  <c r="S13" i="7"/>
  <c r="M14" i="7"/>
  <c r="AA14" i="7"/>
  <c r="AO14" i="7" s="1"/>
  <c r="Z14" i="7"/>
  <c r="W14" i="7"/>
  <c r="AA13" i="4"/>
  <c r="AA47" i="9" s="1"/>
  <c r="Z13" i="4"/>
  <c r="Z47" i="9" s="1"/>
  <c r="P15" i="6"/>
  <c r="O14" i="6"/>
  <c r="N14" i="6"/>
  <c r="AN13" i="6"/>
  <c r="S13" i="6"/>
  <c r="W14" i="6"/>
  <c r="M14" i="6"/>
  <c r="AA14" i="6"/>
  <c r="AO14" i="6" s="1"/>
  <c r="L13" i="6"/>
  <c r="AM13" i="6"/>
  <c r="R13" i="6"/>
  <c r="P14" i="4"/>
  <c r="L5" i="4"/>
  <c r="L7" i="4"/>
  <c r="L10" i="4"/>
  <c r="L6" i="4"/>
  <c r="L8" i="4"/>
  <c r="L9" i="4"/>
  <c r="L4" i="4"/>
  <c r="AN12" i="4"/>
  <c r="S12" i="4"/>
  <c r="S46" i="9" s="1"/>
  <c r="W13" i="4"/>
  <c r="W47" i="9" s="1"/>
  <c r="O13" i="4"/>
  <c r="S13" i="4" s="1"/>
  <c r="S47" i="9" s="1"/>
  <c r="N13" i="4"/>
  <c r="M13" i="4"/>
  <c r="R12" i="4"/>
  <c r="R46" i="9" s="1"/>
  <c r="AM12" i="4"/>
  <c r="AO8" i="3"/>
  <c r="AA9" i="9"/>
  <c r="Z9" i="9"/>
  <c r="W9" i="3"/>
  <c r="W9" i="9" s="1"/>
  <c r="M9" i="3"/>
  <c r="V9" i="3" s="1"/>
  <c r="V9" i="9" s="1"/>
  <c r="S8" i="3"/>
  <c r="S8" i="9" s="1"/>
  <c r="R8" i="3"/>
  <c r="R8" i="9" s="1"/>
  <c r="P10" i="3"/>
  <c r="N9" i="3"/>
  <c r="AM9" i="3" s="1"/>
  <c r="O9" i="3"/>
  <c r="AN9" i="3" s="1"/>
  <c r="Q15" i="9" l="1"/>
  <c r="AN9" i="9"/>
  <c r="AO13" i="4"/>
  <c r="H37" i="1"/>
  <c r="N37" i="1" s="1"/>
  <c r="AO14" i="9"/>
  <c r="L14" i="9"/>
  <c r="AP14" i="9"/>
  <c r="M15" i="9"/>
  <c r="O15" i="9"/>
  <c r="N15" i="9"/>
  <c r="S14" i="8"/>
  <c r="AN14" i="8"/>
  <c r="Q17" i="8"/>
  <c r="M15" i="8"/>
  <c r="P16" i="8"/>
  <c r="AA15" i="8"/>
  <c r="AO15" i="8" s="1"/>
  <c r="Z15" i="8"/>
  <c r="W15" i="8"/>
  <c r="L14" i="8"/>
  <c r="R14" i="8"/>
  <c r="AM14" i="8"/>
  <c r="S14" i="7"/>
  <c r="AN14" i="7"/>
  <c r="Z15" i="7"/>
  <c r="W15" i="7"/>
  <c r="M15" i="7"/>
  <c r="AA15" i="7"/>
  <c r="AO15" i="7" s="1"/>
  <c r="L14" i="7"/>
  <c r="R14" i="7"/>
  <c r="AM14" i="7"/>
  <c r="AA14" i="4"/>
  <c r="AA48" i="9" s="1"/>
  <c r="Z14" i="4"/>
  <c r="Z48" i="9" s="1"/>
  <c r="P16" i="6"/>
  <c r="O15" i="6"/>
  <c r="N15" i="6"/>
  <c r="M15" i="6"/>
  <c r="AA15" i="6"/>
  <c r="AO15" i="6" s="1"/>
  <c r="W15" i="6"/>
  <c r="L14" i="6"/>
  <c r="R14" i="6"/>
  <c r="AM14" i="6"/>
  <c r="AN14" i="6"/>
  <c r="S14" i="6"/>
  <c r="L13" i="4"/>
  <c r="P15" i="4"/>
  <c r="AN13" i="4"/>
  <c r="AM13" i="4"/>
  <c r="R13" i="4"/>
  <c r="R47" i="9" s="1"/>
  <c r="O14" i="4"/>
  <c r="N14" i="4"/>
  <c r="L14" i="4" s="1"/>
  <c r="M14" i="4"/>
  <c r="W14" i="4"/>
  <c r="W48" i="9" s="1"/>
  <c r="AO9" i="3"/>
  <c r="AA10" i="9"/>
  <c r="AN10" i="9" s="1"/>
  <c r="Z10" i="9"/>
  <c r="W10" i="3"/>
  <c r="W10" i="9" s="1"/>
  <c r="M10" i="3"/>
  <c r="V10" i="3" s="1"/>
  <c r="V10" i="9" s="1"/>
  <c r="R9" i="3"/>
  <c r="R9" i="9" s="1"/>
  <c r="S9" i="3"/>
  <c r="S9" i="9" s="1"/>
  <c r="O10" i="3"/>
  <c r="AN10" i="3" s="1"/>
  <c r="N10" i="3"/>
  <c r="AM10" i="3" s="1"/>
  <c r="P11" i="3"/>
  <c r="Q16" i="9" l="1"/>
  <c r="H39" i="1"/>
  <c r="H38" i="1"/>
  <c r="N38" i="1" s="1"/>
  <c r="AO14" i="4"/>
  <c r="AP15" i="9"/>
  <c r="L15" i="9"/>
  <c r="AO15" i="9"/>
  <c r="O16" i="9"/>
  <c r="N16" i="9"/>
  <c r="M16" i="9"/>
  <c r="AA16" i="8"/>
  <c r="AO16" i="8" s="1"/>
  <c r="P17" i="8"/>
  <c r="Z16" i="8"/>
  <c r="W16" i="8"/>
  <c r="M16" i="8"/>
  <c r="Q18" i="8"/>
  <c r="R15" i="8"/>
  <c r="AM15" i="8"/>
  <c r="L15" i="8"/>
  <c r="AN15" i="8"/>
  <c r="S15" i="8"/>
  <c r="M16" i="7"/>
  <c r="AA16" i="7"/>
  <c r="AO16" i="7" s="1"/>
  <c r="Z16" i="7"/>
  <c r="W16" i="7"/>
  <c r="AN15" i="7"/>
  <c r="S15" i="7"/>
  <c r="R15" i="7"/>
  <c r="AM15" i="7"/>
  <c r="L15" i="7"/>
  <c r="AA15" i="4"/>
  <c r="AA49" i="9" s="1"/>
  <c r="Z15" i="4"/>
  <c r="Z49" i="9" s="1"/>
  <c r="P17" i="6"/>
  <c r="O16" i="6"/>
  <c r="N16" i="6"/>
  <c r="W16" i="6"/>
  <c r="M16" i="6"/>
  <c r="AA16" i="6"/>
  <c r="AO16" i="6" s="1"/>
  <c r="L15" i="6"/>
  <c r="AM15" i="6"/>
  <c r="R15" i="6"/>
  <c r="AN15" i="6"/>
  <c r="S15" i="6"/>
  <c r="P16" i="4"/>
  <c r="M15" i="4"/>
  <c r="W15" i="4"/>
  <c r="W49" i="9" s="1"/>
  <c r="O15" i="4"/>
  <c r="N15" i="4"/>
  <c r="L15" i="4" s="1"/>
  <c r="S14" i="4"/>
  <c r="S48" i="9" s="1"/>
  <c r="AN14" i="4"/>
  <c r="AM14" i="4"/>
  <c r="R14" i="4"/>
  <c r="R48" i="9" s="1"/>
  <c r="AO10" i="3"/>
  <c r="AA11" i="9"/>
  <c r="AN11" i="9" s="1"/>
  <c r="Z11" i="9"/>
  <c r="W11" i="3"/>
  <c r="W11" i="9" s="1"/>
  <c r="M11" i="3"/>
  <c r="V11" i="3" s="1"/>
  <c r="V11" i="9" s="1"/>
  <c r="S10" i="3"/>
  <c r="S10" i="9" s="1"/>
  <c r="R10" i="3"/>
  <c r="R10" i="9" s="1"/>
  <c r="O11" i="3"/>
  <c r="AN11" i="3" s="1"/>
  <c r="P12" i="3"/>
  <c r="N11" i="3"/>
  <c r="AM11" i="3" s="1"/>
  <c r="Q17" i="9" l="1"/>
  <c r="AO15" i="4"/>
  <c r="N39" i="1"/>
  <c r="N18" i="9"/>
  <c r="M18" i="9"/>
  <c r="O18" i="9"/>
  <c r="AP18" i="9" s="1"/>
  <c r="O17" i="9"/>
  <c r="N17" i="9"/>
  <c r="M17" i="9"/>
  <c r="AP16" i="9"/>
  <c r="AO16" i="9"/>
  <c r="L16" i="9"/>
  <c r="S16" i="8"/>
  <c r="AN16" i="8"/>
  <c r="Q19" i="8"/>
  <c r="M17" i="8"/>
  <c r="P18" i="8"/>
  <c r="AA17" i="8"/>
  <c r="AO17" i="8" s="1"/>
  <c r="W17" i="8"/>
  <c r="Z17" i="8"/>
  <c r="AM16" i="8"/>
  <c r="R16" i="8"/>
  <c r="L16" i="8"/>
  <c r="L16" i="7"/>
  <c r="R16" i="7"/>
  <c r="AM16" i="7"/>
  <c r="AA17" i="7"/>
  <c r="AO17" i="7" s="1"/>
  <c r="Z17" i="7"/>
  <c r="W17" i="7"/>
  <c r="M17" i="7"/>
  <c r="S16" i="7"/>
  <c r="AN16" i="7"/>
  <c r="AA16" i="4"/>
  <c r="AA50" i="9" s="1"/>
  <c r="Z16" i="4"/>
  <c r="Z50" i="9" s="1"/>
  <c r="P18" i="6"/>
  <c r="O17" i="6"/>
  <c r="N17" i="6"/>
  <c r="AM16" i="6"/>
  <c r="R16" i="6"/>
  <c r="L16" i="6"/>
  <c r="M17" i="6"/>
  <c r="AA17" i="6"/>
  <c r="AO17" i="6" s="1"/>
  <c r="W17" i="6"/>
  <c r="AN16" i="6"/>
  <c r="S16" i="6"/>
  <c r="P17" i="4"/>
  <c r="AM15" i="4"/>
  <c r="R15" i="4"/>
  <c r="R49" i="9" s="1"/>
  <c r="O16" i="4"/>
  <c r="N16" i="4"/>
  <c r="L16" i="4" s="1"/>
  <c r="M16" i="4"/>
  <c r="W16" i="4"/>
  <c r="W50" i="9" s="1"/>
  <c r="AN15" i="4"/>
  <c r="S15" i="4"/>
  <c r="S49" i="9" s="1"/>
  <c r="AO11" i="3"/>
  <c r="AA12" i="9"/>
  <c r="AN12" i="9" s="1"/>
  <c r="Z12" i="9"/>
  <c r="W12" i="3"/>
  <c r="W12" i="9" s="1"/>
  <c r="M12" i="3"/>
  <c r="V12" i="3" s="1"/>
  <c r="V12" i="9" s="1"/>
  <c r="R11" i="3"/>
  <c r="R11" i="9" s="1"/>
  <c r="S11" i="3"/>
  <c r="S11" i="9" s="1"/>
  <c r="N12" i="3"/>
  <c r="AM12" i="3" s="1"/>
  <c r="P13" i="3"/>
  <c r="O12" i="3"/>
  <c r="AN12" i="3" s="1"/>
  <c r="Q18" i="9" l="1"/>
  <c r="AO16" i="4"/>
  <c r="O19" i="9"/>
  <c r="AP19" i="9" s="1"/>
  <c r="N19" i="9"/>
  <c r="M19" i="9"/>
  <c r="AO18" i="9"/>
  <c r="L18" i="9"/>
  <c r="L17" i="9"/>
  <c r="AO17" i="9"/>
  <c r="AP17" i="9"/>
  <c r="S17" i="8"/>
  <c r="AN17" i="8"/>
  <c r="Q20" i="8"/>
  <c r="P19" i="8"/>
  <c r="Z18" i="8"/>
  <c r="W18" i="8"/>
  <c r="M18" i="8"/>
  <c r="AA18" i="8"/>
  <c r="AO18" i="8" s="1"/>
  <c r="AM17" i="8"/>
  <c r="L17" i="8"/>
  <c r="R17" i="8"/>
  <c r="S17" i="7"/>
  <c r="AN17" i="7"/>
  <c r="R17" i="7"/>
  <c r="AM17" i="7"/>
  <c r="L17" i="7"/>
  <c r="AA18" i="7"/>
  <c r="AO18" i="7" s="1"/>
  <c r="Z18" i="7"/>
  <c r="W18" i="7"/>
  <c r="M18" i="7"/>
  <c r="Z17" i="4"/>
  <c r="Z51" i="9" s="1"/>
  <c r="AA17" i="4"/>
  <c r="AA51" i="9" s="1"/>
  <c r="P19" i="6"/>
  <c r="N18" i="6"/>
  <c r="O18" i="6"/>
  <c r="AM17" i="6"/>
  <c r="L17" i="6"/>
  <c r="R17" i="6"/>
  <c r="AN17" i="6"/>
  <c r="S17" i="6"/>
  <c r="W18" i="6"/>
  <c r="M18" i="6"/>
  <c r="AA18" i="6"/>
  <c r="AO18" i="6" s="1"/>
  <c r="P18" i="4"/>
  <c r="M17" i="4"/>
  <c r="W17" i="4"/>
  <c r="W51" i="9" s="1"/>
  <c r="N17" i="4"/>
  <c r="O17" i="4"/>
  <c r="AM16" i="4"/>
  <c r="R16" i="4"/>
  <c r="R50" i="9" s="1"/>
  <c r="AN16" i="4"/>
  <c r="S16" i="4"/>
  <c r="S50" i="9" s="1"/>
  <c r="AO12" i="3"/>
  <c r="AA13" i="9"/>
  <c r="AN13" i="9" s="1"/>
  <c r="Z13" i="9"/>
  <c r="W13" i="3"/>
  <c r="W13" i="9" s="1"/>
  <c r="M13" i="3"/>
  <c r="V13" i="3" s="1"/>
  <c r="V13" i="9" s="1"/>
  <c r="R12" i="3"/>
  <c r="R12" i="9" s="1"/>
  <c r="S12" i="3"/>
  <c r="S12" i="9" s="1"/>
  <c r="O13" i="3"/>
  <c r="AN13" i="3" s="1"/>
  <c r="N13" i="3"/>
  <c r="AM13" i="3" s="1"/>
  <c r="P14" i="3"/>
  <c r="Q19" i="9" l="1"/>
  <c r="AO17" i="4"/>
  <c r="O20" i="9"/>
  <c r="AP20" i="9" s="1"/>
  <c r="N20" i="9"/>
  <c r="M20" i="9"/>
  <c r="L19" i="9"/>
  <c r="AO19" i="9"/>
  <c r="P20" i="8"/>
  <c r="M19" i="8"/>
  <c r="AA19" i="8"/>
  <c r="AO19" i="8" s="1"/>
  <c r="Z19" i="8"/>
  <c r="W19" i="8"/>
  <c r="Q21" i="8"/>
  <c r="AM18" i="8"/>
  <c r="R18" i="8"/>
  <c r="L18" i="8"/>
  <c r="S18" i="8"/>
  <c r="AN18" i="8"/>
  <c r="AA19" i="7"/>
  <c r="AO19" i="7" s="1"/>
  <c r="Z19" i="7"/>
  <c r="W19" i="7"/>
  <c r="M19" i="7"/>
  <c r="AM18" i="7"/>
  <c r="L18" i="7"/>
  <c r="R18" i="7"/>
  <c r="S18" i="7"/>
  <c r="AN18" i="7"/>
  <c r="AA18" i="4"/>
  <c r="AA52" i="9" s="1"/>
  <c r="Z18" i="4"/>
  <c r="Z52" i="9" s="1"/>
  <c r="P20" i="6"/>
  <c r="N19" i="6"/>
  <c r="O19" i="6"/>
  <c r="M19" i="6"/>
  <c r="AA19" i="6"/>
  <c r="AO19" i="6" s="1"/>
  <c r="W19" i="6"/>
  <c r="AN18" i="6"/>
  <c r="S18" i="6"/>
  <c r="AM18" i="6"/>
  <c r="R18" i="6"/>
  <c r="L18" i="6"/>
  <c r="P19" i="4"/>
  <c r="L17" i="4"/>
  <c r="AN17" i="4"/>
  <c r="S17" i="4"/>
  <c r="S51" i="9" s="1"/>
  <c r="AM17" i="4"/>
  <c r="R17" i="4"/>
  <c r="R51" i="9" s="1"/>
  <c r="O18" i="4"/>
  <c r="N18" i="4"/>
  <c r="L18" i="4" s="1"/>
  <c r="W18" i="4"/>
  <c r="W52" i="9" s="1"/>
  <c r="M18" i="4"/>
  <c r="AO13" i="3"/>
  <c r="Z14" i="9"/>
  <c r="AA14" i="9"/>
  <c r="AN14" i="9" s="1"/>
  <c r="W14" i="3"/>
  <c r="W14" i="9" s="1"/>
  <c r="M14" i="3"/>
  <c r="V14" i="3" s="1"/>
  <c r="V14" i="9" s="1"/>
  <c r="R13" i="3"/>
  <c r="R13" i="9" s="1"/>
  <c r="S13" i="3"/>
  <c r="S13" i="9" s="1"/>
  <c r="P15" i="3"/>
  <c r="O14" i="3"/>
  <c r="AN14" i="3" s="1"/>
  <c r="N14" i="3"/>
  <c r="AM14" i="3" s="1"/>
  <c r="Q20" i="9" l="1"/>
  <c r="AO18" i="4"/>
  <c r="AO20" i="9"/>
  <c r="L20" i="9"/>
  <c r="O21" i="9"/>
  <c r="AP21" i="9" s="1"/>
  <c r="N21" i="9"/>
  <c r="M21" i="9"/>
  <c r="Q22" i="8"/>
  <c r="S19" i="8"/>
  <c r="AN19" i="8"/>
  <c r="L19" i="8"/>
  <c r="R19" i="8"/>
  <c r="AM19" i="8"/>
  <c r="W20" i="8"/>
  <c r="M20" i="8"/>
  <c r="AA20" i="8"/>
  <c r="AO20" i="8" s="1"/>
  <c r="P21" i="8"/>
  <c r="Z20" i="8"/>
  <c r="R19" i="7"/>
  <c r="AM19" i="7"/>
  <c r="L19" i="7"/>
  <c r="S19" i="7"/>
  <c r="AN19" i="7"/>
  <c r="M20" i="7"/>
  <c r="AA20" i="7"/>
  <c r="AO20" i="7" s="1"/>
  <c r="Z20" i="7"/>
  <c r="W20" i="7"/>
  <c r="AA19" i="4"/>
  <c r="AA53" i="9" s="1"/>
  <c r="Z19" i="4"/>
  <c r="Z53" i="9" s="1"/>
  <c r="P21" i="6"/>
  <c r="O20" i="6"/>
  <c r="N20" i="6"/>
  <c r="L19" i="6"/>
  <c r="AM19" i="6"/>
  <c r="R19" i="6"/>
  <c r="AN19" i="6"/>
  <c r="S19" i="6"/>
  <c r="M20" i="6"/>
  <c r="AA20" i="6"/>
  <c r="AO20" i="6" s="1"/>
  <c r="W20" i="6"/>
  <c r="P20" i="4"/>
  <c r="R18" i="4"/>
  <c r="R52" i="9" s="1"/>
  <c r="AM18" i="4"/>
  <c r="O19" i="4"/>
  <c r="N19" i="4"/>
  <c r="L19" i="4" s="1"/>
  <c r="M19" i="4"/>
  <c r="AO19" i="4"/>
  <c r="W19" i="4"/>
  <c r="W53" i="9" s="1"/>
  <c r="S18" i="4"/>
  <c r="S52" i="9" s="1"/>
  <c r="AN18" i="4"/>
  <c r="AO14" i="3"/>
  <c r="AA15" i="9"/>
  <c r="AN15" i="9" s="1"/>
  <c r="Z15" i="9"/>
  <c r="W15" i="3"/>
  <c r="W15" i="9" s="1"/>
  <c r="M15" i="3"/>
  <c r="V15" i="3" s="1"/>
  <c r="V15" i="9" s="1"/>
  <c r="R14" i="3"/>
  <c r="R14" i="9" s="1"/>
  <c r="S14" i="3"/>
  <c r="S14" i="9" s="1"/>
  <c r="N15" i="3"/>
  <c r="AM15" i="3" s="1"/>
  <c r="P16" i="3"/>
  <c r="O15" i="3"/>
  <c r="AN15" i="3" s="1"/>
  <c r="Q21" i="9" l="1"/>
  <c r="AO21" i="9"/>
  <c r="L21" i="9"/>
  <c r="M22" i="9"/>
  <c r="O22" i="9"/>
  <c r="AP22" i="9" s="1"/>
  <c r="N22" i="9"/>
  <c r="Q23" i="8"/>
  <c r="S20" i="8"/>
  <c r="AN20" i="8"/>
  <c r="R20" i="8"/>
  <c r="AM20" i="8"/>
  <c r="L20" i="8"/>
  <c r="M21" i="8"/>
  <c r="P22" i="8"/>
  <c r="AA21" i="8"/>
  <c r="AO21" i="8" s="1"/>
  <c r="W21" i="8"/>
  <c r="Z21" i="8"/>
  <c r="R20" i="7"/>
  <c r="AM20" i="7"/>
  <c r="L20" i="7"/>
  <c r="AA21" i="7"/>
  <c r="AO21" i="7" s="1"/>
  <c r="W21" i="7"/>
  <c r="M21" i="7"/>
  <c r="Z21" i="7"/>
  <c r="AN20" i="7"/>
  <c r="S20" i="7"/>
  <c r="AA20" i="4"/>
  <c r="AA54" i="9" s="1"/>
  <c r="Z20" i="4"/>
  <c r="Z54" i="9" s="1"/>
  <c r="P22" i="6"/>
  <c r="O21" i="6"/>
  <c r="N21" i="6"/>
  <c r="AA21" i="6"/>
  <c r="AO21" i="6" s="1"/>
  <c r="W21" i="6"/>
  <c r="M21" i="6"/>
  <c r="AM20" i="6"/>
  <c r="R20" i="6"/>
  <c r="L20" i="6"/>
  <c r="AN20" i="6"/>
  <c r="S20" i="6"/>
  <c r="P21" i="4"/>
  <c r="AO20" i="4"/>
  <c r="W20" i="4"/>
  <c r="W54" i="9" s="1"/>
  <c r="O20" i="4"/>
  <c r="N20" i="4"/>
  <c r="M20" i="4"/>
  <c r="R19" i="4"/>
  <c r="R53" i="9" s="1"/>
  <c r="AM19" i="4"/>
  <c r="AN19" i="4"/>
  <c r="S19" i="4"/>
  <c r="S53" i="9" s="1"/>
  <c r="AO15" i="3"/>
  <c r="Z16" i="9"/>
  <c r="W16" i="3"/>
  <c r="W16" i="9" s="1"/>
  <c r="M16" i="3"/>
  <c r="V16" i="3" s="1"/>
  <c r="V16" i="9" s="1"/>
  <c r="S15" i="3"/>
  <c r="S15" i="9" s="1"/>
  <c r="R15" i="3"/>
  <c r="R15" i="9" s="1"/>
  <c r="O16" i="3"/>
  <c r="AN16" i="3" s="1"/>
  <c r="P17" i="3"/>
  <c r="N16" i="3"/>
  <c r="AM16" i="3" s="1"/>
  <c r="Q22" i="9" l="1"/>
  <c r="AO16" i="3"/>
  <c r="AA16" i="9"/>
  <c r="AN16" i="9" s="1"/>
  <c r="N23" i="9"/>
  <c r="O23" i="9"/>
  <c r="AP23" i="9" s="1"/>
  <c r="M23" i="9"/>
  <c r="AO22" i="9"/>
  <c r="L22" i="9"/>
  <c r="W22" i="8"/>
  <c r="M22" i="8"/>
  <c r="AA22" i="8"/>
  <c r="AO22" i="8" s="1"/>
  <c r="P23" i="8"/>
  <c r="Z22" i="8"/>
  <c r="L21" i="8"/>
  <c r="R21" i="8"/>
  <c r="AM21" i="8"/>
  <c r="Q24" i="8"/>
  <c r="AN21" i="8"/>
  <c r="S21" i="8"/>
  <c r="L21" i="7"/>
  <c r="R21" i="7"/>
  <c r="AM21" i="7"/>
  <c r="S21" i="7"/>
  <c r="AN21" i="7"/>
  <c r="M22" i="7"/>
  <c r="AA22" i="7"/>
  <c r="AO22" i="7" s="1"/>
  <c r="Z22" i="7"/>
  <c r="W22" i="7"/>
  <c r="AA21" i="4"/>
  <c r="AA55" i="9" s="1"/>
  <c r="Z21" i="4"/>
  <c r="Z55" i="9" s="1"/>
  <c r="P23" i="6"/>
  <c r="O22" i="6"/>
  <c r="N22" i="6"/>
  <c r="L21" i="6"/>
  <c r="AM21" i="6"/>
  <c r="R21" i="6"/>
  <c r="M22" i="6"/>
  <c r="AA22" i="6"/>
  <c r="AO22" i="6" s="1"/>
  <c r="W22" i="6"/>
  <c r="AN21" i="6"/>
  <c r="S21" i="6"/>
  <c r="L20" i="4"/>
  <c r="P22" i="4"/>
  <c r="AO21" i="4"/>
  <c r="R20" i="4"/>
  <c r="R54" i="9" s="1"/>
  <c r="AM20" i="4"/>
  <c r="S20" i="4"/>
  <c r="S54" i="9" s="1"/>
  <c r="AN20" i="4"/>
  <c r="O21" i="4"/>
  <c r="N21" i="4"/>
  <c r="M21" i="4"/>
  <c r="W21" i="4"/>
  <c r="W55" i="9" s="1"/>
  <c r="AA17" i="9"/>
  <c r="AN17" i="9" s="1"/>
  <c r="Z17" i="9"/>
  <c r="W17" i="3"/>
  <c r="W17" i="9" s="1"/>
  <c r="M17" i="3"/>
  <c r="V17" i="3" s="1"/>
  <c r="V17" i="9" s="1"/>
  <c r="R16" i="3"/>
  <c r="R16" i="9" s="1"/>
  <c r="S16" i="3"/>
  <c r="S16" i="9" s="1"/>
  <c r="P18" i="3"/>
  <c r="O17" i="3"/>
  <c r="AN17" i="3" s="1"/>
  <c r="N17" i="3"/>
  <c r="AM17" i="3" s="1"/>
  <c r="Q23" i="9" l="1"/>
  <c r="AO23" i="9"/>
  <c r="L23" i="9"/>
  <c r="M24" i="9"/>
  <c r="O24" i="9"/>
  <c r="AP24" i="9" s="1"/>
  <c r="N24" i="9"/>
  <c r="R22" i="8"/>
  <c r="AM22" i="8"/>
  <c r="L22" i="8"/>
  <c r="S22" i="8"/>
  <c r="AN22" i="8"/>
  <c r="M23" i="8"/>
  <c r="P24" i="8"/>
  <c r="AA23" i="8"/>
  <c r="AO23" i="8" s="1"/>
  <c r="Z23" i="8"/>
  <c r="W23" i="8"/>
  <c r="S22" i="7"/>
  <c r="AN22" i="7"/>
  <c r="R22" i="7"/>
  <c r="AM22" i="7"/>
  <c r="L22" i="7"/>
  <c r="M23" i="7"/>
  <c r="AA23" i="7"/>
  <c r="AO23" i="7" s="1"/>
  <c r="Z23" i="7"/>
  <c r="W23" i="7"/>
  <c r="AA22" i="4"/>
  <c r="AA56" i="9" s="1"/>
  <c r="Z22" i="4"/>
  <c r="Z56" i="9" s="1"/>
  <c r="P24" i="6"/>
  <c r="O23" i="6"/>
  <c r="N23" i="6"/>
  <c r="AA23" i="6"/>
  <c r="AO23" i="6" s="1"/>
  <c r="W23" i="6"/>
  <c r="M23" i="6"/>
  <c r="AN22" i="6"/>
  <c r="S22" i="6"/>
  <c r="AM22" i="6"/>
  <c r="R22" i="6"/>
  <c r="L22" i="6"/>
  <c r="L21" i="4"/>
  <c r="P23" i="4"/>
  <c r="AO22" i="4"/>
  <c r="M22" i="4"/>
  <c r="N22" i="4"/>
  <c r="W22" i="4"/>
  <c r="W56" i="9" s="1"/>
  <c r="O22" i="4"/>
  <c r="AM21" i="4"/>
  <c r="R21" i="4"/>
  <c r="R55" i="9" s="1"/>
  <c r="AN21" i="4"/>
  <c r="S21" i="4"/>
  <c r="S55" i="9" s="1"/>
  <c r="AO17" i="3"/>
  <c r="AA18" i="9"/>
  <c r="AN18" i="9" s="1"/>
  <c r="Z18" i="9"/>
  <c r="W18" i="3"/>
  <c r="W18" i="9" s="1"/>
  <c r="M18" i="3"/>
  <c r="V18" i="3" s="1"/>
  <c r="V18" i="9" s="1"/>
  <c r="S17" i="3"/>
  <c r="S17" i="9" s="1"/>
  <c r="R17" i="3"/>
  <c r="R17" i="9" s="1"/>
  <c r="P19" i="3"/>
  <c r="O18" i="3"/>
  <c r="AN18" i="3" s="1"/>
  <c r="N18" i="3"/>
  <c r="AM18" i="3" s="1"/>
  <c r="Q24" i="9" l="1"/>
  <c r="M25" i="9"/>
  <c r="O25" i="9"/>
  <c r="AP25" i="9" s="1"/>
  <c r="N25" i="9"/>
  <c r="AO24" i="9"/>
  <c r="L24" i="9"/>
  <c r="S23" i="8"/>
  <c r="AN23" i="8"/>
  <c r="M24" i="8"/>
  <c r="Z24" i="8"/>
  <c r="AA24" i="8"/>
  <c r="AO24" i="8" s="1"/>
  <c r="W24" i="8"/>
  <c r="L23" i="8"/>
  <c r="AM23" i="8"/>
  <c r="R23" i="8"/>
  <c r="W24" i="7"/>
  <c r="M24" i="7"/>
  <c r="AA24" i="7"/>
  <c r="AO24" i="7" s="1"/>
  <c r="Z24" i="7"/>
  <c r="S23" i="7"/>
  <c r="AN23" i="7"/>
  <c r="L23" i="7"/>
  <c r="R23" i="7"/>
  <c r="AM23" i="7"/>
  <c r="Z23" i="4"/>
  <c r="Z57" i="9" s="1"/>
  <c r="AA23" i="4"/>
  <c r="AA57" i="9" s="1"/>
  <c r="P25" i="6"/>
  <c r="N24" i="6"/>
  <c r="O24" i="6"/>
  <c r="AM23" i="6"/>
  <c r="R23" i="6"/>
  <c r="L23" i="6"/>
  <c r="AN23" i="6"/>
  <c r="S23" i="6"/>
  <c r="W24" i="6"/>
  <c r="M24" i="6"/>
  <c r="AA24" i="6"/>
  <c r="AO24" i="6" s="1"/>
  <c r="P24" i="4"/>
  <c r="L22" i="4"/>
  <c r="AN22" i="4"/>
  <c r="S22" i="4"/>
  <c r="S56" i="9" s="1"/>
  <c r="W23" i="4"/>
  <c r="W57" i="9" s="1"/>
  <c r="O23" i="4"/>
  <c r="N23" i="4"/>
  <c r="M23" i="4"/>
  <c r="AO23" i="4"/>
  <c r="AM22" i="4"/>
  <c r="R22" i="4"/>
  <c r="R56" i="9" s="1"/>
  <c r="AO18" i="3"/>
  <c r="AA19" i="9"/>
  <c r="AN19" i="9" s="1"/>
  <c r="Z19" i="9"/>
  <c r="W19" i="3"/>
  <c r="W19" i="9" s="1"/>
  <c r="M19" i="3"/>
  <c r="V19" i="3" s="1"/>
  <c r="V19" i="9" s="1"/>
  <c r="R18" i="3"/>
  <c r="R18" i="9" s="1"/>
  <c r="S18" i="3"/>
  <c r="S18" i="9" s="1"/>
  <c r="P20" i="3"/>
  <c r="N19" i="3"/>
  <c r="AM19" i="3" s="1"/>
  <c r="O19" i="3"/>
  <c r="AN19" i="3" s="1"/>
  <c r="Q25" i="9" l="1"/>
  <c r="AO25" i="9"/>
  <c r="L25" i="9"/>
  <c r="M26" i="9"/>
  <c r="O26" i="9"/>
  <c r="AP26" i="9" s="1"/>
  <c r="N26" i="9"/>
  <c r="S24" i="8"/>
  <c r="AN24" i="8"/>
  <c r="R24" i="8"/>
  <c r="AM24" i="8"/>
  <c r="L24" i="8"/>
  <c r="R24" i="7"/>
  <c r="AM24" i="7"/>
  <c r="L24" i="7"/>
  <c r="M25" i="7"/>
  <c r="AA25" i="7"/>
  <c r="AO25" i="7" s="1"/>
  <c r="Z25" i="7"/>
  <c r="W25" i="7"/>
  <c r="S24" i="7"/>
  <c r="AN24" i="7"/>
  <c r="AA24" i="4"/>
  <c r="AA58" i="9" s="1"/>
  <c r="Z24" i="4"/>
  <c r="Z58" i="9" s="1"/>
  <c r="P26" i="6"/>
  <c r="O25" i="6"/>
  <c r="N25" i="6"/>
  <c r="AA25" i="6"/>
  <c r="AO25" i="6" s="1"/>
  <c r="W25" i="6"/>
  <c r="M25" i="6"/>
  <c r="L24" i="6"/>
  <c r="AM24" i="6"/>
  <c r="R24" i="6"/>
  <c r="AN24" i="6"/>
  <c r="S24" i="6"/>
  <c r="P25" i="4"/>
  <c r="L23" i="4"/>
  <c r="AN23" i="4"/>
  <c r="S23" i="4"/>
  <c r="S57" i="9" s="1"/>
  <c r="N24" i="4"/>
  <c r="M24" i="4"/>
  <c r="O24" i="4"/>
  <c r="W24" i="4"/>
  <c r="W58" i="9" s="1"/>
  <c r="AM23" i="4"/>
  <c r="R23" i="4"/>
  <c r="R57" i="9" s="1"/>
  <c r="AO19" i="3"/>
  <c r="Z20" i="9"/>
  <c r="W20" i="3"/>
  <c r="W20" i="9" s="1"/>
  <c r="M20" i="3"/>
  <c r="V20" i="3" s="1"/>
  <c r="V20" i="9" s="1"/>
  <c r="S19" i="3"/>
  <c r="S19" i="9" s="1"/>
  <c r="R19" i="3"/>
  <c r="R19" i="9" s="1"/>
  <c r="N20" i="3"/>
  <c r="AM20" i="3" s="1"/>
  <c r="O20" i="3"/>
  <c r="AN20" i="3" s="1"/>
  <c r="P21" i="3"/>
  <c r="Q26" i="9" l="1"/>
  <c r="AO24" i="4"/>
  <c r="AO20" i="3"/>
  <c r="AA20" i="9"/>
  <c r="AN20" i="9" s="1"/>
  <c r="L26" i="9"/>
  <c r="AO26" i="9"/>
  <c r="N27" i="9"/>
  <c r="O27" i="9"/>
  <c r="AP27" i="9" s="1"/>
  <c r="M27" i="9"/>
  <c r="L25" i="8"/>
  <c r="S25" i="7"/>
  <c r="AN25" i="7"/>
  <c r="W26" i="7"/>
  <c r="M26" i="7"/>
  <c r="AA26" i="7"/>
  <c r="AO26" i="7" s="1"/>
  <c r="Z26" i="7"/>
  <c r="L25" i="7"/>
  <c r="R25" i="7"/>
  <c r="AM25" i="7"/>
  <c r="AA25" i="4"/>
  <c r="AA59" i="9" s="1"/>
  <c r="Z25" i="4"/>
  <c r="Z59" i="9" s="1"/>
  <c r="P27" i="6"/>
  <c r="O26" i="6"/>
  <c r="N26" i="6"/>
  <c r="M26" i="6"/>
  <c r="AA26" i="6"/>
  <c r="AO26" i="6" s="1"/>
  <c r="W26" i="6"/>
  <c r="AN25" i="6"/>
  <c r="S25" i="6"/>
  <c r="AM25" i="6"/>
  <c r="R25" i="6"/>
  <c r="L25" i="6"/>
  <c r="P26" i="4"/>
  <c r="L24" i="4"/>
  <c r="W25" i="4"/>
  <c r="W59" i="9" s="1"/>
  <c r="O25" i="4"/>
  <c r="N25" i="4"/>
  <c r="M25" i="4"/>
  <c r="AM24" i="4"/>
  <c r="R24" i="4"/>
  <c r="R58" i="9" s="1"/>
  <c r="AN24" i="4"/>
  <c r="S24" i="4"/>
  <c r="S58" i="9" s="1"/>
  <c r="Z21" i="9"/>
  <c r="W21" i="3"/>
  <c r="W21" i="9" s="1"/>
  <c r="M21" i="3"/>
  <c r="V21" i="3" s="1"/>
  <c r="V21" i="9" s="1"/>
  <c r="S20" i="3"/>
  <c r="S20" i="9" s="1"/>
  <c r="R20" i="3"/>
  <c r="R20" i="9" s="1"/>
  <c r="N21" i="3"/>
  <c r="AM21" i="3" s="1"/>
  <c r="P22" i="3"/>
  <c r="O21" i="3"/>
  <c r="AN21" i="3" s="1"/>
  <c r="Q27" i="9" l="1"/>
  <c r="AO25" i="4"/>
  <c r="L25" i="4"/>
  <c r="AO21" i="3"/>
  <c r="AA21" i="9"/>
  <c r="AN21" i="9" s="1"/>
  <c r="AO27" i="9"/>
  <c r="L27" i="9"/>
  <c r="N28" i="9"/>
  <c r="O28" i="9"/>
  <c r="AP28" i="9" s="1"/>
  <c r="M28" i="9"/>
  <c r="L26" i="8"/>
  <c r="S26" i="7"/>
  <c r="AN26" i="7"/>
  <c r="M27" i="7"/>
  <c r="AA27" i="7"/>
  <c r="AO27" i="7" s="1"/>
  <c r="Z27" i="7"/>
  <c r="W27" i="7"/>
  <c r="AM26" i="7"/>
  <c r="L26" i="7"/>
  <c r="R26" i="7"/>
  <c r="AA26" i="4"/>
  <c r="AA60" i="9" s="1"/>
  <c r="Z26" i="4"/>
  <c r="Z60" i="9" s="1"/>
  <c r="O27" i="6"/>
  <c r="N27" i="6"/>
  <c r="W27" i="6"/>
  <c r="M27" i="6"/>
  <c r="AA27" i="6"/>
  <c r="AO27" i="6" s="1"/>
  <c r="L26" i="6"/>
  <c r="AM26" i="6"/>
  <c r="R26" i="6"/>
  <c r="S26" i="6"/>
  <c r="AN26" i="6"/>
  <c r="P27" i="4"/>
  <c r="O26" i="4"/>
  <c r="N26" i="4"/>
  <c r="L26" i="4" s="1"/>
  <c r="M26" i="4"/>
  <c r="W26" i="4"/>
  <c r="W60" i="9" s="1"/>
  <c r="AM25" i="4"/>
  <c r="R25" i="4"/>
  <c r="R59" i="9" s="1"/>
  <c r="AN25" i="4"/>
  <c r="S25" i="4"/>
  <c r="S59" i="9" s="1"/>
  <c r="AA22" i="9"/>
  <c r="Z22" i="9"/>
  <c r="W22" i="3"/>
  <c r="W22" i="9" s="1"/>
  <c r="M22" i="3"/>
  <c r="V22" i="3" s="1"/>
  <c r="V22" i="9" s="1"/>
  <c r="R21" i="3"/>
  <c r="R21" i="9" s="1"/>
  <c r="S21" i="3"/>
  <c r="S21" i="9" s="1"/>
  <c r="N22" i="3"/>
  <c r="AM22" i="3" s="1"/>
  <c r="O22" i="3"/>
  <c r="AN22" i="3" s="1"/>
  <c r="P23" i="3"/>
  <c r="Q28" i="9" l="1"/>
  <c r="AN22" i="9"/>
  <c r="AO26" i="4"/>
  <c r="AO28" i="9"/>
  <c r="L28" i="9"/>
  <c r="M29" i="9"/>
  <c r="N29" i="9"/>
  <c r="O29" i="9"/>
  <c r="AP29" i="9" s="1"/>
  <c r="L27" i="8"/>
  <c r="S27" i="7"/>
  <c r="AN27" i="7"/>
  <c r="L27" i="7"/>
  <c r="R27" i="7"/>
  <c r="AM27" i="7"/>
  <c r="AA27" i="4"/>
  <c r="AA61" i="9" s="1"/>
  <c r="Z27" i="4"/>
  <c r="Z61" i="9" s="1"/>
  <c r="AN27" i="6"/>
  <c r="S27" i="6"/>
  <c r="L27" i="6"/>
  <c r="AM27" i="6"/>
  <c r="R27" i="6"/>
  <c r="P28" i="4"/>
  <c r="W27" i="4"/>
  <c r="W61" i="9" s="1"/>
  <c r="O27" i="4"/>
  <c r="N27" i="4"/>
  <c r="L27" i="4" s="1"/>
  <c r="M27" i="4"/>
  <c r="AM26" i="4"/>
  <c r="R26" i="4"/>
  <c r="R60" i="9" s="1"/>
  <c r="AN26" i="4"/>
  <c r="S26" i="4"/>
  <c r="S60" i="9" s="1"/>
  <c r="AO22" i="3"/>
  <c r="AA23" i="9"/>
  <c r="Z23" i="9"/>
  <c r="W23" i="3"/>
  <c r="W23" i="9" s="1"/>
  <c r="M23" i="3"/>
  <c r="V23" i="3" s="1"/>
  <c r="V23" i="9" s="1"/>
  <c r="R22" i="3"/>
  <c r="R22" i="9" s="1"/>
  <c r="S22" i="3"/>
  <c r="S22" i="9" s="1"/>
  <c r="N23" i="3"/>
  <c r="AM23" i="3" s="1"/>
  <c r="O23" i="3"/>
  <c r="AN23" i="3" s="1"/>
  <c r="P24" i="3"/>
  <c r="Q29" i="9" l="1"/>
  <c r="AO27" i="4"/>
  <c r="AN23" i="9"/>
  <c r="L29" i="9"/>
  <c r="AO29" i="9"/>
  <c r="O30" i="9"/>
  <c r="AP30" i="9" s="1"/>
  <c r="N30" i="9"/>
  <c r="M30" i="9"/>
  <c r="L28" i="8"/>
  <c r="AO3" i="7"/>
  <c r="AA28" i="4"/>
  <c r="AA62" i="9" s="1"/>
  <c r="Z28" i="4"/>
  <c r="Z62" i="9" s="1"/>
  <c r="P29" i="4"/>
  <c r="AN27" i="4"/>
  <c r="S27" i="4"/>
  <c r="S61" i="9" s="1"/>
  <c r="AM27" i="4"/>
  <c r="R27" i="4"/>
  <c r="R61" i="9" s="1"/>
  <c r="O28" i="4"/>
  <c r="N28" i="4"/>
  <c r="L28" i="4" s="1"/>
  <c r="M28" i="4"/>
  <c r="W28" i="4"/>
  <c r="W62" i="9" s="1"/>
  <c r="AO23" i="3"/>
  <c r="Z24" i="9"/>
  <c r="W24" i="3"/>
  <c r="W24" i="9" s="1"/>
  <c r="M24" i="3"/>
  <c r="V24" i="3" s="1"/>
  <c r="V24" i="9" s="1"/>
  <c r="R23" i="3"/>
  <c r="R23" i="9" s="1"/>
  <c r="S23" i="3"/>
  <c r="S23" i="9" s="1"/>
  <c r="N24" i="3"/>
  <c r="AM24" i="3" s="1"/>
  <c r="O24" i="3"/>
  <c r="AN24" i="3" s="1"/>
  <c r="P25" i="3"/>
  <c r="Q30" i="9" l="1"/>
  <c r="AO28" i="4"/>
  <c r="AO24" i="3"/>
  <c r="AA24" i="9"/>
  <c r="AN24" i="9" s="1"/>
  <c r="N31" i="9"/>
  <c r="M31" i="9"/>
  <c r="O31" i="9"/>
  <c r="AP31" i="9" s="1"/>
  <c r="AO30" i="9"/>
  <c r="L30" i="9"/>
  <c r="L29" i="8"/>
  <c r="AX31" i="7"/>
  <c r="AP30" i="7"/>
  <c r="AS30" i="7" s="1"/>
  <c r="AT29" i="7"/>
  <c r="AX28" i="7"/>
  <c r="AW31" i="7"/>
  <c r="AW28" i="7"/>
  <c r="AV31" i="7"/>
  <c r="AR29" i="7"/>
  <c r="AV28" i="7"/>
  <c r="AQ30" i="7"/>
  <c r="AU31" i="7"/>
  <c r="AQ29" i="7"/>
  <c r="AU28" i="7"/>
  <c r="AT31" i="7"/>
  <c r="AX30" i="7"/>
  <c r="AP29" i="7"/>
  <c r="AS29" i="7" s="1"/>
  <c r="AT28" i="7"/>
  <c r="AW30" i="7"/>
  <c r="AU29" i="7"/>
  <c r="AR31" i="7"/>
  <c r="AV30" i="7"/>
  <c r="AR28" i="7"/>
  <c r="AQ31" i="7"/>
  <c r="AU30" i="7"/>
  <c r="AQ28" i="7"/>
  <c r="AP31" i="7"/>
  <c r="AS31" i="7" s="1"/>
  <c r="AT30" i="7"/>
  <c r="AX29" i="7"/>
  <c r="AP28" i="7"/>
  <c r="AS28" i="7" s="1"/>
  <c r="AW29" i="7"/>
  <c r="AR30" i="7"/>
  <c r="AV29" i="7"/>
  <c r="AR15" i="7"/>
  <c r="AR17" i="7"/>
  <c r="AT23" i="7"/>
  <c r="AX24" i="7"/>
  <c r="AQ19" i="7"/>
  <c r="AQ12" i="7"/>
  <c r="AR16" i="7"/>
  <c r="AP25" i="7"/>
  <c r="AS25" i="7" s="1"/>
  <c r="AU27" i="7"/>
  <c r="AU13" i="7"/>
  <c r="AU15" i="7"/>
  <c r="AW21" i="7"/>
  <c r="AV18" i="7"/>
  <c r="AX15" i="7"/>
  <c r="AT25" i="7"/>
  <c r="AT13" i="7"/>
  <c r="AR26" i="7"/>
  <c r="AP9" i="7"/>
  <c r="AS9" i="7" s="1"/>
  <c r="AT15" i="7"/>
  <c r="AV15" i="7"/>
  <c r="AW12" i="7"/>
  <c r="AW14" i="7"/>
  <c r="AW16" i="7"/>
  <c r="AX20" i="7"/>
  <c r="AR23" i="7"/>
  <c r="AP6" i="7"/>
  <c r="AU6" i="7" s="1"/>
  <c r="AU24" i="7"/>
  <c r="AP20" i="7"/>
  <c r="AS20" i="7" s="1"/>
  <c r="AW23" i="7"/>
  <c r="AP22" i="7"/>
  <c r="AS22" i="7" s="1"/>
  <c r="AX21" i="7"/>
  <c r="AW17" i="7"/>
  <c r="AT27" i="7"/>
  <c r="AQ13" i="7"/>
  <c r="AQ15" i="7"/>
  <c r="AR19" i="7"/>
  <c r="AW22" i="7"/>
  <c r="AX26" i="7"/>
  <c r="AP10" i="7"/>
  <c r="AS10" i="7" s="1"/>
  <c r="AQ14" i="7"/>
  <c r="AT22" i="7"/>
  <c r="AR21" i="7"/>
  <c r="AV19" i="7"/>
  <c r="AX25" i="7"/>
  <c r="AT17" i="7"/>
  <c r="AR24" i="7"/>
  <c r="AX18" i="7"/>
  <c r="AV12" i="7"/>
  <c r="AV14" i="7"/>
  <c r="AW18" i="7"/>
  <c r="AQ21" i="7"/>
  <c r="AR25" i="7"/>
  <c r="AW13" i="7"/>
  <c r="AR18" i="7"/>
  <c r="AP27" i="7"/>
  <c r="AS27" i="7" s="1"/>
  <c r="AU17" i="7"/>
  <c r="AQ24" i="7"/>
  <c r="AT14" i="7"/>
  <c r="AP5" i="7"/>
  <c r="AT20" i="7"/>
  <c r="AX27" i="7"/>
  <c r="AP11" i="7"/>
  <c r="AS11" i="7" s="1"/>
  <c r="AP13" i="7"/>
  <c r="AS13" i="7" s="1"/>
  <c r="AQ17" i="7"/>
  <c r="AV20" i="7"/>
  <c r="AW24" i="7"/>
  <c r="AU16" i="7"/>
  <c r="AP12" i="7"/>
  <c r="AS12" i="7" s="1"/>
  <c r="AX17" i="7"/>
  <c r="AU26" i="7"/>
  <c r="AX36" i="7"/>
  <c r="AV21" i="7"/>
  <c r="AP7" i="7"/>
  <c r="AR7" i="7" s="1"/>
  <c r="AP16" i="7"/>
  <c r="AS16" i="7" s="1"/>
  <c r="AV26" i="7"/>
  <c r="AQ22" i="7"/>
  <c r="AQ26" i="7"/>
  <c r="AU12" i="7"/>
  <c r="AV16" i="7"/>
  <c r="AP19" i="7"/>
  <c r="AS19" i="7" s="1"/>
  <c r="AQ23" i="7"/>
  <c r="AR27" i="7"/>
  <c r="AQ16" i="7"/>
  <c r="AT24" i="7"/>
  <c r="AT26" i="7"/>
  <c r="AX12" i="7"/>
  <c r="AX16" i="7"/>
  <c r="AW25" i="7"/>
  <c r="AW27" i="7"/>
  <c r="AP15" i="7"/>
  <c r="AS15" i="7" s="1"/>
  <c r="AU18" i="7"/>
  <c r="AV22" i="7"/>
  <c r="AW26" i="7"/>
  <c r="AW15" i="7"/>
  <c r="AR20" i="7"/>
  <c r="AR22" i="7"/>
  <c r="AV17" i="7"/>
  <c r="AP24" i="7"/>
  <c r="AS24" i="7" s="1"/>
  <c r="AP26" i="7"/>
  <c r="AS26" i="7" s="1"/>
  <c r="AP4" i="7"/>
  <c r="AW4" i="7" s="1"/>
  <c r="AU14" i="7"/>
  <c r="AT16" i="7"/>
  <c r="AP21" i="7"/>
  <c r="AS21" i="7" s="1"/>
  <c r="AQ25" i="7"/>
  <c r="AP14" i="7"/>
  <c r="AS14" i="7" s="1"/>
  <c r="AX19" i="7"/>
  <c r="AU19" i="7"/>
  <c r="AQ27" i="7"/>
  <c r="AX13" i="7"/>
  <c r="AV23" i="7"/>
  <c r="AV25" i="7"/>
  <c r="AW20" i="7"/>
  <c r="AT12" i="7"/>
  <c r="AR12" i="7"/>
  <c r="AU20" i="7"/>
  <c r="AV24" i="7"/>
  <c r="AP17" i="7"/>
  <c r="AS17" i="7" s="1"/>
  <c r="AV13" i="7"/>
  <c r="AQ18" i="7"/>
  <c r="AQ20" i="7"/>
  <c r="AX14" i="7"/>
  <c r="AX23" i="7"/>
  <c r="AP8" i="7"/>
  <c r="AV8" i="7" s="1"/>
  <c r="AU21" i="7"/>
  <c r="AU23" i="7"/>
  <c r="AX35" i="7"/>
  <c r="AT18" i="7"/>
  <c r="AP23" i="7"/>
  <c r="AS23" i="7" s="1"/>
  <c r="AW19" i="7"/>
  <c r="AR13" i="7"/>
  <c r="AU25" i="7"/>
  <c r="AT19" i="7"/>
  <c r="AT21" i="7"/>
  <c r="AV27" i="7"/>
  <c r="AX37" i="7"/>
  <c r="AR14" i="7"/>
  <c r="AU22" i="7"/>
  <c r="AP18" i="7"/>
  <c r="AS18" i="7" s="1"/>
  <c r="AX22" i="7"/>
  <c r="AA29" i="4"/>
  <c r="AA63" i="9" s="1"/>
  <c r="Z29" i="4"/>
  <c r="Z63" i="9" s="1"/>
  <c r="P30" i="4"/>
  <c r="W29" i="4"/>
  <c r="W63" i="9" s="1"/>
  <c r="O29" i="4"/>
  <c r="N29" i="4"/>
  <c r="M29" i="4"/>
  <c r="AM28" i="4"/>
  <c r="R28" i="4"/>
  <c r="R62" i="9" s="1"/>
  <c r="AN28" i="4"/>
  <c r="S28" i="4"/>
  <c r="S62" i="9" s="1"/>
  <c r="AA25" i="9"/>
  <c r="Z25" i="9"/>
  <c r="W25" i="3"/>
  <c r="W25" i="9" s="1"/>
  <c r="M25" i="3"/>
  <c r="V25" i="3" s="1"/>
  <c r="V25" i="9" s="1"/>
  <c r="R24" i="3"/>
  <c r="R24" i="9" s="1"/>
  <c r="S24" i="3"/>
  <c r="S24" i="9" s="1"/>
  <c r="N25" i="3"/>
  <c r="AM25" i="3" s="1"/>
  <c r="O25" i="3"/>
  <c r="AN25" i="3" s="1"/>
  <c r="P26" i="3"/>
  <c r="Q31" i="9" l="1"/>
  <c r="AN25" i="9"/>
  <c r="AQ11" i="7"/>
  <c r="AV11" i="7"/>
  <c r="AU11" i="7"/>
  <c r="AX11" i="7"/>
  <c r="AW11" i="7"/>
  <c r="AR10" i="7"/>
  <c r="L29" i="4"/>
  <c r="AO29" i="4"/>
  <c r="O32" i="9"/>
  <c r="AP32" i="9" s="1"/>
  <c r="M32" i="9"/>
  <c r="N32" i="9"/>
  <c r="L31" i="9"/>
  <c r="AO31" i="9"/>
  <c r="L30" i="8"/>
  <c r="AO3" i="8"/>
  <c r="AR11" i="7"/>
  <c r="AT11" i="7"/>
  <c r="AT9" i="7"/>
  <c r="AX10" i="7"/>
  <c r="AR9" i="7"/>
  <c r="AV10" i="7"/>
  <c r="AW9" i="7"/>
  <c r="AU9" i="7"/>
  <c r="AQ10" i="7"/>
  <c r="AW10" i="7"/>
  <c r="AQ9" i="7"/>
  <c r="AT10" i="7"/>
  <c r="AU10" i="7"/>
  <c r="AV9" i="7"/>
  <c r="AX9" i="7"/>
  <c r="AQ7" i="7"/>
  <c r="AT7" i="7"/>
  <c r="AX8" i="7"/>
  <c r="AY8" i="7" s="1"/>
  <c r="AZ8" i="7" s="1"/>
  <c r="BA8" i="7" s="1"/>
  <c r="AS5" i="7"/>
  <c r="AX5" i="7"/>
  <c r="AR5" i="7"/>
  <c r="AU5" i="7"/>
  <c r="AW5" i="7"/>
  <c r="AT5" i="7"/>
  <c r="AQ5" i="7"/>
  <c r="AV5" i="7"/>
  <c r="AQ8" i="7"/>
  <c r="AU8" i="7"/>
  <c r="AT4" i="7"/>
  <c r="AS8" i="7"/>
  <c r="AT8" i="7"/>
  <c r="AV4" i="7"/>
  <c r="AR8" i="7"/>
  <c r="AW8" i="7"/>
  <c r="AS4" i="7"/>
  <c r="AR4" i="7"/>
  <c r="AX4" i="7"/>
  <c r="AQ4" i="7"/>
  <c r="AU4" i="7"/>
  <c r="AS7" i="7"/>
  <c r="AV7" i="7"/>
  <c r="AU7" i="7"/>
  <c r="AW7" i="7"/>
  <c r="AX7" i="7"/>
  <c r="AS6" i="7"/>
  <c r="AX6" i="7"/>
  <c r="AW6" i="7"/>
  <c r="AT6" i="7"/>
  <c r="AQ6" i="7"/>
  <c r="AR6" i="7"/>
  <c r="AV6" i="7"/>
  <c r="AA30" i="4"/>
  <c r="AA64" i="9" s="1"/>
  <c r="Z30" i="4"/>
  <c r="Z64" i="9" s="1"/>
  <c r="P31" i="4"/>
  <c r="AM29" i="4"/>
  <c r="R29" i="4"/>
  <c r="R63" i="9" s="1"/>
  <c r="O30" i="4"/>
  <c r="N30" i="4"/>
  <c r="L30" i="4" s="1"/>
  <c r="M30" i="4"/>
  <c r="W30" i="4"/>
  <c r="W64" i="9" s="1"/>
  <c r="AN29" i="4"/>
  <c r="S29" i="4"/>
  <c r="S63" i="9" s="1"/>
  <c r="AO25" i="3"/>
  <c r="Z26" i="9"/>
  <c r="AA26" i="9"/>
  <c r="AN26" i="9" s="1"/>
  <c r="W26" i="3"/>
  <c r="W26" i="9" s="1"/>
  <c r="M26" i="3"/>
  <c r="V26" i="3" s="1"/>
  <c r="V26" i="9" s="1"/>
  <c r="S25" i="3"/>
  <c r="S25" i="9" s="1"/>
  <c r="R25" i="3"/>
  <c r="R25" i="9" s="1"/>
  <c r="N26" i="3"/>
  <c r="AM26" i="3" s="1"/>
  <c r="P27" i="3"/>
  <c r="O26" i="3"/>
  <c r="AN26" i="3" s="1"/>
  <c r="Q32" i="9" l="1"/>
  <c r="AO30" i="4"/>
  <c r="L32" i="9"/>
  <c r="AO32" i="9"/>
  <c r="N33" i="9"/>
  <c r="M33" i="9"/>
  <c r="O33" i="9"/>
  <c r="AP33" i="9" s="1"/>
  <c r="AX37" i="8"/>
  <c r="AX35" i="8"/>
  <c r="AP4" i="8"/>
  <c r="AS4" i="8" s="1"/>
  <c r="AX36" i="8"/>
  <c r="AP7" i="8"/>
  <c r="AS7" i="8" s="1"/>
  <c r="AP6" i="8"/>
  <c r="AS6" i="8" s="1"/>
  <c r="AP5" i="8"/>
  <c r="AS5" i="8" s="1"/>
  <c r="AP8" i="8"/>
  <c r="AS8" i="8" s="1"/>
  <c r="AP9" i="8"/>
  <c r="AS9" i="8" s="1"/>
  <c r="AP10" i="8"/>
  <c r="AS10" i="8" s="1"/>
  <c r="AP11" i="8"/>
  <c r="AS11" i="8" s="1"/>
  <c r="AP12" i="8"/>
  <c r="AS12" i="8" s="1"/>
  <c r="AP13" i="8"/>
  <c r="AS13" i="8" s="1"/>
  <c r="AT13" i="8"/>
  <c r="AQ13" i="8"/>
  <c r="AW13" i="8"/>
  <c r="AT14" i="8"/>
  <c r="AQ14" i="8"/>
  <c r="AP14" i="8"/>
  <c r="AS14" i="8" s="1"/>
  <c r="AW14" i="8"/>
  <c r="AU14" i="8"/>
  <c r="AR14" i="8"/>
  <c r="AV14" i="8"/>
  <c r="AX14" i="8"/>
  <c r="AV15" i="8"/>
  <c r="AR15" i="8"/>
  <c r="AQ15" i="8"/>
  <c r="AX15" i="8"/>
  <c r="AT15" i="8"/>
  <c r="AU15" i="8"/>
  <c r="AP15" i="8"/>
  <c r="AS15" i="8" s="1"/>
  <c r="AW15" i="8"/>
  <c r="AQ16" i="8"/>
  <c r="AP16" i="8"/>
  <c r="AS16" i="8" s="1"/>
  <c r="AU16" i="8"/>
  <c r="AR16" i="8"/>
  <c r="AX16" i="8"/>
  <c r="AW16" i="8"/>
  <c r="AV16" i="8"/>
  <c r="AT16" i="8"/>
  <c r="AR17" i="8"/>
  <c r="AX17" i="8"/>
  <c r="AV17" i="8"/>
  <c r="AP17" i="8"/>
  <c r="AS17" i="8" s="1"/>
  <c r="AW17" i="8"/>
  <c r="AQ17" i="8"/>
  <c r="AT17" i="8"/>
  <c r="AU17" i="8"/>
  <c r="AW18" i="8"/>
  <c r="AT18" i="8"/>
  <c r="AP18" i="8"/>
  <c r="AS18" i="8" s="1"/>
  <c r="AX18" i="8"/>
  <c r="AU18" i="8"/>
  <c r="AV18" i="8"/>
  <c r="AR18" i="8"/>
  <c r="AQ18" i="8"/>
  <c r="AX19" i="8"/>
  <c r="AT19" i="8"/>
  <c r="AP19" i="8"/>
  <c r="AS19" i="8" s="1"/>
  <c r="AW19" i="8"/>
  <c r="AV19" i="8"/>
  <c r="AQ19" i="8"/>
  <c r="AU19" i="8"/>
  <c r="AR19" i="8"/>
  <c r="AV20" i="8"/>
  <c r="AU20" i="8"/>
  <c r="AQ20" i="8"/>
  <c r="AP20" i="8"/>
  <c r="AS20" i="8" s="1"/>
  <c r="AW20" i="8"/>
  <c r="AT20" i="8"/>
  <c r="AR20" i="8"/>
  <c r="AX20" i="8"/>
  <c r="AW21" i="8"/>
  <c r="AR21" i="8"/>
  <c r="AT21" i="8"/>
  <c r="AV21" i="8"/>
  <c r="AP21" i="8"/>
  <c r="AS21" i="8" s="1"/>
  <c r="AU21" i="8"/>
  <c r="AQ21" i="8"/>
  <c r="AX21" i="8"/>
  <c r="AP22" i="8"/>
  <c r="AS22" i="8" s="1"/>
  <c r="AX22" i="8"/>
  <c r="AU22" i="8"/>
  <c r="AT22" i="8"/>
  <c r="AR22" i="8"/>
  <c r="AW22" i="8"/>
  <c r="AQ22" i="8"/>
  <c r="AV22" i="8"/>
  <c r="AV23" i="8"/>
  <c r="AT23" i="8"/>
  <c r="AX23" i="8"/>
  <c r="AW23" i="8"/>
  <c r="AR23" i="8"/>
  <c r="AQ23" i="8"/>
  <c r="AP23" i="8"/>
  <c r="AS23" i="8" s="1"/>
  <c r="AU23" i="8"/>
  <c r="AX24" i="8"/>
  <c r="AR24" i="8"/>
  <c r="AV24" i="8"/>
  <c r="AW24" i="8"/>
  <c r="AU24" i="8"/>
  <c r="AQ24" i="8"/>
  <c r="AP24" i="8"/>
  <c r="AS24" i="8" s="1"/>
  <c r="AT24" i="8"/>
  <c r="AA31" i="4"/>
  <c r="AA65" i="9" s="1"/>
  <c r="Z31" i="4"/>
  <c r="Z65" i="9" s="1"/>
  <c r="P32" i="4"/>
  <c r="AO31" i="4"/>
  <c r="W31" i="4"/>
  <c r="W65" i="9" s="1"/>
  <c r="O31" i="4"/>
  <c r="N31" i="4"/>
  <c r="L31" i="4" s="1"/>
  <c r="M31" i="4"/>
  <c r="AM30" i="4"/>
  <c r="R30" i="4"/>
  <c r="R64" i="9" s="1"/>
  <c r="S30" i="4"/>
  <c r="S64" i="9" s="1"/>
  <c r="AN30" i="4"/>
  <c r="AO26" i="3"/>
  <c r="Z27" i="9"/>
  <c r="W27" i="3"/>
  <c r="W27" i="9" s="1"/>
  <c r="M27" i="3"/>
  <c r="V27" i="3" s="1"/>
  <c r="V27" i="9" s="1"/>
  <c r="S26" i="3"/>
  <c r="S26" i="9" s="1"/>
  <c r="R26" i="3"/>
  <c r="R26" i="9" s="1"/>
  <c r="P28" i="3"/>
  <c r="O27" i="3"/>
  <c r="AN27" i="3" s="1"/>
  <c r="N27" i="3"/>
  <c r="AM27" i="3" s="1"/>
  <c r="Q33" i="9" l="1"/>
  <c r="AO27" i="3"/>
  <c r="AA27" i="9"/>
  <c r="AN27" i="9" s="1"/>
  <c r="O34" i="9"/>
  <c r="AP34" i="9" s="1"/>
  <c r="M34" i="9"/>
  <c r="N34" i="9"/>
  <c r="L33" i="9"/>
  <c r="AO33" i="9"/>
  <c r="AR13" i="8"/>
  <c r="AU13" i="8"/>
  <c r="AX13" i="8"/>
  <c r="AV13" i="8"/>
  <c r="AU10" i="8"/>
  <c r="AV6" i="8"/>
  <c r="AW9" i="8"/>
  <c r="AU9" i="8"/>
  <c r="AU8" i="8"/>
  <c r="AU12" i="8"/>
  <c r="AX10" i="8"/>
  <c r="AT7" i="8"/>
  <c r="AV12" i="8"/>
  <c r="AV8" i="8"/>
  <c r="AX12" i="8"/>
  <c r="AR12" i="8"/>
  <c r="AX9" i="8"/>
  <c r="AT6" i="8"/>
  <c r="AR4" i="8"/>
  <c r="AT12" i="8"/>
  <c r="AR7" i="8"/>
  <c r="AT4" i="8"/>
  <c r="AQ11" i="8"/>
  <c r="AQ7" i="8"/>
  <c r="AU11" i="8"/>
  <c r="AR9" i="8"/>
  <c r="AQ6" i="8"/>
  <c r="AW11" i="8"/>
  <c r="AR8" i="8"/>
  <c r="AU4" i="8"/>
  <c r="AW8" i="8"/>
  <c r="AW12" i="8"/>
  <c r="AR10" i="8"/>
  <c r="AX8" i="8"/>
  <c r="AW6" i="8"/>
  <c r="AQ12" i="8"/>
  <c r="AT10" i="8"/>
  <c r="AT8" i="8"/>
  <c r="AX7" i="8"/>
  <c r="AV10" i="8"/>
  <c r="AT5" i="8"/>
  <c r="AR11" i="8"/>
  <c r="AR6" i="8"/>
  <c r="AU5" i="8"/>
  <c r="AV4" i="8"/>
  <c r="AX5" i="8"/>
  <c r="AT11" i="8"/>
  <c r="AV9" i="8"/>
  <c r="AU6" i="8"/>
  <c r="AV5" i="8"/>
  <c r="AW4" i="8"/>
  <c r="AV11" i="8"/>
  <c r="AT9" i="8"/>
  <c r="AQ8" i="8"/>
  <c r="AV7" i="8"/>
  <c r="AU7" i="8"/>
  <c r="AX4" i="8"/>
  <c r="AX11" i="8"/>
  <c r="AW5" i="8"/>
  <c r="AQ10" i="8"/>
  <c r="AW7" i="8"/>
  <c r="AR5" i="8"/>
  <c r="AW10" i="8"/>
  <c r="AQ9" i="8"/>
  <c r="AQ5" i="8"/>
  <c r="AX6" i="8"/>
  <c r="AQ4" i="8"/>
  <c r="AA32" i="4"/>
  <c r="AA66" i="9" s="1"/>
  <c r="Z32" i="4"/>
  <c r="Z66" i="9" s="1"/>
  <c r="P33" i="4"/>
  <c r="AM31" i="4"/>
  <c r="R31" i="4"/>
  <c r="R65" i="9" s="1"/>
  <c r="O32" i="4"/>
  <c r="N32" i="4"/>
  <c r="L32" i="4" s="1"/>
  <c r="M32" i="4"/>
  <c r="AO32" i="4"/>
  <c r="W32" i="4"/>
  <c r="W66" i="9" s="1"/>
  <c r="AN31" i="4"/>
  <c r="S31" i="4"/>
  <c r="S65" i="9" s="1"/>
  <c r="Z28" i="9"/>
  <c r="W28" i="3"/>
  <c r="W28" i="9" s="1"/>
  <c r="M28" i="3"/>
  <c r="V28" i="3" s="1"/>
  <c r="V28" i="9" s="1"/>
  <c r="R27" i="3"/>
  <c r="R27" i="9" s="1"/>
  <c r="S27" i="3"/>
  <c r="S27" i="9" s="1"/>
  <c r="P29" i="3"/>
  <c r="O28" i="3"/>
  <c r="AN28" i="3" s="1"/>
  <c r="N28" i="3"/>
  <c r="AM28" i="3" s="1"/>
  <c r="Q34" i="9" l="1"/>
  <c r="AO28" i="3"/>
  <c r="AA28" i="9"/>
  <c r="AN28" i="9" s="1"/>
  <c r="O35" i="9"/>
  <c r="AP35" i="9" s="1"/>
  <c r="N35" i="9"/>
  <c r="M35" i="9"/>
  <c r="AO34" i="9"/>
  <c r="L34" i="9"/>
  <c r="AA33" i="4"/>
  <c r="AA67" i="9" s="1"/>
  <c r="Z33" i="4"/>
  <c r="Z67" i="9" s="1"/>
  <c r="AO3" i="6"/>
  <c r="P34" i="4"/>
  <c r="S32" i="4"/>
  <c r="S66" i="9" s="1"/>
  <c r="AN32" i="4"/>
  <c r="W33" i="4"/>
  <c r="W67" i="9" s="1"/>
  <c r="O33" i="4"/>
  <c r="N33" i="4"/>
  <c r="L33" i="4" s="1"/>
  <c r="M33" i="4"/>
  <c r="AM32" i="4"/>
  <c r="R32" i="4"/>
  <c r="R66" i="9" s="1"/>
  <c r="Z29" i="9"/>
  <c r="W29" i="3"/>
  <c r="W29" i="9" s="1"/>
  <c r="M29" i="3"/>
  <c r="V29" i="3" s="1"/>
  <c r="V29" i="9" s="1"/>
  <c r="S28" i="3"/>
  <c r="S28" i="9" s="1"/>
  <c r="R28" i="3"/>
  <c r="R28" i="9" s="1"/>
  <c r="N29" i="3"/>
  <c r="AM29" i="3" s="1"/>
  <c r="O29" i="3"/>
  <c r="AN29" i="3" s="1"/>
  <c r="P30" i="3"/>
  <c r="Q35" i="9" l="1"/>
  <c r="AO33" i="4"/>
  <c r="AO29" i="3"/>
  <c r="AA29" i="9"/>
  <c r="AN29" i="9" s="1"/>
  <c r="L35" i="9"/>
  <c r="AO35" i="9"/>
  <c r="O36" i="9"/>
  <c r="AP36" i="9" s="1"/>
  <c r="M36" i="9"/>
  <c r="N36" i="9"/>
  <c r="AA34" i="4"/>
  <c r="AA68" i="9" s="1"/>
  <c r="Z34" i="4"/>
  <c r="Z68" i="9" s="1"/>
  <c r="AQ27" i="6"/>
  <c r="AW26" i="6"/>
  <c r="AR25" i="6"/>
  <c r="AP16" i="6"/>
  <c r="AS16" i="6" s="1"/>
  <c r="AP5" i="6"/>
  <c r="AS5" i="6" s="1"/>
  <c r="AP27" i="6"/>
  <c r="AS27" i="6" s="1"/>
  <c r="AV26" i="6"/>
  <c r="AQ25" i="6"/>
  <c r="AP14" i="6"/>
  <c r="AS14" i="6" s="1"/>
  <c r="AQ12" i="6"/>
  <c r="AU26" i="6"/>
  <c r="AP25" i="6"/>
  <c r="AS25" i="6" s="1"/>
  <c r="AP12" i="6"/>
  <c r="AS12" i="6" s="1"/>
  <c r="AT27" i="6"/>
  <c r="AX36" i="6"/>
  <c r="AT26" i="6"/>
  <c r="AP23" i="6"/>
  <c r="AS23" i="6" s="1"/>
  <c r="AP10" i="6"/>
  <c r="AS10" i="6" s="1"/>
  <c r="AP8" i="6"/>
  <c r="AS8" i="6" s="1"/>
  <c r="AP21" i="6"/>
  <c r="AS21" i="6" s="1"/>
  <c r="AU25" i="6"/>
  <c r="AX27" i="6"/>
  <c r="AR26" i="6"/>
  <c r="AP19" i="6"/>
  <c r="AS19" i="6" s="1"/>
  <c r="AP6" i="6"/>
  <c r="AS6" i="6" s="1"/>
  <c r="AP4" i="6"/>
  <c r="AS4" i="6" s="1"/>
  <c r="AW27" i="6"/>
  <c r="AQ26" i="6"/>
  <c r="AX25" i="6"/>
  <c r="AP17" i="6"/>
  <c r="AS17" i="6" s="1"/>
  <c r="AX12" i="6"/>
  <c r="AP22" i="6"/>
  <c r="AS22" i="6" s="1"/>
  <c r="AT14" i="6"/>
  <c r="AP11" i="6"/>
  <c r="AS11" i="6" s="1"/>
  <c r="AV27" i="6"/>
  <c r="AP26" i="6"/>
  <c r="AS26" i="6" s="1"/>
  <c r="AW25" i="6"/>
  <c r="AX23" i="6"/>
  <c r="AR22" i="6"/>
  <c r="AU16" i="6"/>
  <c r="AP15" i="6"/>
  <c r="AS15" i="6" s="1"/>
  <c r="AW12" i="6"/>
  <c r="AX10" i="6"/>
  <c r="AV12" i="6"/>
  <c r="AX37" i="6"/>
  <c r="AU27" i="6"/>
  <c r="AV25" i="6"/>
  <c r="AP24" i="6"/>
  <c r="AS24" i="6" s="1"/>
  <c r="AW23" i="6"/>
  <c r="AX21" i="6"/>
  <c r="AT16" i="6"/>
  <c r="AP13" i="6"/>
  <c r="AS13" i="6" s="1"/>
  <c r="AX35" i="6"/>
  <c r="AT25" i="6"/>
  <c r="AU23" i="6"/>
  <c r="AV21" i="6"/>
  <c r="AP20" i="6"/>
  <c r="AS20" i="6" s="1"/>
  <c r="AX17" i="6"/>
  <c r="AR16" i="6"/>
  <c r="AT12" i="6"/>
  <c r="AP9" i="6"/>
  <c r="AS9" i="6" s="1"/>
  <c r="AR5" i="6"/>
  <c r="AW21" i="6"/>
  <c r="AR27" i="6"/>
  <c r="AX26" i="6"/>
  <c r="AT23" i="6"/>
  <c r="AU21" i="6"/>
  <c r="AP18" i="6"/>
  <c r="AS18" i="6" s="1"/>
  <c r="AW17" i="6"/>
  <c r="AQ16" i="6"/>
  <c r="AT10" i="6"/>
  <c r="AP7" i="6"/>
  <c r="AS7" i="6" s="1"/>
  <c r="AU12" i="6"/>
  <c r="AN33" i="4"/>
  <c r="S33" i="4"/>
  <c r="S67" i="9" s="1"/>
  <c r="O34" i="4"/>
  <c r="N34" i="4"/>
  <c r="M34" i="4"/>
  <c r="W34" i="4"/>
  <c r="W68" i="9" s="1"/>
  <c r="AM33" i="4"/>
  <c r="R33" i="4"/>
  <c r="R67" i="9" s="1"/>
  <c r="Z30" i="9"/>
  <c r="W30" i="3"/>
  <c r="W30" i="9" s="1"/>
  <c r="M30" i="3"/>
  <c r="V30" i="3" s="1"/>
  <c r="V30" i="9" s="1"/>
  <c r="S29" i="3"/>
  <c r="S29" i="9" s="1"/>
  <c r="R29" i="3"/>
  <c r="R29" i="9" s="1"/>
  <c r="P31" i="3"/>
  <c r="O30" i="3"/>
  <c r="AN30" i="3" s="1"/>
  <c r="N30" i="3"/>
  <c r="AM30" i="3" s="1"/>
  <c r="Q36" i="9" l="1"/>
  <c r="AO34" i="4"/>
  <c r="AO3" i="4" s="1"/>
  <c r="L34" i="4"/>
  <c r="AO30" i="3"/>
  <c r="AA30" i="9"/>
  <c r="AN30" i="9" s="1"/>
  <c r="AO36" i="9"/>
  <c r="L36" i="9"/>
  <c r="N37" i="9"/>
  <c r="O37" i="9"/>
  <c r="AP37" i="9" s="1"/>
  <c r="M37" i="9"/>
  <c r="AU14" i="6"/>
  <c r="AQ11" i="6"/>
  <c r="AR14" i="6"/>
  <c r="AX14" i="6"/>
  <c r="AX4" i="6"/>
  <c r="AW6" i="6"/>
  <c r="AW4" i="6"/>
  <c r="AV5" i="6"/>
  <c r="AV10" i="6"/>
  <c r="AT5" i="6"/>
  <c r="AV17" i="6"/>
  <c r="AX5" i="6"/>
  <c r="AQ22" i="6"/>
  <c r="AR13" i="6"/>
  <c r="AX16" i="6"/>
  <c r="AX19" i="6"/>
  <c r="AU5" i="6"/>
  <c r="AW14" i="6"/>
  <c r="AW5" i="6"/>
  <c r="AR21" i="6"/>
  <c r="AW19" i="6"/>
  <c r="AX15" i="6"/>
  <c r="AV16" i="6"/>
  <c r="AT15" i="6"/>
  <c r="AU11" i="6"/>
  <c r="AV19" i="6"/>
  <c r="AR11" i="6"/>
  <c r="AW16" i="6"/>
  <c r="AV14" i="6"/>
  <c r="AQ17" i="6"/>
  <c r="AV4" i="6"/>
  <c r="AQ5" i="6"/>
  <c r="AU10" i="6"/>
  <c r="AV6" i="6"/>
  <c r="AV18" i="6"/>
  <c r="AX18" i="6"/>
  <c r="AW22" i="6"/>
  <c r="AW13" i="6"/>
  <c r="AU19" i="6"/>
  <c r="AQ13" i="6"/>
  <c r="AQ15" i="6"/>
  <c r="AT13" i="6"/>
  <c r="AR19" i="6"/>
  <c r="AQ23" i="6"/>
  <c r="AT21" i="6"/>
  <c r="AQ18" i="6"/>
  <c r="AU20" i="6"/>
  <c r="AR17" i="6"/>
  <c r="AQ6" i="6"/>
  <c r="AW20" i="6"/>
  <c r="AR18" i="6"/>
  <c r="AV24" i="6"/>
  <c r="AV15" i="6"/>
  <c r="AX24" i="6"/>
  <c r="AT22" i="6"/>
  <c r="AQ19" i="6"/>
  <c r="AQ21" i="6"/>
  <c r="AQ20" i="6"/>
  <c r="AU17" i="6"/>
  <c r="AU18" i="6"/>
  <c r="AV20" i="6"/>
  <c r="AV22" i="6"/>
  <c r="AT19" i="6"/>
  <c r="AT18" i="6"/>
  <c r="AT20" i="6"/>
  <c r="AW18" i="6"/>
  <c r="AW11" i="6"/>
  <c r="AX22" i="6"/>
  <c r="AR20" i="6"/>
  <c r="AR24" i="6"/>
  <c r="AV7" i="6"/>
  <c r="AU22" i="6"/>
  <c r="AR4" i="6"/>
  <c r="AU24" i="6"/>
  <c r="AR23" i="6"/>
  <c r="AR12" i="6"/>
  <c r="AT11" i="6"/>
  <c r="AT24" i="6"/>
  <c r="AR6" i="6"/>
  <c r="AV13" i="6"/>
  <c r="AW24" i="6"/>
  <c r="AX13" i="6"/>
  <c r="AQ24" i="6"/>
  <c r="AU15" i="6"/>
  <c r="AQ14" i="6"/>
  <c r="AR15" i="6"/>
  <c r="AV11" i="6"/>
  <c r="AT17" i="6"/>
  <c r="AV23" i="6"/>
  <c r="AW15" i="6"/>
  <c r="AU13" i="6"/>
  <c r="AX20" i="6"/>
  <c r="AX11" i="6"/>
  <c r="AW8" i="6"/>
  <c r="AT7" i="6"/>
  <c r="AU9" i="6"/>
  <c r="AV9" i="6"/>
  <c r="AU7" i="6"/>
  <c r="AT9" i="6"/>
  <c r="AU4" i="6"/>
  <c r="AX8" i="6"/>
  <c r="AT4" i="6"/>
  <c r="AU6" i="6"/>
  <c r="AX7" i="6"/>
  <c r="AW10" i="6"/>
  <c r="AT6" i="6"/>
  <c r="AT8" i="6"/>
  <c r="AQ7" i="6"/>
  <c r="AX6" i="6"/>
  <c r="AQ8" i="6"/>
  <c r="AQ4" i="6"/>
  <c r="AR10" i="6"/>
  <c r="AV8" i="6"/>
  <c r="AQ9" i="6"/>
  <c r="AW9" i="6"/>
  <c r="AR8" i="6"/>
  <c r="AU8" i="6"/>
  <c r="AX9" i="6"/>
  <c r="AQ10" i="6"/>
  <c r="AR7" i="6"/>
  <c r="AR9" i="6"/>
  <c r="AW7" i="6"/>
  <c r="AN34" i="4"/>
  <c r="S34" i="4"/>
  <c r="S68" i="9" s="1"/>
  <c r="AM34" i="4"/>
  <c r="R34" i="4"/>
  <c r="R68" i="9" s="1"/>
  <c r="Z31" i="9"/>
  <c r="W31" i="3"/>
  <c r="W31" i="9" s="1"/>
  <c r="M31" i="3"/>
  <c r="V31" i="3" s="1"/>
  <c r="V31" i="9" s="1"/>
  <c r="R30" i="3"/>
  <c r="R30" i="9" s="1"/>
  <c r="S30" i="3"/>
  <c r="S30" i="9" s="1"/>
  <c r="P32" i="3"/>
  <c r="N31" i="3"/>
  <c r="AM31" i="3" s="1"/>
  <c r="O31" i="3"/>
  <c r="AN31" i="3" s="1"/>
  <c r="Q37" i="9" l="1"/>
  <c r="AO31" i="3"/>
  <c r="AA31" i="9"/>
  <c r="AN31" i="9" s="1"/>
  <c r="O38" i="9"/>
  <c r="AP38" i="9" s="1"/>
  <c r="M38" i="9"/>
  <c r="N38" i="9"/>
  <c r="AO37" i="9"/>
  <c r="L37" i="9"/>
  <c r="AA32" i="9"/>
  <c r="AN32" i="9" s="1"/>
  <c r="Z32" i="9"/>
  <c r="W32" i="3"/>
  <c r="W32" i="9" s="1"/>
  <c r="M32" i="3"/>
  <c r="V32" i="3" s="1"/>
  <c r="V32" i="9" s="1"/>
  <c r="S31" i="3"/>
  <c r="S31" i="9" s="1"/>
  <c r="R31" i="3"/>
  <c r="R31" i="9" s="1"/>
  <c r="P33" i="3"/>
  <c r="O32" i="3"/>
  <c r="AN32" i="3" s="1"/>
  <c r="N32" i="3"/>
  <c r="AM32" i="3" s="1"/>
  <c r="Q38" i="9" l="1"/>
  <c r="AO38" i="9"/>
  <c r="L38" i="9"/>
  <c r="M39" i="9"/>
  <c r="N39" i="9"/>
  <c r="O39" i="9"/>
  <c r="AP39" i="9" s="1"/>
  <c r="AO32" i="3"/>
  <c r="Z33" i="9"/>
  <c r="W33" i="3"/>
  <c r="W33" i="9" s="1"/>
  <c r="M33" i="3"/>
  <c r="V33" i="3" s="1"/>
  <c r="V33" i="9" s="1"/>
  <c r="R32" i="3"/>
  <c r="R32" i="9" s="1"/>
  <c r="S32" i="3"/>
  <c r="S32" i="9" s="1"/>
  <c r="P34" i="3"/>
  <c r="O33" i="3"/>
  <c r="AN33" i="3" s="1"/>
  <c r="N33" i="3"/>
  <c r="AM33" i="3" s="1"/>
  <c r="Q39" i="9" l="1"/>
  <c r="AO33" i="3"/>
  <c r="AA33" i="9"/>
  <c r="AN33" i="9" s="1"/>
  <c r="O40" i="9"/>
  <c r="AP40" i="9" s="1"/>
  <c r="M40" i="9"/>
  <c r="N40" i="9"/>
  <c r="AO39" i="9"/>
  <c r="L39" i="9"/>
  <c r="AR27" i="4"/>
  <c r="AW26" i="4"/>
  <c r="AQ25" i="4"/>
  <c r="AV24" i="4"/>
  <c r="AP23" i="4"/>
  <c r="AS23" i="4" s="1"/>
  <c r="AU22" i="4"/>
  <c r="AQ18" i="4"/>
  <c r="AP7" i="4"/>
  <c r="AS7" i="4" s="1"/>
  <c r="AW24" i="4"/>
  <c r="AX34" i="4"/>
  <c r="AR33" i="4"/>
  <c r="AX32" i="4"/>
  <c r="AR31" i="4"/>
  <c r="AX30" i="4"/>
  <c r="AR29" i="4"/>
  <c r="AX28" i="4"/>
  <c r="AQ27" i="4"/>
  <c r="AV26" i="4"/>
  <c r="AP25" i="4"/>
  <c r="AS25" i="4" s="1"/>
  <c r="AU24" i="4"/>
  <c r="AT22" i="4"/>
  <c r="AP18" i="4"/>
  <c r="AS18" i="4" s="1"/>
  <c r="AR13" i="4"/>
  <c r="AP9" i="4"/>
  <c r="AS9" i="4" s="1"/>
  <c r="AT29" i="4"/>
  <c r="AR25" i="4"/>
  <c r="AR18" i="4"/>
  <c r="AW34" i="4"/>
  <c r="AQ33" i="4"/>
  <c r="AW32" i="4"/>
  <c r="AQ31" i="4"/>
  <c r="AW30" i="4"/>
  <c r="AQ29" i="4"/>
  <c r="AW28" i="4"/>
  <c r="AP27" i="4"/>
  <c r="AS27" i="4" s="1"/>
  <c r="AU26" i="4"/>
  <c r="AT24" i="4"/>
  <c r="AQ13" i="4"/>
  <c r="AP11" i="4"/>
  <c r="AS11" i="4" s="1"/>
  <c r="AV22" i="4"/>
  <c r="AV34" i="4"/>
  <c r="AP33" i="4"/>
  <c r="AS33" i="4" s="1"/>
  <c r="AV32" i="4"/>
  <c r="AP31" i="4"/>
  <c r="AS31" i="4" s="1"/>
  <c r="AV30" i="4"/>
  <c r="AP29" i="4"/>
  <c r="AS29" i="4" s="1"/>
  <c r="AV28" i="4"/>
  <c r="AT26" i="4"/>
  <c r="AR22" i="4"/>
  <c r="AX21" i="4"/>
  <c r="AQ15" i="4"/>
  <c r="AV14" i="4"/>
  <c r="AP13" i="4"/>
  <c r="AS13" i="4" s="1"/>
  <c r="AP4" i="4"/>
  <c r="AS4" i="4" s="1"/>
  <c r="AT33" i="4"/>
  <c r="AU34" i="4"/>
  <c r="AU32" i="4"/>
  <c r="AU30" i="4"/>
  <c r="AU28" i="4"/>
  <c r="AR24" i="4"/>
  <c r="AX23" i="4"/>
  <c r="AQ22" i="4"/>
  <c r="AW21" i="4"/>
  <c r="AP20" i="4"/>
  <c r="AS20" i="4" s="1"/>
  <c r="AP15" i="4"/>
  <c r="AS15" i="4" s="1"/>
  <c r="AT34" i="4"/>
  <c r="AT32" i="4"/>
  <c r="AT30" i="4"/>
  <c r="AT28" i="4"/>
  <c r="AR26" i="4"/>
  <c r="AX25" i="4"/>
  <c r="AQ24" i="4"/>
  <c r="AW23" i="4"/>
  <c r="AP22" i="4"/>
  <c r="AS22" i="4" s="1"/>
  <c r="AV21" i="4"/>
  <c r="AX18" i="4"/>
  <c r="AP17" i="4"/>
  <c r="AS17" i="4" s="1"/>
  <c r="AP6" i="4"/>
  <c r="AS6" i="4" s="1"/>
  <c r="AX27" i="4"/>
  <c r="AQ26" i="4"/>
  <c r="AW25" i="4"/>
  <c r="AP24" i="4"/>
  <c r="AS24" i="4" s="1"/>
  <c r="AV23" i="4"/>
  <c r="AU21" i="4"/>
  <c r="AW18" i="4"/>
  <c r="AP8" i="4"/>
  <c r="AS8" i="4" s="1"/>
  <c r="AR34" i="4"/>
  <c r="AX33" i="4"/>
  <c r="AR32" i="4"/>
  <c r="AX31" i="4"/>
  <c r="AR30" i="4"/>
  <c r="AX29" i="4"/>
  <c r="AR28" i="4"/>
  <c r="AW27" i="4"/>
  <c r="AP26" i="4"/>
  <c r="AS26" i="4" s="1"/>
  <c r="AV25" i="4"/>
  <c r="AU23" i="4"/>
  <c r="AT21" i="4"/>
  <c r="AV18" i="4"/>
  <c r="AX13" i="4"/>
  <c r="AW11" i="4"/>
  <c r="AP10" i="4"/>
  <c r="AS10" i="4" s="1"/>
  <c r="AP21" i="4"/>
  <c r="AS21" i="4" s="1"/>
  <c r="AT13" i="4"/>
  <c r="AP5" i="4"/>
  <c r="AS5" i="4" s="1"/>
  <c r="AQ34" i="4"/>
  <c r="AW33" i="4"/>
  <c r="AQ32" i="4"/>
  <c r="AW31" i="4"/>
  <c r="AQ30" i="4"/>
  <c r="AW29" i="4"/>
  <c r="AQ28" i="4"/>
  <c r="AV27" i="4"/>
  <c r="AU25" i="4"/>
  <c r="AT23" i="4"/>
  <c r="AX20" i="4"/>
  <c r="AP19" i="4"/>
  <c r="AS19" i="4" s="1"/>
  <c r="AU18" i="4"/>
  <c r="AX15" i="4"/>
  <c r="AW13" i="4"/>
  <c r="AP12" i="4"/>
  <c r="AS12" i="4" s="1"/>
  <c r="AV11" i="4"/>
  <c r="AT31" i="4"/>
  <c r="AX26" i="4"/>
  <c r="AP34" i="4"/>
  <c r="AS34" i="4" s="1"/>
  <c r="AV33" i="4"/>
  <c r="AP32" i="4"/>
  <c r="AS32" i="4" s="1"/>
  <c r="AV31" i="4"/>
  <c r="AP30" i="4"/>
  <c r="AS30" i="4" s="1"/>
  <c r="AV29" i="4"/>
  <c r="AP28" i="4"/>
  <c r="AS28" i="4" s="1"/>
  <c r="AU27" i="4"/>
  <c r="AT25" i="4"/>
  <c r="AX22" i="4"/>
  <c r="AR21" i="4"/>
  <c r="AW20" i="4"/>
  <c r="AT18" i="4"/>
  <c r="AX17" i="4"/>
  <c r="AW15" i="4"/>
  <c r="AP14" i="4"/>
  <c r="AS14" i="4" s="1"/>
  <c r="AV13" i="4"/>
  <c r="AQ23" i="4"/>
  <c r="AU33" i="4"/>
  <c r="AU31" i="4"/>
  <c r="AU29" i="4"/>
  <c r="AT27" i="4"/>
  <c r="AX24" i="4"/>
  <c r="AR23" i="4"/>
  <c r="AW22" i="4"/>
  <c r="AQ21" i="4"/>
  <c r="AV20" i="4"/>
  <c r="AW17" i="4"/>
  <c r="AP16" i="4"/>
  <c r="AS16" i="4" s="1"/>
  <c r="AV15" i="4"/>
  <c r="AU13" i="4"/>
  <c r="AT11" i="4"/>
  <c r="AU15" i="4"/>
  <c r="AA34" i="9"/>
  <c r="Z34" i="9"/>
  <c r="W34" i="3"/>
  <c r="W34" i="9" s="1"/>
  <c r="M34" i="3"/>
  <c r="V34" i="3" s="1"/>
  <c r="V34" i="9" s="1"/>
  <c r="R33" i="3"/>
  <c r="R33" i="9" s="1"/>
  <c r="S33" i="3"/>
  <c r="S33" i="9" s="1"/>
  <c r="O34" i="3"/>
  <c r="AN34" i="3" s="1"/>
  <c r="N34" i="3"/>
  <c r="AM34" i="3" s="1"/>
  <c r="P35" i="3"/>
  <c r="Q40" i="9" l="1"/>
  <c r="AN34" i="9"/>
  <c r="L40" i="9"/>
  <c r="AO40" i="9"/>
  <c r="N41" i="9"/>
  <c r="M41" i="9"/>
  <c r="O41" i="9"/>
  <c r="AP41" i="9" s="1"/>
  <c r="AQ7" i="4"/>
  <c r="AX8" i="4"/>
  <c r="AU11" i="4"/>
  <c r="AV9" i="4"/>
  <c r="AT9" i="4"/>
  <c r="AQ5" i="4"/>
  <c r="AX11" i="4"/>
  <c r="AW6" i="4"/>
  <c r="AV7" i="4"/>
  <c r="AX7" i="4"/>
  <c r="AW9" i="4"/>
  <c r="AR7" i="4"/>
  <c r="AR5" i="4"/>
  <c r="AT7" i="4"/>
  <c r="AX6" i="4"/>
  <c r="AU9" i="4"/>
  <c r="AU7" i="4"/>
  <c r="AR10" i="4"/>
  <c r="AQ11" i="4"/>
  <c r="AT12" i="4"/>
  <c r="AV12" i="4"/>
  <c r="AQ12" i="4"/>
  <c r="AU5" i="4"/>
  <c r="AU8" i="4"/>
  <c r="AW7" i="4"/>
  <c r="AX36" i="4"/>
  <c r="AX35" i="4"/>
  <c r="AX37" i="4"/>
  <c r="AT4" i="4"/>
  <c r="AV4" i="4"/>
  <c r="AU4" i="4"/>
  <c r="AW4" i="4"/>
  <c r="AX4" i="4"/>
  <c r="AT14" i="4"/>
  <c r="AU14" i="4"/>
  <c r="AX19" i="4"/>
  <c r="AR16" i="4"/>
  <c r="AU16" i="4"/>
  <c r="AW16" i="4"/>
  <c r="AW14" i="4"/>
  <c r="AV10" i="4"/>
  <c r="AR4" i="4"/>
  <c r="AT20" i="4"/>
  <c r="AV16" i="4"/>
  <c r="AR17" i="4"/>
  <c r="AR15" i="4"/>
  <c r="AU6" i="4"/>
  <c r="AQ10" i="4"/>
  <c r="AV6" i="4"/>
  <c r="AQ17" i="4"/>
  <c r="AU19" i="4"/>
  <c r="AX16" i="4"/>
  <c r="AW12" i="4"/>
  <c r="AR14" i="4"/>
  <c r="AW8" i="4"/>
  <c r="AT19" i="4"/>
  <c r="AQ20" i="4"/>
  <c r="AV19" i="4"/>
  <c r="AV8" i="4"/>
  <c r="AR12" i="4"/>
  <c r="AV17" i="4"/>
  <c r="AR9" i="4"/>
  <c r="AR20" i="4"/>
  <c r="AX14" i="4"/>
  <c r="AQ9" i="4"/>
  <c r="AQ19" i="4"/>
  <c r="AT16" i="4"/>
  <c r="AV5" i="4"/>
  <c r="AU20" i="4"/>
  <c r="AX5" i="4"/>
  <c r="AT17" i="4"/>
  <c r="AW10" i="4"/>
  <c r="AW5" i="4"/>
  <c r="AR6" i="4"/>
  <c r="AQ4" i="4"/>
  <c r="AR11" i="4"/>
  <c r="AR19" i="4"/>
  <c r="AQ6" i="4"/>
  <c r="AT10" i="4"/>
  <c r="AT8" i="4"/>
  <c r="AW19" i="4"/>
  <c r="AX12" i="4"/>
  <c r="AQ16" i="4"/>
  <c r="AT5" i="4"/>
  <c r="AQ8" i="4"/>
  <c r="AU12" i="4"/>
  <c r="AU10" i="4"/>
  <c r="AT15" i="4"/>
  <c r="AQ14" i="4"/>
  <c r="AX10" i="4"/>
  <c r="AX9" i="4"/>
  <c r="AR8" i="4"/>
  <c r="AT6" i="4"/>
  <c r="AU17" i="4"/>
  <c r="AO34" i="3"/>
  <c r="Z35" i="9"/>
  <c r="W35" i="3"/>
  <c r="W35" i="9" s="1"/>
  <c r="N35" i="3"/>
  <c r="AM35" i="3" s="1"/>
  <c r="M35" i="3"/>
  <c r="V35" i="3" s="1"/>
  <c r="V35" i="9" s="1"/>
  <c r="P36" i="3"/>
  <c r="P37" i="3" s="1"/>
  <c r="O35" i="3"/>
  <c r="R34" i="3"/>
  <c r="R34" i="9" s="1"/>
  <c r="S34" i="3"/>
  <c r="S34" i="9" s="1"/>
  <c r="Q41" i="9" l="1"/>
  <c r="AO35" i="3"/>
  <c r="AA35" i="9"/>
  <c r="AN35" i="9" s="1"/>
  <c r="AO41" i="9"/>
  <c r="L41" i="9"/>
  <c r="N42" i="9"/>
  <c r="M42" i="9"/>
  <c r="O42" i="9"/>
  <c r="AP42" i="9" s="1"/>
  <c r="R35" i="3"/>
  <c r="R35" i="9" s="1"/>
  <c r="AA37" i="9"/>
  <c r="AN37" i="9" s="1"/>
  <c r="Z37" i="9"/>
  <c r="AA36" i="9"/>
  <c r="AN36" i="9" s="1"/>
  <c r="Z36" i="9"/>
  <c r="W37" i="3"/>
  <c r="W37" i="9" s="1"/>
  <c r="W36" i="3"/>
  <c r="W36" i="9" s="1"/>
  <c r="M37" i="3"/>
  <c r="V37" i="3" s="1"/>
  <c r="V37" i="9" s="1"/>
  <c r="S35" i="3"/>
  <c r="S35" i="9" s="1"/>
  <c r="AN35" i="3"/>
  <c r="N36" i="3"/>
  <c r="AM36" i="3" s="1"/>
  <c r="M36" i="3"/>
  <c r="V36" i="3" s="1"/>
  <c r="V36" i="9" s="1"/>
  <c r="O36" i="3"/>
  <c r="O37" i="3"/>
  <c r="N37" i="3"/>
  <c r="AM37" i="3" s="1"/>
  <c r="Q42" i="9" l="1"/>
  <c r="AN38" i="9"/>
  <c r="AN39" i="9" s="1"/>
  <c r="AN40" i="9" s="1"/>
  <c r="AN41" i="9" s="1"/>
  <c r="N43" i="9"/>
  <c r="M43" i="9"/>
  <c r="O43" i="9"/>
  <c r="AP43" i="9" s="1"/>
  <c r="AO42" i="9"/>
  <c r="L42" i="9"/>
  <c r="AO36" i="3"/>
  <c r="AO37" i="3"/>
  <c r="AO3" i="3" s="1"/>
  <c r="R36" i="3"/>
  <c r="R36" i="9" s="1"/>
  <c r="S37" i="3"/>
  <c r="S37" i="9" s="1"/>
  <c r="AN37" i="3"/>
  <c r="S36" i="3"/>
  <c r="S36" i="9" s="1"/>
  <c r="AN36" i="3"/>
  <c r="R37" i="3"/>
  <c r="R37" i="9" s="1"/>
  <c r="AA4" i="9"/>
  <c r="Q43" i="9" l="1"/>
  <c r="AN42" i="9"/>
  <c r="N44" i="9"/>
  <c r="M44" i="9"/>
  <c r="O44" i="9"/>
  <c r="AP44" i="9" s="1"/>
  <c r="L43" i="9"/>
  <c r="AO43" i="9"/>
  <c r="AW35" i="3"/>
  <c r="AR32" i="3"/>
  <c r="AP21" i="3"/>
  <c r="AR21" i="3" s="1"/>
  <c r="AV28" i="3"/>
  <c r="AT32" i="3"/>
  <c r="AP4" i="3"/>
  <c r="AW4" i="3" s="1"/>
  <c r="AV30" i="3"/>
  <c r="AX32" i="3"/>
  <c r="AQ34" i="3"/>
  <c r="AP33" i="3"/>
  <c r="AS33" i="3" s="1"/>
  <c r="AP11" i="3"/>
  <c r="AV11" i="3" s="1"/>
  <c r="AT28" i="3"/>
  <c r="AU35" i="3"/>
  <c r="AP5" i="3"/>
  <c r="AQ5" i="3" s="1"/>
  <c r="AU31" i="3"/>
  <c r="AW36" i="3"/>
  <c r="AV32" i="3"/>
  <c r="AX35" i="3"/>
  <c r="AR33" i="3"/>
  <c r="AV37" i="3"/>
  <c r="AP19" i="3"/>
  <c r="AR19" i="3" s="1"/>
  <c r="AP23" i="3"/>
  <c r="AP13" i="3"/>
  <c r="AR13" i="3" s="1"/>
  <c r="AP17" i="3"/>
  <c r="AT17" i="3" s="1"/>
  <c r="AR31" i="3"/>
  <c r="AP14" i="3"/>
  <c r="AR14" i="3" s="1"/>
  <c r="AP26" i="3"/>
  <c r="AX34" i="3"/>
  <c r="AW32" i="3"/>
  <c r="AQ35" i="3"/>
  <c r="AV33" i="3"/>
  <c r="AT37" i="3"/>
  <c r="AP35" i="3"/>
  <c r="AS35" i="3" s="1"/>
  <c r="AP25" i="3"/>
  <c r="AW25" i="3" s="1"/>
  <c r="AU27" i="3"/>
  <c r="AP29" i="3"/>
  <c r="AS29" i="3" s="1"/>
  <c r="AP37" i="3"/>
  <c r="AS37" i="3" s="1"/>
  <c r="AU34" i="3"/>
  <c r="AP12" i="3"/>
  <c r="AS12" i="3" s="1"/>
  <c r="AW30" i="3"/>
  <c r="AV34" i="3"/>
  <c r="AX37" i="3"/>
  <c r="AR34" i="3"/>
  <c r="AV29" i="3"/>
  <c r="AT33" i="3"/>
  <c r="AU36" i="3"/>
  <c r="AP15" i="3"/>
  <c r="AQ15" i="3" s="1"/>
  <c r="AP6" i="3"/>
  <c r="AV35" i="3"/>
  <c r="AP7" i="3"/>
  <c r="AR36" i="3"/>
  <c r="AP28" i="3"/>
  <c r="AS28" i="3" s="1"/>
  <c r="AT36" i="3"/>
  <c r="AW34" i="3"/>
  <c r="AX31" i="3"/>
  <c r="AQ31" i="3"/>
  <c r="AQ36" i="3"/>
  <c r="AP8" i="3"/>
  <c r="AW8" i="3" s="1"/>
  <c r="AU32" i="3"/>
  <c r="AT30" i="3"/>
  <c r="AP27" i="3"/>
  <c r="AS27" i="3" s="1"/>
  <c r="AU30" i="3"/>
  <c r="AQ37" i="3"/>
  <c r="AT34" i="3"/>
  <c r="AQ33" i="3"/>
  <c r="AW28" i="3"/>
  <c r="AX30" i="3"/>
  <c r="AR30" i="3"/>
  <c r="AR27" i="3"/>
  <c r="AP20" i="3"/>
  <c r="AP10" i="3"/>
  <c r="AU10" i="3" s="1"/>
  <c r="AP31" i="3"/>
  <c r="AS31" i="3" s="1"/>
  <c r="AT35" i="3"/>
  <c r="AP18" i="3"/>
  <c r="AV18" i="3" s="1"/>
  <c r="AP36" i="3"/>
  <c r="AS36" i="3" s="1"/>
  <c r="AX33" i="3"/>
  <c r="AW37" i="3"/>
  <c r="AQ32" i="3"/>
  <c r="AQ30" i="3"/>
  <c r="AP32" i="3"/>
  <c r="AS32" i="3" s="1"/>
  <c r="AP22" i="3"/>
  <c r="AR22" i="3" s="1"/>
  <c r="AT31" i="3"/>
  <c r="AW33" i="3"/>
  <c r="AP9" i="3"/>
  <c r="AW31" i="3"/>
  <c r="AQ29" i="3"/>
  <c r="AR35" i="3"/>
  <c r="AU37" i="3"/>
  <c r="AP34" i="3"/>
  <c r="AS34" i="3" s="1"/>
  <c r="AP24" i="3"/>
  <c r="AR24" i="3" s="1"/>
  <c r="AV31" i="3"/>
  <c r="AP30" i="3"/>
  <c r="AS30" i="3" s="1"/>
  <c r="AR28" i="3"/>
  <c r="AP16" i="3"/>
  <c r="AX36" i="3"/>
  <c r="AU33" i="3"/>
  <c r="AV36" i="3"/>
  <c r="AR37" i="3"/>
  <c r="AT12" i="3"/>
  <c r="AT13" i="3"/>
  <c r="AU15" i="3"/>
  <c r="AU19" i="3"/>
  <c r="AV22" i="3"/>
  <c r="AU22" i="3"/>
  <c r="AV19" i="3"/>
  <c r="AT11" i="3"/>
  <c r="AR17" i="3"/>
  <c r="AT25" i="3"/>
  <c r="AR26" i="3"/>
  <c r="AV23" i="3"/>
  <c r="AU12" i="3"/>
  <c r="AR23" i="3"/>
  <c r="AU20" i="3"/>
  <c r="AU25" i="3"/>
  <c r="AV26" i="3"/>
  <c r="AR25" i="3"/>
  <c r="AR15" i="3"/>
  <c r="AT23" i="3"/>
  <c r="AU26" i="3"/>
  <c r="AW10" i="3"/>
  <c r="AW11" i="3"/>
  <c r="AW12" i="3"/>
  <c r="AQ12" i="3"/>
  <c r="AX12" i="3"/>
  <c r="AQ13" i="3"/>
  <c r="AW15" i="3"/>
  <c r="AX15" i="3"/>
  <c r="AX17" i="3"/>
  <c r="AQ19" i="3"/>
  <c r="AW19" i="3"/>
  <c r="AX19" i="3"/>
  <c r="AQ20" i="3"/>
  <c r="AW20" i="3"/>
  <c r="AX20" i="3"/>
  <c r="AQ22" i="3"/>
  <c r="AX22" i="3"/>
  <c r="AW22" i="3"/>
  <c r="AW23" i="3"/>
  <c r="AQ23" i="3"/>
  <c r="AX23" i="3"/>
  <c r="AX26" i="3"/>
  <c r="AQ26" i="3"/>
  <c r="AQ25" i="3"/>
  <c r="AW26" i="3"/>
  <c r="AX25" i="3"/>
  <c r="Q44" i="9" l="1"/>
  <c r="AN43" i="9"/>
  <c r="AQ27" i="3"/>
  <c r="AX21" i="3"/>
  <c r="AR29" i="3"/>
  <c r="AQ28" i="3"/>
  <c r="AX29" i="3"/>
  <c r="AU24" i="3"/>
  <c r="AU21" i="3"/>
  <c r="AX28" i="3"/>
  <c r="AQ21" i="3"/>
  <c r="AX24" i="3"/>
  <c r="AQ24" i="3"/>
  <c r="AX11" i="3"/>
  <c r="AU13" i="3"/>
  <c r="AW29" i="3"/>
  <c r="AX27" i="3"/>
  <c r="AW21" i="3"/>
  <c r="AW27" i="3"/>
  <c r="AT24" i="3"/>
  <c r="AW24" i="3"/>
  <c r="AT21" i="3"/>
  <c r="AU28" i="3"/>
  <c r="AU29" i="3"/>
  <c r="AV27" i="3"/>
  <c r="AT27" i="3"/>
  <c r="AT29" i="3"/>
  <c r="AR12" i="3"/>
  <c r="AX5" i="3"/>
  <c r="AV12" i="3"/>
  <c r="AW17" i="3"/>
  <c r="AQ17" i="3"/>
  <c r="AX14" i="3"/>
  <c r="AU17" i="3"/>
  <c r="AX13" i="3"/>
  <c r="AW13" i="3"/>
  <c r="AU8" i="3"/>
  <c r="AW5" i="3"/>
  <c r="AR8" i="3"/>
  <c r="AU14" i="3"/>
  <c r="AU5" i="3"/>
  <c r="AT5" i="3"/>
  <c r="AV14" i="3"/>
  <c r="AX8" i="3"/>
  <c r="AQ8" i="3"/>
  <c r="AV8" i="3"/>
  <c r="AR5" i="3"/>
  <c r="AQ11" i="3"/>
  <c r="AU11" i="3"/>
  <c r="AQ14" i="3"/>
  <c r="AW14" i="3"/>
  <c r="AO44" i="9"/>
  <c r="L44" i="9"/>
  <c r="M45" i="9"/>
  <c r="N45" i="9"/>
  <c r="O45" i="9"/>
  <c r="AP45" i="9" s="1"/>
  <c r="AT4" i="3"/>
  <c r="AT18" i="3"/>
  <c r="AS18" i="3"/>
  <c r="AR16" i="3"/>
  <c r="AS16" i="3"/>
  <c r="AT9" i="3"/>
  <c r="AS9" i="3"/>
  <c r="AQ7" i="3"/>
  <c r="AS7" i="3"/>
  <c r="AV10" i="3"/>
  <c r="AS10" i="3"/>
  <c r="AV6" i="3"/>
  <c r="AS6" i="3"/>
  <c r="AV4" i="3"/>
  <c r="AS4" i="3"/>
  <c r="AT22" i="3"/>
  <c r="AS22" i="3"/>
  <c r="AT20" i="3"/>
  <c r="AS20" i="3"/>
  <c r="AV15" i="3"/>
  <c r="AS15" i="3"/>
  <c r="AT26" i="3"/>
  <c r="AS26" i="3"/>
  <c r="AT8" i="3"/>
  <c r="AS8" i="3"/>
  <c r="AT14" i="3"/>
  <c r="AS14" i="3"/>
  <c r="AV5" i="3"/>
  <c r="AS5" i="3"/>
  <c r="AT15" i="3"/>
  <c r="AV24" i="3"/>
  <c r="AS24" i="3"/>
  <c r="AV21" i="3"/>
  <c r="AS21" i="3"/>
  <c r="AT16" i="3"/>
  <c r="AU18" i="3"/>
  <c r="AV17" i="3"/>
  <c r="AS17" i="3"/>
  <c r="AX18" i="3"/>
  <c r="AV13" i="3"/>
  <c r="AS13" i="3"/>
  <c r="AR11" i="3"/>
  <c r="AS11" i="3"/>
  <c r="AW18" i="3"/>
  <c r="AV20" i="3"/>
  <c r="AV25" i="3"/>
  <c r="AS25" i="3"/>
  <c r="AU23" i="3"/>
  <c r="AS23" i="3"/>
  <c r="AQ18" i="3"/>
  <c r="AR20" i="3"/>
  <c r="AU6" i="3"/>
  <c r="AT19" i="3"/>
  <c r="AS19" i="3"/>
  <c r="AT10" i="3"/>
  <c r="AX6" i="3"/>
  <c r="AU4" i="3"/>
  <c r="AX10" i="3"/>
  <c r="AW7" i="3"/>
  <c r="AU9" i="3"/>
  <c r="AQ10" i="3"/>
  <c r="AQ4" i="3"/>
  <c r="AU7" i="3"/>
  <c r="AR4" i="3"/>
  <c r="AQ6" i="3"/>
  <c r="AU16" i="3"/>
  <c r="AR7" i="3"/>
  <c r="AR9" i="3"/>
  <c r="AX4" i="3"/>
  <c r="AQ9" i="3"/>
  <c r="AR6" i="3"/>
  <c r="AV7" i="3"/>
  <c r="AV9" i="3"/>
  <c r="AW6" i="3"/>
  <c r="AR18" i="3"/>
  <c r="AW9" i="3"/>
  <c r="AX9" i="3"/>
  <c r="AT7" i="3"/>
  <c r="AX7" i="3"/>
  <c r="AV16" i="3"/>
  <c r="AQ16" i="3"/>
  <c r="AW16" i="3"/>
  <c r="AT6" i="3"/>
  <c r="AR10" i="3"/>
  <c r="AX16" i="3"/>
  <c r="Q45" i="9" l="1"/>
  <c r="AN44" i="9"/>
  <c r="L45" i="9"/>
  <c r="AO45" i="9"/>
  <c r="N46" i="9"/>
  <c r="O46" i="9"/>
  <c r="AP46" i="9" s="1"/>
  <c r="M46" i="9"/>
  <c r="Q46" i="9" l="1"/>
  <c r="AN45" i="9"/>
  <c r="AN46" i="9" s="1"/>
  <c r="L46" i="9"/>
  <c r="AO46" i="9"/>
  <c r="M47" i="9"/>
  <c r="O47" i="9"/>
  <c r="AP47" i="9" s="1"/>
  <c r="N47" i="9"/>
  <c r="Q47" i="9" l="1"/>
  <c r="L47" i="9"/>
  <c r="AO47" i="9"/>
  <c r="M48" i="9"/>
  <c r="O48" i="9"/>
  <c r="AP48" i="9" s="1"/>
  <c r="N48" i="9"/>
  <c r="Q48" i="9" l="1"/>
  <c r="AN47" i="9"/>
  <c r="AO48" i="9"/>
  <c r="L48" i="9"/>
  <c r="M49" i="9"/>
  <c r="O49" i="9"/>
  <c r="AP49" i="9" s="1"/>
  <c r="N49" i="9"/>
  <c r="Q49" i="9" l="1"/>
  <c r="AN48" i="9"/>
  <c r="L49" i="9"/>
  <c r="AO49" i="9"/>
  <c r="O50" i="9"/>
  <c r="AP50" i="9" s="1"/>
  <c r="M50" i="9"/>
  <c r="N50" i="9"/>
  <c r="Q50" i="9" l="1"/>
  <c r="AN49" i="9"/>
  <c r="L50" i="9"/>
  <c r="AO50" i="9"/>
  <c r="O51" i="9"/>
  <c r="AP51" i="9" s="1"/>
  <c r="M51" i="9"/>
  <c r="N51" i="9"/>
  <c r="Q51" i="9" l="1"/>
  <c r="AN50" i="9"/>
  <c r="L51" i="9"/>
  <c r="AO51" i="9"/>
  <c r="N52" i="9"/>
  <c r="O52" i="9"/>
  <c r="AP52" i="9" s="1"/>
  <c r="M52" i="9"/>
  <c r="Q52" i="9" l="1"/>
  <c r="AN51" i="9"/>
  <c r="N53" i="9"/>
  <c r="O53" i="9"/>
  <c r="AP53" i="9" s="1"/>
  <c r="M53" i="9"/>
  <c r="AO52" i="9"/>
  <c r="L52" i="9"/>
  <c r="Q53" i="9" l="1"/>
  <c r="AN52" i="9"/>
  <c r="N54" i="9"/>
  <c r="M54" i="9"/>
  <c r="O54" i="9"/>
  <c r="AP54" i="9" s="1"/>
  <c r="L53" i="9"/>
  <c r="AO53" i="9"/>
  <c r="Q54" i="9" l="1"/>
  <c r="AN53" i="9"/>
  <c r="O55" i="9"/>
  <c r="AP55" i="9" s="1"/>
  <c r="M55" i="9"/>
  <c r="N55" i="9"/>
  <c r="AO54" i="9"/>
  <c r="L54" i="9"/>
  <c r="Q55" i="9" l="1"/>
  <c r="AN54" i="9"/>
  <c r="L55" i="9"/>
  <c r="AO55" i="9"/>
  <c r="N56" i="9"/>
  <c r="O56" i="9"/>
  <c r="AP56" i="9" s="1"/>
  <c r="M56" i="9"/>
  <c r="Q56" i="9" l="1"/>
  <c r="AN55" i="9"/>
  <c r="N57" i="9"/>
  <c r="O57" i="9"/>
  <c r="AP57" i="9" s="1"/>
  <c r="M57" i="9"/>
  <c r="L56" i="9"/>
  <c r="AO56" i="9"/>
  <c r="Q57" i="9" l="1"/>
  <c r="AN56" i="9"/>
  <c r="N58" i="9"/>
  <c r="M58" i="9"/>
  <c r="O58" i="9"/>
  <c r="AP58" i="9" s="1"/>
  <c r="AO57" i="9"/>
  <c r="L57" i="9"/>
  <c r="Q58" i="9" l="1"/>
  <c r="AN57" i="9"/>
  <c r="L58" i="9"/>
  <c r="AO58" i="9"/>
  <c r="O59" i="9"/>
  <c r="AP59" i="9" s="1"/>
  <c r="N59" i="9"/>
  <c r="M59" i="9"/>
  <c r="Q59" i="9" l="1"/>
  <c r="AN58" i="9"/>
  <c r="M60" i="9"/>
  <c r="N60" i="9"/>
  <c r="O60" i="9"/>
  <c r="AP60" i="9" s="1"/>
  <c r="L59" i="9"/>
  <c r="AO59" i="9"/>
  <c r="Q60" i="9" l="1"/>
  <c r="AN59" i="9"/>
  <c r="L60" i="9"/>
  <c r="AO60" i="9"/>
  <c r="O61" i="9"/>
  <c r="AP61" i="9" s="1"/>
  <c r="N61" i="9"/>
  <c r="M61" i="9"/>
  <c r="Q61" i="9" l="1"/>
  <c r="AN60" i="9"/>
  <c r="N62" i="9"/>
  <c r="O62" i="9"/>
  <c r="AP62" i="9" s="1"/>
  <c r="M62" i="9"/>
  <c r="L61" i="9"/>
  <c r="AO61" i="9"/>
  <c r="Q62" i="9" l="1"/>
  <c r="AN61" i="9"/>
  <c r="O63" i="9"/>
  <c r="AP63" i="9" s="1"/>
  <c r="N63" i="9"/>
  <c r="M63" i="9"/>
  <c r="L62" i="9"/>
  <c r="AO62" i="9"/>
  <c r="Q63" i="9" l="1"/>
  <c r="AN62" i="9"/>
  <c r="O64" i="9"/>
  <c r="AP64" i="9" s="1"/>
  <c r="N64" i="9"/>
  <c r="M64" i="9"/>
  <c r="L63" i="9"/>
  <c r="AO63" i="9"/>
  <c r="Q64" i="9" l="1"/>
  <c r="AN63" i="9"/>
  <c r="AO64" i="9"/>
  <c r="L64" i="9"/>
  <c r="O65" i="9"/>
  <c r="AP65" i="9" s="1"/>
  <c r="M65" i="9"/>
  <c r="N65" i="9"/>
  <c r="Q65" i="9" l="1"/>
  <c r="AN64" i="9"/>
  <c r="L65" i="9"/>
  <c r="AO65" i="9"/>
  <c r="N66" i="9"/>
  <c r="O66" i="9"/>
  <c r="AP66" i="9" s="1"/>
  <c r="M66" i="9"/>
  <c r="Q66" i="9" l="1"/>
  <c r="AN65" i="9"/>
  <c r="AO66" i="9"/>
  <c r="L66" i="9"/>
  <c r="O67" i="9"/>
  <c r="AP67" i="9" s="1"/>
  <c r="M67" i="9"/>
  <c r="N67" i="9"/>
  <c r="Q67" i="9" l="1"/>
  <c r="AN66" i="9"/>
  <c r="L67" i="9"/>
  <c r="AO67" i="9"/>
  <c r="N68" i="9"/>
  <c r="M68" i="9"/>
  <c r="O68" i="9"/>
  <c r="AP68" i="9" s="1"/>
  <c r="Q68" i="9" l="1"/>
  <c r="AN67" i="9"/>
  <c r="M69" i="9"/>
  <c r="O69" i="9"/>
  <c r="AP69" i="9" s="1"/>
  <c r="N69" i="9"/>
  <c r="AO68" i="9"/>
  <c r="L68" i="9"/>
  <c r="Q69" i="9" l="1"/>
  <c r="AN68" i="9"/>
  <c r="O70" i="9"/>
  <c r="AP70" i="9" s="1"/>
  <c r="N70" i="9"/>
  <c r="M70" i="9"/>
  <c r="AO69" i="9"/>
  <c r="L69" i="9"/>
  <c r="Q70" i="9" l="1"/>
  <c r="AN69" i="9"/>
  <c r="AN70" i="9" s="1"/>
  <c r="N71" i="9"/>
  <c r="O71" i="9"/>
  <c r="AP71" i="9" s="1"/>
  <c r="M71" i="9"/>
  <c r="L70" i="9"/>
  <c r="AO70" i="9"/>
  <c r="Q71" i="9" l="1"/>
  <c r="M72" i="9"/>
  <c r="O72" i="9"/>
  <c r="AP72" i="9" s="1"/>
  <c r="N72" i="9"/>
  <c r="AO71" i="9"/>
  <c r="L71" i="9"/>
  <c r="Q72" i="9" l="1"/>
  <c r="AN71" i="9"/>
  <c r="AN72" i="9" s="1"/>
  <c r="AO72" i="9"/>
  <c r="L72" i="9"/>
  <c r="O73" i="9"/>
  <c r="AP73" i="9" s="1"/>
  <c r="M73" i="9"/>
  <c r="N73" i="9"/>
  <c r="Q73" i="9" l="1"/>
  <c r="L73" i="9"/>
  <c r="AO73" i="9"/>
  <c r="M74" i="9"/>
  <c r="N74" i="9"/>
  <c r="O74" i="9"/>
  <c r="AP74" i="9" s="1"/>
  <c r="Q74" i="9" l="1"/>
  <c r="AN73" i="9"/>
  <c r="AO74" i="9"/>
  <c r="L74" i="9"/>
  <c r="N75" i="9"/>
  <c r="M75" i="9"/>
  <c r="O75" i="9"/>
  <c r="AP75" i="9" s="1"/>
  <c r="Q75" i="9" l="1"/>
  <c r="AN74" i="9"/>
  <c r="M76" i="9"/>
  <c r="O76" i="9"/>
  <c r="AP76" i="9" s="1"/>
  <c r="N76" i="9"/>
  <c r="L75" i="9"/>
  <c r="AO75" i="9"/>
  <c r="Q76" i="9" l="1"/>
  <c r="AN75" i="9"/>
  <c r="AN76" i="9" s="1"/>
  <c r="M77" i="9"/>
  <c r="N77" i="9"/>
  <c r="O77" i="9"/>
  <c r="AP77" i="9" s="1"/>
  <c r="AO76" i="9"/>
  <c r="L76" i="9"/>
  <c r="Q77" i="9" l="1"/>
  <c r="M78" i="9"/>
  <c r="O78" i="9"/>
  <c r="AP78" i="9" s="1"/>
  <c r="N78" i="9"/>
  <c r="L77" i="9"/>
  <c r="AO77" i="9"/>
  <c r="Q78" i="9" l="1"/>
  <c r="AN77" i="9"/>
  <c r="AO78" i="9"/>
  <c r="L78" i="9"/>
  <c r="N79" i="9"/>
  <c r="M79" i="9"/>
  <c r="O79" i="9"/>
  <c r="AP79" i="9" s="1"/>
  <c r="Q79" i="9" l="1"/>
  <c r="AN78" i="9"/>
  <c r="N80" i="9"/>
  <c r="O80" i="9"/>
  <c r="AP80" i="9" s="1"/>
  <c r="M80" i="9"/>
  <c r="L79" i="9"/>
  <c r="AO79" i="9"/>
  <c r="Q80" i="9" l="1"/>
  <c r="AN79" i="9"/>
  <c r="N81" i="9"/>
  <c r="M81" i="9"/>
  <c r="O81" i="9"/>
  <c r="AP81" i="9" s="1"/>
  <c r="L80" i="9"/>
  <c r="AO80" i="9"/>
  <c r="Q81" i="9" l="1"/>
  <c r="AN80" i="9"/>
  <c r="M82" i="9"/>
  <c r="O82" i="9"/>
  <c r="AP82" i="9" s="1"/>
  <c r="N82" i="9"/>
  <c r="AO81" i="9"/>
  <c r="L81" i="9"/>
  <c r="Q82" i="9" l="1"/>
  <c r="AN81" i="9"/>
  <c r="L82" i="9"/>
  <c r="AO82" i="9"/>
  <c r="N83" i="9"/>
  <c r="M83" i="9"/>
  <c r="O83" i="9"/>
  <c r="AP83" i="9" s="1"/>
  <c r="Q83" i="9" l="1"/>
  <c r="AN82" i="9"/>
  <c r="L83" i="9"/>
  <c r="AO83" i="9"/>
  <c r="M84" i="9"/>
  <c r="O84" i="9"/>
  <c r="AP84" i="9" s="1"/>
  <c r="N84" i="9"/>
  <c r="Q84" i="9" l="1"/>
  <c r="AN83" i="9"/>
  <c r="AN84" i="9" s="1"/>
  <c r="AO84" i="9"/>
  <c r="L84" i="9"/>
  <c r="N85" i="9"/>
  <c r="O85" i="9"/>
  <c r="AP85" i="9" s="1"/>
  <c r="M85" i="9"/>
  <c r="Q85" i="9" l="1"/>
  <c r="AO85" i="9"/>
  <c r="L85" i="9"/>
  <c r="O86" i="9"/>
  <c r="AP86" i="9" s="1"/>
  <c r="M86" i="9"/>
  <c r="N86" i="9"/>
  <c r="Q86" i="9" l="1"/>
  <c r="AN85" i="9"/>
  <c r="AO86" i="9"/>
  <c r="L86" i="9"/>
  <c r="N87" i="9"/>
  <c r="M87" i="9"/>
  <c r="O87" i="9"/>
  <c r="AP87" i="9" s="1"/>
  <c r="Q87" i="9" l="1"/>
  <c r="AN86" i="9"/>
  <c r="M88" i="9"/>
  <c r="N88" i="9"/>
  <c r="O88" i="9"/>
  <c r="AP88" i="9" s="1"/>
  <c r="L87" i="9"/>
  <c r="AO87" i="9"/>
  <c r="Q88" i="9" l="1"/>
  <c r="AN87" i="9"/>
  <c r="N89" i="9"/>
  <c r="M89" i="9"/>
  <c r="O89" i="9"/>
  <c r="AP89" i="9" s="1"/>
  <c r="L88" i="9"/>
  <c r="AO88" i="9"/>
  <c r="Q89" i="9" l="1"/>
  <c r="AN88" i="9"/>
  <c r="N90" i="9"/>
  <c r="M90" i="9"/>
  <c r="O90" i="9"/>
  <c r="AP90" i="9" s="1"/>
  <c r="L89" i="9"/>
  <c r="AO89" i="9"/>
  <c r="Q90" i="9" l="1"/>
  <c r="AN89" i="9"/>
  <c r="N91" i="9"/>
  <c r="M91" i="9"/>
  <c r="O91" i="9"/>
  <c r="AP91" i="9" s="1"/>
  <c r="AO90" i="9"/>
  <c r="L90" i="9"/>
  <c r="AN90" i="9" l="1"/>
  <c r="Q91" i="9"/>
  <c r="N92" i="9"/>
  <c r="M92" i="9"/>
  <c r="O92" i="9"/>
  <c r="AP92" i="9" s="1"/>
  <c r="L91" i="9"/>
  <c r="AO91" i="9"/>
  <c r="Q92" i="9" l="1"/>
  <c r="AN91" i="9"/>
  <c r="O93" i="9"/>
  <c r="AP93" i="9" s="1"/>
  <c r="M93" i="9"/>
  <c r="N93" i="9"/>
  <c r="AO92" i="9"/>
  <c r="L92" i="9"/>
  <c r="Q93" i="9" l="1"/>
  <c r="AN92" i="9"/>
  <c r="N94" i="9"/>
  <c r="M94" i="9"/>
  <c r="O94" i="9"/>
  <c r="AP94" i="9" s="1"/>
  <c r="L93" i="9"/>
  <c r="AO93" i="9"/>
  <c r="Q94" i="9" l="1"/>
  <c r="AN93" i="9"/>
  <c r="AN94" i="9" s="1"/>
  <c r="O95" i="9"/>
  <c r="AP95" i="9" s="1"/>
  <c r="M95" i="9"/>
  <c r="N95" i="9"/>
  <c r="AO94" i="9"/>
  <c r="L94" i="9"/>
  <c r="Q95" i="9" l="1"/>
  <c r="L95" i="9"/>
  <c r="AO95" i="9"/>
  <c r="O96" i="9"/>
  <c r="AP96" i="9" s="1"/>
  <c r="M96" i="9"/>
  <c r="N96" i="9"/>
  <c r="Q96" i="9" l="1"/>
  <c r="AN95" i="9"/>
  <c r="AN96" i="9" s="1"/>
  <c r="AO96" i="9"/>
  <c r="L96" i="9"/>
  <c r="O97" i="9"/>
  <c r="AP97" i="9" s="1"/>
  <c r="N97" i="9"/>
  <c r="M97" i="9"/>
  <c r="Q97" i="9" l="1"/>
  <c r="L97" i="9"/>
  <c r="AO97" i="9"/>
  <c r="O98" i="9"/>
  <c r="AP98" i="9" s="1"/>
  <c r="M98" i="9"/>
  <c r="N98" i="9"/>
  <c r="Q98" i="9" l="1"/>
  <c r="AN97" i="9"/>
  <c r="AO98" i="9"/>
  <c r="L98" i="9"/>
  <c r="M99" i="9"/>
  <c r="O99" i="9"/>
  <c r="AP99" i="9" s="1"/>
  <c r="N99" i="9"/>
  <c r="Q99" i="9" l="1"/>
  <c r="AN98" i="9"/>
  <c r="L99" i="9"/>
  <c r="AO99" i="9"/>
  <c r="O100" i="9"/>
  <c r="AP100" i="9" s="1"/>
  <c r="N100" i="9"/>
  <c r="M100" i="9"/>
  <c r="Q100" i="9" l="1"/>
  <c r="AN99" i="9"/>
  <c r="O101" i="9"/>
  <c r="AP101" i="9" s="1"/>
  <c r="N101" i="9"/>
  <c r="M101" i="9"/>
  <c r="L100" i="9"/>
  <c r="AO100" i="9"/>
  <c r="Q101" i="9" l="1"/>
  <c r="AN100" i="9"/>
  <c r="AN101" i="9" s="1"/>
  <c r="L101" i="9"/>
  <c r="AO101" i="9"/>
  <c r="M102" i="9"/>
  <c r="O102" i="9"/>
  <c r="AP102" i="9" s="1"/>
  <c r="N102" i="9"/>
  <c r="Q102" i="9" l="1"/>
  <c r="AO102" i="9"/>
  <c r="L102" i="9"/>
  <c r="O103" i="9"/>
  <c r="AP103" i="9" s="1"/>
  <c r="M103" i="9"/>
  <c r="N103" i="9"/>
  <c r="Q103" i="9" l="1"/>
  <c r="AN102" i="9"/>
  <c r="AO103" i="9"/>
  <c r="L103" i="9"/>
  <c r="N104" i="9"/>
  <c r="O104" i="9"/>
  <c r="AP104" i="9" s="1"/>
  <c r="M104" i="9"/>
  <c r="Q104" i="9" l="1"/>
  <c r="AN103" i="9"/>
  <c r="L104" i="9"/>
  <c r="AO104" i="9"/>
  <c r="O105" i="9"/>
  <c r="AP105" i="9" s="1"/>
  <c r="N105" i="9"/>
  <c r="M105" i="9"/>
  <c r="Q105" i="9" l="1"/>
  <c r="AN104" i="9"/>
  <c r="L105" i="9"/>
  <c r="AO105" i="9"/>
  <c r="O106" i="9"/>
  <c r="AP106" i="9" s="1"/>
  <c r="M106" i="9"/>
  <c r="N106" i="9"/>
  <c r="Q106" i="9" l="1"/>
  <c r="AN105" i="9"/>
  <c r="AO106" i="9"/>
  <c r="L106" i="9"/>
  <c r="N107" i="9"/>
  <c r="O107" i="9"/>
  <c r="AP107" i="9" s="1"/>
  <c r="M107" i="9"/>
  <c r="Q107" i="9" l="1"/>
  <c r="AN106" i="9"/>
  <c r="N108" i="9"/>
  <c r="O108" i="9"/>
  <c r="AP108" i="9" s="1"/>
  <c r="M108" i="9"/>
  <c r="L107" i="9"/>
  <c r="AO107" i="9"/>
  <c r="Q108" i="9" l="1"/>
  <c r="AN107" i="9"/>
  <c r="O109" i="9"/>
  <c r="AP109" i="9" s="1"/>
  <c r="M109" i="9"/>
  <c r="N109" i="9"/>
  <c r="AO108" i="9"/>
  <c r="L108" i="9"/>
  <c r="Q109" i="9" l="1"/>
  <c r="AN108" i="9"/>
  <c r="AO109" i="9"/>
  <c r="L109" i="9"/>
  <c r="M110" i="9"/>
  <c r="O110" i="9"/>
  <c r="AP110" i="9" s="1"/>
  <c r="N110" i="9"/>
  <c r="Q110" i="9" l="1"/>
  <c r="AN109" i="9"/>
  <c r="AO110" i="9"/>
  <c r="L110" i="9"/>
  <c r="O111" i="9"/>
  <c r="AP111" i="9" s="1"/>
  <c r="N111" i="9"/>
  <c r="M111" i="9"/>
  <c r="Q111" i="9" l="1"/>
  <c r="AN110" i="9"/>
  <c r="AO111" i="9"/>
  <c r="L111" i="9"/>
  <c r="M112" i="9"/>
  <c r="N112" i="9"/>
  <c r="O112" i="9"/>
  <c r="AP112" i="9" s="1"/>
  <c r="Q112" i="9" l="1"/>
  <c r="AN111" i="9"/>
  <c r="AO112" i="9"/>
  <c r="L112" i="9"/>
  <c r="O113" i="9"/>
  <c r="AP113" i="9" s="1"/>
  <c r="N113" i="9"/>
  <c r="M113" i="9"/>
  <c r="Q113" i="9" l="1"/>
  <c r="AN112" i="9"/>
  <c r="M114" i="9"/>
  <c r="N114" i="9"/>
  <c r="O114" i="9"/>
  <c r="AP114" i="9" s="1"/>
  <c r="AO113" i="9"/>
  <c r="L113" i="9"/>
  <c r="Q114" i="9" l="1"/>
  <c r="AN113" i="9"/>
  <c r="O115" i="9"/>
  <c r="AP115" i="9" s="1"/>
  <c r="M115" i="9"/>
  <c r="N115" i="9"/>
  <c r="AO114" i="9"/>
  <c r="L114" i="9"/>
  <c r="Q115" i="9" l="1"/>
  <c r="AN114" i="9"/>
  <c r="N116" i="9"/>
  <c r="M116" i="9"/>
  <c r="O116" i="9"/>
  <c r="AP116" i="9" s="1"/>
  <c r="L115" i="9"/>
  <c r="AO115" i="9"/>
  <c r="Q116" i="9" l="1"/>
  <c r="AN115" i="9"/>
  <c r="O117" i="9"/>
  <c r="AP117" i="9" s="1"/>
  <c r="M117" i="9"/>
  <c r="N117" i="9"/>
  <c r="L116" i="9"/>
  <c r="AO116" i="9"/>
  <c r="Q117" i="9" l="1"/>
  <c r="AN116" i="9"/>
  <c r="L117" i="9"/>
  <c r="AO117" i="9"/>
  <c r="N118" i="9"/>
  <c r="M118" i="9"/>
  <c r="O118" i="9"/>
  <c r="AP118" i="9" s="1"/>
  <c r="Q118" i="9" l="1"/>
  <c r="AN117" i="9"/>
  <c r="M119" i="9"/>
  <c r="O119" i="9"/>
  <c r="AP119" i="9" s="1"/>
  <c r="N119" i="9"/>
  <c r="L118" i="9"/>
  <c r="AO118" i="9"/>
  <c r="Q119" i="9" l="1"/>
  <c r="AN118" i="9"/>
  <c r="N120" i="9"/>
  <c r="M120" i="9"/>
  <c r="O120" i="9"/>
  <c r="AP120" i="9" s="1"/>
  <c r="AO119" i="9"/>
  <c r="L119" i="9"/>
  <c r="Q120" i="9" l="1"/>
  <c r="AN119" i="9"/>
  <c r="N121" i="9"/>
  <c r="M121" i="9"/>
  <c r="O121" i="9"/>
  <c r="AP121" i="9" s="1"/>
  <c r="AO120" i="9"/>
  <c r="L120" i="9"/>
  <c r="Q121" i="9" l="1"/>
  <c r="AN120" i="9"/>
  <c r="N122" i="9"/>
  <c r="M122" i="9"/>
  <c r="O122" i="9"/>
  <c r="AP122" i="9" s="1"/>
  <c r="L121" i="9"/>
  <c r="AO121" i="9"/>
  <c r="Q122" i="9" l="1"/>
  <c r="AN121" i="9"/>
  <c r="M123" i="9"/>
  <c r="O123" i="9"/>
  <c r="AP123" i="9" s="1"/>
  <c r="N123" i="9"/>
  <c r="AO122" i="9"/>
  <c r="L122" i="9"/>
  <c r="AN122" i="9" l="1"/>
  <c r="Q123" i="9"/>
  <c r="AO123" i="9"/>
  <c r="L123" i="9"/>
  <c r="N124" i="9"/>
  <c r="M124" i="9"/>
  <c r="O124" i="9"/>
  <c r="AP124" i="9" s="1"/>
  <c r="Q124" i="9" l="1"/>
  <c r="AN123" i="9"/>
  <c r="AN124" i="9" s="1"/>
  <c r="L124" i="9"/>
  <c r="AO124" i="9"/>
  <c r="N125" i="9"/>
  <c r="M125" i="9"/>
  <c r="O125" i="9"/>
  <c r="AP125" i="9" s="1"/>
  <c r="Q125" i="9" l="1"/>
  <c r="N126" i="9"/>
  <c r="M126" i="9"/>
  <c r="O126" i="9"/>
  <c r="AP126" i="9" s="1"/>
  <c r="L125" i="9"/>
  <c r="AO125" i="9"/>
  <c r="Q126" i="9" l="1"/>
  <c r="AN125" i="9"/>
  <c r="M127" i="9"/>
  <c r="N127" i="9"/>
  <c r="O127" i="9"/>
  <c r="AP127" i="9" s="1"/>
  <c r="AO126" i="9"/>
  <c r="L126" i="9"/>
  <c r="Q127" i="9" l="1"/>
  <c r="AN126" i="9"/>
  <c r="AO127" i="9"/>
  <c r="L127" i="9"/>
  <c r="M128" i="9"/>
  <c r="O128" i="9"/>
  <c r="AP128" i="9" s="1"/>
  <c r="N128" i="9"/>
  <c r="Q128" i="9" l="1"/>
  <c r="AN127" i="9"/>
  <c r="O129" i="9"/>
  <c r="AP129" i="9" s="1"/>
  <c r="N129" i="9"/>
  <c r="M129" i="9"/>
  <c r="AO128" i="9"/>
  <c r="L128" i="9"/>
  <c r="Q129" i="9" l="1"/>
  <c r="AN128" i="9"/>
  <c r="AN129" i="9" s="1"/>
  <c r="M130" i="9"/>
  <c r="O130" i="9"/>
  <c r="AP130" i="9" s="1"/>
  <c r="N130" i="9"/>
  <c r="AO129" i="9"/>
  <c r="L129" i="9"/>
  <c r="Q130" i="9" l="1"/>
  <c r="AO130" i="9"/>
  <c r="L130" i="9"/>
  <c r="O131" i="9"/>
  <c r="AP131" i="9" s="1"/>
  <c r="M131" i="9"/>
  <c r="N131" i="9"/>
  <c r="Q131" i="9" l="1"/>
  <c r="AN130" i="9"/>
  <c r="AN131" i="9" s="1"/>
  <c r="AO131" i="9"/>
  <c r="L131" i="9"/>
  <c r="N132" i="9"/>
  <c r="M132" i="9"/>
  <c r="O132" i="9"/>
  <c r="AP132" i="9" s="1"/>
  <c r="Q132" i="9" l="1"/>
  <c r="O133" i="9"/>
  <c r="AP133" i="9" s="1"/>
  <c r="N133" i="9"/>
  <c r="M133" i="9"/>
  <c r="AO132" i="9"/>
  <c r="L132" i="9"/>
  <c r="Q133" i="9" l="1"/>
  <c r="AN132" i="9"/>
  <c r="L133" i="9"/>
  <c r="AO133" i="9"/>
  <c r="O134" i="9"/>
  <c r="AP134" i="9" s="1"/>
  <c r="M134" i="9"/>
  <c r="N134" i="9"/>
  <c r="Q134" i="9" l="1"/>
  <c r="AN133" i="9"/>
  <c r="AO134" i="9"/>
  <c r="L134" i="9"/>
  <c r="O135" i="9"/>
  <c r="AP135" i="9" s="1"/>
  <c r="M135" i="9"/>
  <c r="N135" i="9"/>
  <c r="Q135" i="9" l="1"/>
  <c r="AN134" i="9"/>
  <c r="L135" i="9"/>
  <c r="AO135" i="9"/>
  <c r="N136" i="9"/>
  <c r="O136" i="9"/>
  <c r="AP136" i="9" s="1"/>
  <c r="M136" i="9"/>
  <c r="Q136" i="9" l="1"/>
  <c r="AN135" i="9"/>
  <c r="AO136" i="9"/>
  <c r="L136" i="9"/>
  <c r="M137" i="9"/>
  <c r="O137" i="9"/>
  <c r="AP137" i="9" s="1"/>
  <c r="N137" i="9"/>
  <c r="Q137" i="9" l="1"/>
  <c r="AN136" i="9"/>
  <c r="AO137" i="9"/>
  <c r="L137" i="9"/>
  <c r="M138" i="9"/>
  <c r="O138" i="9"/>
  <c r="AP138" i="9" s="1"/>
  <c r="N138" i="9"/>
  <c r="Q138" i="9" l="1"/>
  <c r="AN137" i="9"/>
  <c r="L138" i="9"/>
  <c r="AO138" i="9"/>
  <c r="O139" i="9"/>
  <c r="AP139" i="9" s="1"/>
  <c r="M139" i="9"/>
  <c r="N139" i="9"/>
  <c r="Q139" i="9" l="1"/>
  <c r="AN138" i="9"/>
  <c r="L139" i="9"/>
  <c r="AO139" i="9"/>
  <c r="O140" i="9"/>
  <c r="AP140" i="9" s="1"/>
  <c r="M140" i="9"/>
  <c r="N140" i="9"/>
  <c r="Q140" i="9" l="1"/>
  <c r="AN139" i="9"/>
  <c r="L140" i="9"/>
  <c r="AO140" i="9"/>
  <c r="O141" i="9"/>
  <c r="AP141" i="9" s="1"/>
  <c r="M141" i="9"/>
  <c r="N141" i="9"/>
  <c r="Q141" i="9" l="1"/>
  <c r="AN140" i="9"/>
  <c r="AO141" i="9"/>
  <c r="L141" i="9"/>
  <c r="Y29" i="9"/>
  <c r="Y30" i="9"/>
  <c r="Y31" i="9"/>
  <c r="Y33" i="9"/>
  <c r="Y35" i="9"/>
  <c r="Y36" i="9"/>
  <c r="Y37" i="9"/>
  <c r="Y38" i="9"/>
  <c r="Y39" i="9"/>
  <c r="Y40" i="9"/>
  <c r="Y41" i="9"/>
  <c r="Y42" i="9"/>
  <c r="Y43" i="9"/>
  <c r="Y44" i="9"/>
  <c r="Y45" i="9"/>
  <c r="Y46" i="9"/>
  <c r="Y47" i="9"/>
  <c r="Y48" i="9"/>
  <c r="Y50" i="9"/>
  <c r="Y51" i="9"/>
  <c r="Y55" i="9"/>
  <c r="Y58" i="9"/>
  <c r="Y59" i="9"/>
  <c r="Y60" i="9"/>
  <c r="Y61" i="9"/>
  <c r="Y62" i="9"/>
  <c r="Y63" i="9"/>
  <c r="Y64" i="9"/>
  <c r="Y65" i="9"/>
  <c r="Y66" i="9"/>
  <c r="Y67" i="9"/>
  <c r="Y68" i="9"/>
  <c r="Y69" i="9"/>
  <c r="Y70" i="9"/>
  <c r="Y71" i="9"/>
  <c r="Y72" i="9"/>
  <c r="Y73" i="9"/>
  <c r="Y74" i="9"/>
  <c r="Y76" i="9"/>
  <c r="Y78" i="9"/>
  <c r="Y79" i="9"/>
  <c r="Y81" i="9"/>
  <c r="Y83" i="9"/>
  <c r="Y84" i="9"/>
  <c r="Y85" i="9"/>
  <c r="Y87" i="9"/>
  <c r="Y89" i="9"/>
  <c r="Y90" i="9"/>
  <c r="Y91" i="9"/>
  <c r="Y93" i="9"/>
  <c r="Y94" i="9"/>
  <c r="Y95" i="9"/>
  <c r="Y96" i="9"/>
  <c r="Y97" i="9"/>
  <c r="Y98" i="9"/>
  <c r="Y99" i="9"/>
  <c r="Y100" i="9"/>
  <c r="Y101" i="9"/>
  <c r="Y102" i="9"/>
  <c r="Y103" i="9"/>
  <c r="Y104" i="9"/>
  <c r="Y105" i="9"/>
  <c r="Y106" i="9"/>
  <c r="Y107" i="9"/>
  <c r="Y108" i="9"/>
  <c r="Y109" i="9"/>
  <c r="Y110" i="9"/>
  <c r="Y111" i="9"/>
  <c r="Y112" i="9"/>
  <c r="Y113" i="9"/>
  <c r="Y114" i="9"/>
  <c r="Y115" i="9"/>
  <c r="Y116" i="9"/>
  <c r="Y117" i="9"/>
  <c r="Y118" i="9"/>
  <c r="Y119" i="9"/>
  <c r="Y121" i="9"/>
  <c r="Y122" i="9"/>
  <c r="Y123" i="9"/>
  <c r="Y124" i="9"/>
  <c r="Y125" i="9"/>
  <c r="Y126" i="9"/>
  <c r="Y127" i="9"/>
  <c r="Y128" i="9"/>
  <c r="Y129" i="9"/>
  <c r="Y130" i="9"/>
  <c r="Y131" i="9"/>
  <c r="Y132" i="9"/>
  <c r="Y133" i="9"/>
  <c r="Y134" i="9"/>
  <c r="Y135" i="9"/>
  <c r="Y136" i="9"/>
  <c r="Y137" i="9"/>
  <c r="Y138" i="9"/>
  <c r="Y139" i="9"/>
  <c r="Y140" i="9"/>
  <c r="Y141" i="9"/>
  <c r="Y28" i="9"/>
  <c r="Y24" i="9"/>
  <c r="Y25" i="9"/>
  <c r="Y26" i="9"/>
  <c r="Y27" i="9"/>
  <c r="Y5" i="9"/>
  <c r="AQ5" i="9" s="1"/>
  <c r="Y7" i="9"/>
  <c r="Y6" i="9"/>
  <c r="AQ6" i="9" s="1"/>
  <c r="Y21" i="9"/>
  <c r="Y20" i="9"/>
  <c r="Y19" i="9"/>
  <c r="Y17" i="9"/>
  <c r="Y18" i="9"/>
  <c r="Y16" i="9"/>
  <c r="Y15" i="9"/>
  <c r="Y14" i="9"/>
  <c r="Y13" i="9"/>
  <c r="Y11" i="9"/>
  <c r="Y12" i="9"/>
  <c r="Y10" i="9"/>
  <c r="Y9" i="9"/>
  <c r="Y8" i="9"/>
  <c r="Y4" i="9"/>
  <c r="AN141" i="9" l="1"/>
  <c r="AQ17" i="9" l="1"/>
  <c r="AQ49" i="9" l="1"/>
  <c r="AQ52" i="9" l="1"/>
  <c r="AQ53" i="9" l="1"/>
  <c r="AQ54" i="9" l="1"/>
  <c r="AQ56" i="9" l="1"/>
  <c r="AQ57" i="9" l="1"/>
  <c r="AQ77" i="9" l="1"/>
  <c r="AQ80" i="9" l="1"/>
  <c r="AQ82" i="9" l="1"/>
  <c r="AQ86" i="9" l="1"/>
  <c r="AQ99" i="9" l="1"/>
  <c r="AQ127" i="9" l="1"/>
  <c r="AQ104" i="9"/>
  <c r="AQ106" i="9"/>
  <c r="AQ107" i="9"/>
  <c r="AQ108" i="9"/>
  <c r="AQ109" i="9"/>
  <c r="AQ110" i="9"/>
  <c r="AQ111" i="9"/>
  <c r="AQ112" i="9"/>
  <c r="AQ113" i="9"/>
  <c r="AQ114" i="9"/>
  <c r="AQ115" i="9"/>
  <c r="AQ116" i="9"/>
  <c r="AQ117" i="9"/>
  <c r="AQ118" i="9"/>
  <c r="AQ119" i="9"/>
  <c r="AQ120" i="9"/>
  <c r="AQ92" i="9"/>
  <c r="AQ60" i="9"/>
  <c r="AQ61" i="9"/>
  <c r="AQ62" i="9"/>
  <c r="AQ63" i="9"/>
  <c r="AQ64" i="9"/>
  <c r="AQ65" i="9"/>
  <c r="AQ66" i="9"/>
  <c r="AQ67" i="9"/>
  <c r="AQ68" i="9"/>
  <c r="AQ7" i="9" l="1"/>
  <c r="AQ8" i="9" l="1"/>
  <c r="AQ9" i="9" l="1"/>
  <c r="AQ10" i="9" s="1"/>
  <c r="AQ11" i="9" s="1"/>
  <c r="AQ12" i="9" l="1"/>
  <c r="AQ13" i="9" l="1"/>
  <c r="AQ14" i="9" l="1"/>
  <c r="AQ15" i="9" s="1"/>
  <c r="AQ16" i="9" l="1"/>
  <c r="AQ18" i="9" l="1"/>
  <c r="AQ19" i="9" l="1"/>
  <c r="AQ20" i="9" l="1"/>
  <c r="AQ21" i="9" l="1"/>
  <c r="AQ22" i="9" s="1"/>
  <c r="AQ23" i="9" s="1"/>
  <c r="AQ24" i="9" l="1"/>
  <c r="AQ25" i="9" s="1"/>
  <c r="AQ26" i="9" l="1"/>
  <c r="AQ27" i="9" l="1"/>
  <c r="AQ28" i="9" s="1"/>
  <c r="AQ29" i="9" s="1"/>
  <c r="AQ30" i="9" s="1"/>
  <c r="AQ31" i="9" s="1"/>
  <c r="AQ32" i="9" s="1"/>
  <c r="AQ33" i="9" s="1"/>
  <c r="AQ34" i="9" l="1"/>
  <c r="AQ35" i="9" l="1"/>
  <c r="AQ36" i="9" s="1"/>
  <c r="AQ37" i="9" s="1"/>
  <c r="AQ38" i="9" l="1"/>
  <c r="AQ39" i="9" s="1"/>
  <c r="AQ40" i="9" s="1"/>
  <c r="AQ41" i="9" s="1"/>
  <c r="AQ42" i="9" s="1"/>
  <c r="AQ43" i="9" s="1"/>
  <c r="AQ44" i="9" s="1"/>
  <c r="AQ45" i="9" l="1"/>
  <c r="AQ46" i="9" s="1"/>
  <c r="AQ47" i="9" l="1"/>
  <c r="AQ48" i="9" s="1"/>
  <c r="AQ50" i="9" s="1"/>
  <c r="AQ51" i="9" s="1"/>
  <c r="AQ55" i="9" s="1"/>
  <c r="AQ58" i="9" s="1"/>
  <c r="AQ59" i="9" l="1"/>
  <c r="AQ69" i="9" s="1"/>
  <c r="AQ70" i="9" s="1"/>
  <c r="AQ71" i="9" s="1"/>
  <c r="AQ72" i="9" l="1"/>
  <c r="AQ73" i="9" s="1"/>
  <c r="AQ74" i="9" s="1"/>
  <c r="AQ75" i="9" l="1"/>
  <c r="AQ76" i="9" l="1"/>
  <c r="AQ78" i="9" l="1"/>
  <c r="AQ79" i="9" s="1"/>
  <c r="AQ81" i="9" l="1"/>
  <c r="AQ83" i="9" l="1"/>
  <c r="AQ84" i="9" s="1"/>
  <c r="AQ85" i="9" s="1"/>
  <c r="AQ87" i="9" s="1"/>
  <c r="AQ88" i="9" s="1"/>
  <c r="AQ89" i="9" l="1"/>
  <c r="AQ90" i="9" l="1"/>
  <c r="AQ91" i="9" s="1"/>
  <c r="AQ93" i="9" s="1"/>
  <c r="AQ94" i="9" s="1"/>
  <c r="AQ95" i="9" s="1"/>
  <c r="AQ96" i="9" s="1"/>
  <c r="AQ97" i="9" l="1"/>
  <c r="AQ98" i="9" s="1"/>
  <c r="AQ100" i="9" l="1"/>
  <c r="AQ101" i="9" s="1"/>
  <c r="AQ102" i="9" s="1"/>
  <c r="AQ103" i="9" s="1"/>
  <c r="AQ105" i="9" l="1"/>
  <c r="AQ125" i="9"/>
  <c r="AQ121" i="9" l="1"/>
  <c r="AQ122" i="9" s="1"/>
  <c r="AQ123" i="9" s="1"/>
  <c r="AQ124" i="9" s="1"/>
  <c r="AQ126" i="9" l="1"/>
  <c r="AQ128" i="9" s="1"/>
  <c r="AQ129" i="9" s="1"/>
  <c r="AQ130" i="9" s="1"/>
  <c r="AQ131" i="9" s="1"/>
  <c r="AQ132" i="9" s="1"/>
  <c r="AQ133" i="9" s="1"/>
  <c r="AQ134" i="9" s="1"/>
  <c r="AQ135" i="9" s="1"/>
  <c r="AQ136" i="9" s="1"/>
  <c r="AQ137" i="9" s="1"/>
  <c r="AQ138" i="9" s="1"/>
  <c r="AQ139" i="9" s="1"/>
  <c r="AQ140" i="9" s="1"/>
  <c r="AQ141" i="9" s="1"/>
  <c r="AQ3" i="9" l="1"/>
  <c r="AS84" i="9" s="1"/>
  <c r="AU91" i="9"/>
  <c r="BH91" i="9" s="1"/>
  <c r="AS85" i="9"/>
  <c r="AU107" i="9"/>
  <c r="BH107" i="9" s="1"/>
  <c r="BE134" i="9"/>
  <c r="AU84" i="9"/>
  <c r="BH84" i="9" s="1"/>
  <c r="AX128" i="9"/>
  <c r="AZ128" i="9" s="1"/>
  <c r="AR41" i="9"/>
  <c r="AV41" i="9" s="1"/>
  <c r="AR39" i="9"/>
  <c r="AV39" i="9" s="1"/>
  <c r="AT134" i="9"/>
  <c r="AU131" i="9"/>
  <c r="BH131" i="9" s="1"/>
  <c r="AU83" i="9"/>
  <c r="BH83" i="9" s="1"/>
  <c r="AU86" i="9"/>
  <c r="BH86" i="9" s="1"/>
  <c r="BE122" i="9"/>
  <c r="BE95" i="9"/>
  <c r="AX92" i="9"/>
  <c r="AZ92" i="9" s="1"/>
  <c r="AT114" i="9"/>
  <c r="AR50" i="9"/>
  <c r="AV50" i="9" s="1"/>
  <c r="AW77" i="9"/>
  <c r="AT128" i="9"/>
  <c r="AX140" i="9"/>
  <c r="AZ140" i="9" s="1"/>
  <c r="AT109" i="9"/>
  <c r="AW105" i="9"/>
  <c r="AR28" i="9"/>
  <c r="AV28" i="9" s="1"/>
  <c r="AU85" i="9"/>
  <c r="BH85" i="9" s="1"/>
  <c r="BC86" i="9"/>
  <c r="AX81" i="9"/>
  <c r="AZ81" i="9" s="1"/>
  <c r="AS111" i="9"/>
  <c r="AS123" i="9"/>
  <c r="AS135" i="9"/>
  <c r="AR49" i="9"/>
  <c r="AV49" i="9" s="1"/>
  <c r="BC133" i="9"/>
  <c r="AT83" i="9"/>
  <c r="AT138" i="9"/>
  <c r="AX110" i="9"/>
  <c r="AZ110" i="9" s="1"/>
  <c r="BD80" i="9"/>
  <c r="AU95" i="9"/>
  <c r="BH95" i="9" s="1"/>
  <c r="BD136" i="9"/>
  <c r="AW136" i="9"/>
  <c r="AR118" i="9"/>
  <c r="AV118" i="9" s="1"/>
  <c r="AX141" i="9"/>
  <c r="AZ141" i="9" s="1"/>
  <c r="BD121" i="9"/>
  <c r="AS136" i="9"/>
  <c r="AX79" i="9"/>
  <c r="AZ79" i="9" s="1"/>
  <c r="AR21" i="9"/>
  <c r="AV21" i="9" s="1"/>
  <c r="BE92" i="9"/>
  <c r="BD99" i="9"/>
  <c r="AR22" i="9"/>
  <c r="AV22" i="9" s="1"/>
  <c r="BE114" i="9"/>
  <c r="AR87" i="9"/>
  <c r="AV87" i="9" s="1"/>
  <c r="AR116" i="9"/>
  <c r="AV116" i="9" s="1"/>
  <c r="AT100" i="9"/>
  <c r="AU132" i="9"/>
  <c r="BH132" i="9" s="1"/>
  <c r="AR97" i="9"/>
  <c r="AV97" i="9" s="1"/>
  <c r="AS89" i="9"/>
  <c r="AS101" i="9"/>
  <c r="AS113" i="9"/>
  <c r="BC128" i="9"/>
  <c r="BD82" i="9"/>
  <c r="BC87" i="9"/>
  <c r="AR10" i="9"/>
  <c r="AV10" i="9" s="1"/>
  <c r="AT140" i="9"/>
  <c r="AT84" i="9"/>
  <c r="AT86" i="9"/>
  <c r="BC122" i="9"/>
  <c r="AX85" i="9"/>
  <c r="AZ85" i="9" s="1"/>
  <c r="BE103" i="9"/>
  <c r="AR108" i="9"/>
  <c r="AV108" i="9" s="1"/>
  <c r="BD119" i="9"/>
  <c r="AR29" i="9"/>
  <c r="AV29" i="9" s="1"/>
  <c r="AW130" i="9"/>
  <c r="AR58" i="9"/>
  <c r="AV58" i="9" s="1"/>
  <c r="AX118" i="9"/>
  <c r="AZ118" i="9" s="1"/>
  <c r="AS90" i="9"/>
  <c r="AS114" i="9"/>
  <c r="AS126" i="9"/>
  <c r="AS138" i="9"/>
  <c r="AT135" i="9"/>
  <c r="AR100" i="9"/>
  <c r="AV100" i="9" s="1"/>
  <c r="AU105" i="9"/>
  <c r="BH105" i="9" s="1"/>
  <c r="BD97" i="9"/>
  <c r="AX82" i="9"/>
  <c r="AZ82" i="9" s="1"/>
  <c r="AR86" i="9"/>
  <c r="AV86" i="9" s="1"/>
  <c r="BD122" i="9"/>
  <c r="AX117" i="9"/>
  <c r="AZ117" i="9" s="1"/>
  <c r="AR91" i="9"/>
  <c r="AV91" i="9" s="1"/>
  <c r="AW111" i="9"/>
  <c r="BC77" i="9"/>
  <c r="BD91" i="9"/>
  <c r="BC112" i="9"/>
  <c r="BC91" i="9"/>
  <c r="AW98" i="9"/>
  <c r="AR30" i="9"/>
  <c r="AV30" i="9" s="1"/>
  <c r="AT120" i="9"/>
  <c r="AR37" i="9"/>
  <c r="AV37" i="9" s="1"/>
  <c r="BC106" i="9"/>
  <c r="BE136" i="9"/>
  <c r="BE87" i="9"/>
  <c r="AR127" i="9"/>
  <c r="AV127" i="9" s="1"/>
  <c r="AR63" i="9"/>
  <c r="AV63" i="9" s="1"/>
  <c r="AT124" i="9"/>
  <c r="AS79" i="9"/>
  <c r="AS91" i="9"/>
  <c r="AS127" i="9"/>
  <c r="AS139" i="9"/>
  <c r="BD132" i="9"/>
  <c r="AU103" i="9"/>
  <c r="BH103" i="9" s="1"/>
  <c r="AR132" i="9"/>
  <c r="AV132" i="9" s="1"/>
  <c r="AU104" i="9"/>
  <c r="BH104" i="9" s="1"/>
  <c r="BC100" i="9"/>
  <c r="AR53" i="9"/>
  <c r="AV53" i="9" s="1"/>
  <c r="BC135" i="9"/>
  <c r="AR137" i="9"/>
  <c r="AV137" i="9" s="1"/>
  <c r="BD135" i="9"/>
  <c r="BE89" i="9"/>
  <c r="AX97" i="9"/>
  <c r="AZ97" i="9" s="1"/>
  <c r="AW124" i="9"/>
  <c r="AR122" i="9"/>
  <c r="AV122" i="9" s="1"/>
  <c r="BD123" i="9"/>
  <c r="AR103" i="9"/>
  <c r="AV103" i="9" s="1"/>
  <c r="BC139" i="9"/>
  <c r="AW110" i="9"/>
  <c r="BE125" i="9"/>
  <c r="AR60" i="9"/>
  <c r="AV60" i="9" s="1"/>
  <c r="BE135" i="9"/>
  <c r="AW101" i="9"/>
  <c r="AU77" i="9"/>
  <c r="BH77" i="9" s="1"/>
  <c r="BD107" i="9"/>
  <c r="AT129" i="9"/>
  <c r="AR23" i="9"/>
  <c r="AV23" i="9" s="1"/>
  <c r="AT122" i="9"/>
  <c r="BC111" i="9"/>
  <c r="AR128" i="9"/>
  <c r="AV128" i="9" s="1"/>
  <c r="AW90" i="9"/>
  <c r="AR57" i="9"/>
  <c r="AV57" i="9" s="1"/>
  <c r="AW95" i="9"/>
  <c r="BE100" i="9"/>
  <c r="AW117" i="9"/>
  <c r="BE118" i="9"/>
  <c r="AT105" i="9"/>
  <c r="AS80" i="9"/>
  <c r="AS92" i="9"/>
  <c r="AS104" i="9"/>
  <c r="AS116" i="9"/>
  <c r="AS128" i="9"/>
  <c r="AS140" i="9"/>
  <c r="AU125" i="9"/>
  <c r="BH125" i="9" s="1"/>
  <c r="AR32" i="9"/>
  <c r="AV32" i="9" s="1"/>
  <c r="BD131" i="9"/>
  <c r="BE77" i="9"/>
  <c r="AT106" i="9"/>
  <c r="AX131" i="9"/>
  <c r="AZ131" i="9" s="1"/>
  <c r="AW122" i="9"/>
  <c r="AT119" i="9"/>
  <c r="AU92" i="9"/>
  <c r="BH92" i="9" s="1"/>
  <c r="AU82" i="9"/>
  <c r="BH82" i="9" s="1"/>
  <c r="AR54" i="9"/>
  <c r="AV54" i="9" s="1"/>
  <c r="AR43" i="9"/>
  <c r="AV43" i="9" s="1"/>
  <c r="BE131" i="9"/>
  <c r="AW141" i="9"/>
  <c r="AW112" i="9"/>
  <c r="AT113" i="9"/>
  <c r="BE117" i="9"/>
  <c r="BD103" i="9"/>
  <c r="AW108" i="9"/>
  <c r="BD116" i="9"/>
  <c r="BD93" i="9"/>
  <c r="AR125" i="9"/>
  <c r="AV125" i="9" s="1"/>
  <c r="AW96" i="9"/>
  <c r="AT93" i="9"/>
  <c r="AW85" i="9"/>
  <c r="AX103" i="9"/>
  <c r="AZ103" i="9" s="1"/>
  <c r="AR78" i="9"/>
  <c r="AV78" i="9" s="1"/>
  <c r="AR123" i="9"/>
  <c r="AV123" i="9" s="1"/>
  <c r="BD138" i="9"/>
  <c r="AT137" i="9"/>
  <c r="AX108" i="9"/>
  <c r="AZ108" i="9" s="1"/>
  <c r="AR134" i="9"/>
  <c r="AV134" i="9" s="1"/>
  <c r="AU141" i="9"/>
  <c r="BH141" i="9" s="1"/>
  <c r="AR95" i="9"/>
  <c r="AV95" i="9" s="1"/>
  <c r="AR59" i="9"/>
  <c r="AV59" i="9" s="1"/>
  <c r="AU88" i="9"/>
  <c r="BH88" i="9" s="1"/>
  <c r="AU127" i="9"/>
  <c r="BH127" i="9" s="1"/>
  <c r="BE104" i="9"/>
  <c r="AT77" i="9"/>
  <c r="AR11" i="9"/>
  <c r="AV11" i="9" s="1"/>
  <c r="AS81" i="9"/>
  <c r="AS93" i="9"/>
  <c r="AS105" i="9"/>
  <c r="AS117" i="9"/>
  <c r="AS129" i="9"/>
  <c r="AS141" i="9"/>
  <c r="AR7" i="9"/>
  <c r="AV7" i="9" s="1"/>
  <c r="BE139" i="9"/>
  <c r="BE132" i="9"/>
  <c r="BC108" i="9"/>
  <c r="BC132" i="9"/>
  <c r="AR72" i="9"/>
  <c r="AV72" i="9" s="1"/>
  <c r="BD92" i="9"/>
  <c r="AR19" i="9"/>
  <c r="AV19" i="9" s="1"/>
  <c r="BD94" i="9"/>
  <c r="AW129" i="9"/>
  <c r="AT90" i="9"/>
  <c r="AR105" i="9"/>
  <c r="AV105" i="9" s="1"/>
  <c r="AR77" i="9"/>
  <c r="AV77" i="9" s="1"/>
  <c r="AX111" i="9"/>
  <c r="AZ111" i="9" s="1"/>
  <c r="AT123" i="9"/>
  <c r="AX116" i="9"/>
  <c r="AZ116" i="9" s="1"/>
  <c r="AU100" i="9"/>
  <c r="BH100" i="9" s="1"/>
  <c r="AR38" i="9"/>
  <c r="AV38" i="9" s="1"/>
  <c r="AU114" i="9"/>
  <c r="BH114" i="9" s="1"/>
  <c r="AW104" i="9"/>
  <c r="BE123" i="9"/>
  <c r="AU117" i="9"/>
  <c r="BH117" i="9" s="1"/>
  <c r="AT111" i="9"/>
  <c r="AU115" i="9"/>
  <c r="BH115" i="9" s="1"/>
  <c r="BE84" i="9"/>
  <c r="AX99" i="9"/>
  <c r="AZ99" i="9" s="1"/>
  <c r="BD118" i="9"/>
  <c r="BD137" i="9"/>
  <c r="BE88" i="9"/>
  <c r="BE91" i="9"/>
  <c r="AR140" i="9"/>
  <c r="AV140" i="9" s="1"/>
  <c r="AU101" i="9"/>
  <c r="BH101" i="9" s="1"/>
  <c r="AW103" i="9"/>
  <c r="AT97" i="9"/>
  <c r="AW78" i="9"/>
  <c r="BC116" i="9"/>
  <c r="AT108" i="9"/>
  <c r="AU129" i="9"/>
  <c r="BH129" i="9" s="1"/>
  <c r="AT91" i="9"/>
  <c r="AX102" i="9"/>
  <c r="AZ102" i="9" s="1"/>
  <c r="AR31" i="9"/>
  <c r="AV31" i="9" s="1"/>
  <c r="BD85" i="9"/>
  <c r="AR99" i="9"/>
  <c r="AV99" i="9" s="1"/>
  <c r="AU79" i="9"/>
  <c r="BH79" i="9" s="1"/>
  <c r="BD141" i="9"/>
  <c r="BC138" i="9"/>
  <c r="BE94" i="9"/>
  <c r="BE115" i="9"/>
  <c r="AR84" i="9"/>
  <c r="AV84" i="9" s="1"/>
  <c r="AR5" i="9"/>
  <c r="AV5" i="9" s="1"/>
  <c r="AU128" i="9"/>
  <c r="BH128" i="9" s="1"/>
  <c r="AS82" i="9"/>
  <c r="AS94" i="9"/>
  <c r="AS106" i="9"/>
  <c r="AS118" i="9"/>
  <c r="AS130" i="9"/>
  <c r="AR76" i="9"/>
  <c r="AV76" i="9" s="1"/>
  <c r="BE128" i="9"/>
  <c r="AR101" i="9"/>
  <c r="AV101" i="9" s="1"/>
  <c r="AT88" i="9"/>
  <c r="AW86" i="9"/>
  <c r="BE80" i="9"/>
  <c r="AR70" i="9"/>
  <c r="AV70" i="9" s="1"/>
  <c r="AX106" i="9"/>
  <c r="AZ106" i="9" s="1"/>
  <c r="AX129" i="9"/>
  <c r="AZ129" i="9" s="1"/>
  <c r="BC99" i="9"/>
  <c r="AW126" i="9"/>
  <c r="AW135" i="9"/>
  <c r="AU90" i="9"/>
  <c r="BH90" i="9" s="1"/>
  <c r="AU136" i="9"/>
  <c r="BH136" i="9" s="1"/>
  <c r="BE105" i="9"/>
  <c r="AW116" i="9"/>
  <c r="BE85" i="9"/>
  <c r="AR112" i="9"/>
  <c r="AV112" i="9" s="1"/>
  <c r="BD120" i="9"/>
  <c r="AU81" i="9"/>
  <c r="BH81" i="9" s="1"/>
  <c r="AT112" i="9"/>
  <c r="BE120" i="9"/>
  <c r="AT104" i="9"/>
  <c r="AR93" i="9"/>
  <c r="AV93" i="9" s="1"/>
  <c r="AR111" i="9"/>
  <c r="AV111" i="9" s="1"/>
  <c r="BD113" i="9"/>
  <c r="AW109" i="9"/>
  <c r="AR67" i="9"/>
  <c r="AV67" i="9" s="1"/>
  <c r="AU87" i="9"/>
  <c r="BH87" i="9" s="1"/>
  <c r="AW80" i="9"/>
  <c r="AU120" i="9"/>
  <c r="BH120" i="9" s="1"/>
  <c r="BD128" i="9"/>
  <c r="AX87" i="9"/>
  <c r="AZ87" i="9" s="1"/>
  <c r="BC140" i="9"/>
  <c r="AW87" i="9"/>
  <c r="AW118" i="9"/>
  <c r="BC110" i="9"/>
  <c r="AW120" i="9"/>
  <c r="BE121" i="9"/>
  <c r="AR121" i="9"/>
  <c r="AV121" i="9" s="1"/>
  <c r="AT101" i="9"/>
  <c r="BD140" i="9"/>
  <c r="AX119" i="9"/>
  <c r="AZ119" i="9" s="1"/>
  <c r="BD126" i="9"/>
  <c r="AT78" i="9"/>
  <c r="AR12" i="9"/>
  <c r="AV12" i="9" s="1"/>
  <c r="BD112" i="9"/>
  <c r="BD129" i="9"/>
  <c r="BD104" i="9"/>
  <c r="AT81" i="9"/>
  <c r="AW79" i="9"/>
  <c r="AS83" i="9"/>
  <c r="AS95" i="9"/>
  <c r="AS107" i="9"/>
  <c r="AS119" i="9"/>
  <c r="AS131" i="9"/>
  <c r="AX122" i="9"/>
  <c r="AZ122" i="9" s="1"/>
  <c r="AU99" i="9"/>
  <c r="BH99" i="9" s="1"/>
  <c r="AT116" i="9"/>
  <c r="AR24" i="9"/>
  <c r="AV24" i="9" s="1"/>
  <c r="AU122" i="9"/>
  <c r="BH122" i="9" s="1"/>
  <c r="BC90" i="9"/>
  <c r="AT87" i="9"/>
  <c r="AX84" i="9"/>
  <c r="AZ84" i="9" s="1"/>
  <c r="AR133" i="9"/>
  <c r="AV133" i="9" s="1"/>
  <c r="AW121" i="9"/>
  <c r="AR131" i="9"/>
  <c r="AV131" i="9" s="1"/>
  <c r="AR138" i="9"/>
  <c r="AV138" i="9" s="1"/>
  <c r="AR124" i="9"/>
  <c r="AV124" i="9" s="1"/>
  <c r="AW91" i="9"/>
  <c r="AW125" i="9"/>
  <c r="AW139" i="9"/>
  <c r="AU134" i="9"/>
  <c r="BH134" i="9" s="1"/>
  <c r="BC131" i="9"/>
  <c r="AW93" i="9"/>
  <c r="AT102" i="9"/>
  <c r="AR55" i="9"/>
  <c r="AV55" i="9" s="1"/>
  <c r="BD100" i="9"/>
  <c r="AW137" i="9"/>
  <c r="AU138" i="9"/>
  <c r="BH138" i="9" s="1"/>
  <c r="AW138" i="9"/>
  <c r="BC92" i="9"/>
  <c r="AW102" i="9"/>
  <c r="BC84" i="9"/>
  <c r="BC107" i="9"/>
  <c r="AX96" i="9"/>
  <c r="AZ96" i="9" s="1"/>
  <c r="BC93" i="9"/>
  <c r="AX88" i="9"/>
  <c r="AZ88" i="9" s="1"/>
  <c r="BE97" i="9"/>
  <c r="AU124" i="9"/>
  <c r="BH124" i="9" s="1"/>
  <c r="AT131" i="9"/>
  <c r="AR88" i="9"/>
  <c r="AV88" i="9" s="1"/>
  <c r="AT110" i="9"/>
  <c r="AW132" i="9"/>
  <c r="BD86" i="9"/>
  <c r="AR94" i="9"/>
  <c r="AV94" i="9" s="1"/>
  <c r="AW128" i="9"/>
  <c r="AX105" i="9"/>
  <c r="AZ105" i="9" s="1"/>
  <c r="AX98" i="9"/>
  <c r="AZ98" i="9" s="1"/>
  <c r="AX107" i="9"/>
  <c r="AZ107" i="9" s="1"/>
  <c r="AR16" i="9"/>
  <c r="AV16" i="9" s="1"/>
  <c r="BC118" i="9"/>
  <c r="BC78" i="9"/>
  <c r="AX80" i="9"/>
  <c r="AZ80" i="9" s="1"/>
  <c r="AW39" i="9" l="1"/>
  <c r="AX138" i="9"/>
  <c r="AZ138" i="9" s="1"/>
  <c r="AU23" i="9"/>
  <c r="AW23" i="9"/>
  <c r="BE90" i="9"/>
  <c r="AR104" i="9"/>
  <c r="AV104" i="9" s="1"/>
  <c r="BE111" i="9"/>
  <c r="AS77" i="9"/>
  <c r="AX89" i="9"/>
  <c r="AZ89" i="9" s="1"/>
  <c r="BE106" i="9"/>
  <c r="AR20" i="9"/>
  <c r="AV20" i="9" s="1"/>
  <c r="AS124" i="9"/>
  <c r="AT125" i="9"/>
  <c r="BE81" i="9"/>
  <c r="AU98" i="9"/>
  <c r="BH98" i="9" s="1"/>
  <c r="AR66" i="9"/>
  <c r="AV66" i="9" s="1"/>
  <c r="AS99" i="9"/>
  <c r="BE98" i="9"/>
  <c r="AR33" i="9"/>
  <c r="AV33" i="9" s="1"/>
  <c r="AR83" i="9"/>
  <c r="AV83" i="9" s="1"/>
  <c r="AS134" i="9"/>
  <c r="AR62" i="9"/>
  <c r="AV62" i="9" s="1"/>
  <c r="AU121" i="9"/>
  <c r="BH121" i="9" s="1"/>
  <c r="BC82" i="9"/>
  <c r="AY82" i="9" s="1"/>
  <c r="AW131" i="9"/>
  <c r="BC124" i="9"/>
  <c r="BE141" i="9"/>
  <c r="AR82" i="9"/>
  <c r="AV82" i="9" s="1"/>
  <c r="AR4" i="9"/>
  <c r="AV4" i="9" s="1"/>
  <c r="BE101" i="9"/>
  <c r="BC126" i="9"/>
  <c r="BD79" i="9"/>
  <c r="AS102" i="9"/>
  <c r="AX130" i="9"/>
  <c r="AZ130" i="9" s="1"/>
  <c r="AR114" i="9"/>
  <c r="AV114" i="9" s="1"/>
  <c r="BE99" i="9"/>
  <c r="AT79" i="9"/>
  <c r="BD117" i="9"/>
  <c r="AW114" i="9"/>
  <c r="BE82" i="9"/>
  <c r="BD130" i="9"/>
  <c r="AS112" i="9"/>
  <c r="BE96" i="9"/>
  <c r="AU106" i="9"/>
  <c r="BH106" i="9" s="1"/>
  <c r="AT107" i="9"/>
  <c r="BE140" i="9"/>
  <c r="AS87" i="9"/>
  <c r="AT85" i="9"/>
  <c r="AU112" i="9"/>
  <c r="BH112" i="9" s="1"/>
  <c r="AY112" i="9" s="1"/>
  <c r="BE127" i="9"/>
  <c r="AS122" i="9"/>
  <c r="AR47" i="9"/>
  <c r="AV47" i="9" s="1"/>
  <c r="AX91" i="9"/>
  <c r="AZ91" i="9" s="1"/>
  <c r="AR80" i="9"/>
  <c r="AV80" i="9" s="1"/>
  <c r="AT103" i="9"/>
  <c r="BD83" i="9"/>
  <c r="AR129" i="9"/>
  <c r="AV129" i="9" s="1"/>
  <c r="AU113" i="9"/>
  <c r="BH113" i="9" s="1"/>
  <c r="BD96" i="9"/>
  <c r="AX136" i="9"/>
  <c r="AZ136" i="9" s="1"/>
  <c r="AT95" i="9"/>
  <c r="BC103" i="9"/>
  <c r="AX137" i="9"/>
  <c r="AZ137" i="9" s="1"/>
  <c r="AR85" i="9"/>
  <c r="AV85" i="9" s="1"/>
  <c r="AT99" i="9"/>
  <c r="AS100" i="9"/>
  <c r="BD110" i="9"/>
  <c r="AW133" i="9"/>
  <c r="AR130" i="9"/>
  <c r="AV130" i="9" s="1"/>
  <c r="AR68" i="9"/>
  <c r="AV68" i="9" s="1"/>
  <c r="BC115" i="9"/>
  <c r="BE109" i="9"/>
  <c r="AU119" i="9"/>
  <c r="BH119" i="9" s="1"/>
  <c r="AR79" i="9"/>
  <c r="AV79" i="9" s="1"/>
  <c r="AS110" i="9"/>
  <c r="AR56" i="9"/>
  <c r="AV56" i="9" s="1"/>
  <c r="AR14" i="9"/>
  <c r="AV14" i="9" s="1"/>
  <c r="BE112" i="9"/>
  <c r="AR120" i="9"/>
  <c r="AV120" i="9" s="1"/>
  <c r="AX124" i="9"/>
  <c r="AZ124" i="9" s="1"/>
  <c r="BE107" i="9"/>
  <c r="AU102" i="9"/>
  <c r="BH102" i="9" s="1"/>
  <c r="BD109" i="9"/>
  <c r="AR17" i="9"/>
  <c r="AV17" i="9" s="1"/>
  <c r="BC94" i="9"/>
  <c r="AX134" i="9"/>
  <c r="AZ134" i="9" s="1"/>
  <c r="AS78" i="9"/>
  <c r="AX86" i="9"/>
  <c r="AZ86" i="9" s="1"/>
  <c r="AR71" i="9"/>
  <c r="AV71" i="9" s="1"/>
  <c r="AR51" i="9"/>
  <c r="AV51" i="9" s="1"/>
  <c r="AX121" i="9"/>
  <c r="AZ121" i="9" s="1"/>
  <c r="BC137" i="9"/>
  <c r="BE78" i="9"/>
  <c r="AX123" i="9"/>
  <c r="AZ123" i="9" s="1"/>
  <c r="AX95" i="9"/>
  <c r="AZ95" i="9" s="1"/>
  <c r="AS88" i="9"/>
  <c r="AR25" i="9"/>
  <c r="BC25" i="9" s="1"/>
  <c r="BD134" i="9"/>
  <c r="AR92" i="9"/>
  <c r="AV92" i="9" s="1"/>
  <c r="BD101" i="9"/>
  <c r="AT92" i="9"/>
  <c r="AT98" i="9"/>
  <c r="BD139" i="9"/>
  <c r="AX101" i="9"/>
  <c r="AZ101" i="9" s="1"/>
  <c r="AS98" i="9"/>
  <c r="AR139" i="9"/>
  <c r="AV139" i="9" s="1"/>
  <c r="AR34" i="9"/>
  <c r="AV34" i="9" s="1"/>
  <c r="AT136" i="9"/>
  <c r="BC125" i="9"/>
  <c r="AY125" i="9" s="1"/>
  <c r="AU139" i="9"/>
  <c r="BH139" i="9" s="1"/>
  <c r="AW81" i="9"/>
  <c r="AU108" i="9"/>
  <c r="BH108" i="9" s="1"/>
  <c r="AY108" i="9" s="1"/>
  <c r="AX77" i="9"/>
  <c r="AZ77" i="9" s="1"/>
  <c r="BE133" i="9"/>
  <c r="AR119" i="9"/>
  <c r="AV119" i="9" s="1"/>
  <c r="BD106" i="9"/>
  <c r="AR73" i="9"/>
  <c r="AV73" i="9" s="1"/>
  <c r="AX83" i="9"/>
  <c r="AZ83" i="9" s="1"/>
  <c r="AR46" i="9"/>
  <c r="AV46" i="9" s="1"/>
  <c r="AW123" i="9"/>
  <c r="BD133" i="9"/>
  <c r="BE79" i="9"/>
  <c r="BD102" i="9"/>
  <c r="AR52" i="9"/>
  <c r="AV52" i="9" s="1"/>
  <c r="AU78" i="9"/>
  <c r="BH78" i="9" s="1"/>
  <c r="AX78" i="9"/>
  <c r="AZ78" i="9" s="1"/>
  <c r="BE83" i="9"/>
  <c r="AX109" i="9"/>
  <c r="AZ109" i="9" s="1"/>
  <c r="AW83" i="9"/>
  <c r="AT117" i="9"/>
  <c r="BE124" i="9"/>
  <c r="BC98" i="9"/>
  <c r="AY98" i="9" s="1"/>
  <c r="AS142" i="9"/>
  <c r="AW134" i="9"/>
  <c r="AT139" i="9"/>
  <c r="BC102" i="9"/>
  <c r="BD105" i="9"/>
  <c r="AU135" i="9"/>
  <c r="BH135" i="9" s="1"/>
  <c r="AR9" i="9"/>
  <c r="AV9" i="9" s="1"/>
  <c r="BD89" i="9"/>
  <c r="AU133" i="9"/>
  <c r="BH133" i="9" s="1"/>
  <c r="AS86" i="9"/>
  <c r="BD111" i="9"/>
  <c r="AX126" i="9"/>
  <c r="AZ126" i="9" s="1"/>
  <c r="BD108" i="9"/>
  <c r="AT133" i="9"/>
  <c r="BE113" i="9"/>
  <c r="AX115" i="9"/>
  <c r="AZ115" i="9" s="1"/>
  <c r="AR96" i="9"/>
  <c r="AV96" i="9" s="1"/>
  <c r="AX135" i="9"/>
  <c r="AZ135" i="9" s="1"/>
  <c r="BC141" i="9"/>
  <c r="BD127" i="9"/>
  <c r="BE110" i="9"/>
  <c r="AR65" i="9"/>
  <c r="AV65" i="9" s="1"/>
  <c r="AU123" i="9"/>
  <c r="BH123" i="9" s="1"/>
  <c r="AR107" i="9"/>
  <c r="AV107" i="9" s="1"/>
  <c r="AT118" i="9"/>
  <c r="BD77" i="9"/>
  <c r="BC119" i="9"/>
  <c r="AR69" i="9"/>
  <c r="AV69" i="9" s="1"/>
  <c r="AU94" i="9"/>
  <c r="BH94" i="9" s="1"/>
  <c r="AW99" i="9"/>
  <c r="BC114" i="9"/>
  <c r="AY114" i="9" s="1"/>
  <c r="AT141" i="9"/>
  <c r="AX133" i="9"/>
  <c r="AZ133" i="9" s="1"/>
  <c r="AT127" i="9"/>
  <c r="AR35" i="9"/>
  <c r="AV35" i="9" s="1"/>
  <c r="AW94" i="9"/>
  <c r="BC109" i="9"/>
  <c r="AR126" i="9"/>
  <c r="AV126" i="9" s="1"/>
  <c r="AR6" i="9"/>
  <c r="AV6" i="9" s="1"/>
  <c r="AS133" i="9"/>
  <c r="BD124" i="9"/>
  <c r="BC134" i="9"/>
  <c r="AY134" i="9" s="1"/>
  <c r="BD90" i="9"/>
  <c r="AX127" i="9"/>
  <c r="AZ127" i="9" s="1"/>
  <c r="BC83" i="9"/>
  <c r="BE126" i="9"/>
  <c r="AR74" i="9"/>
  <c r="AV74" i="9" s="1"/>
  <c r="AU137" i="9"/>
  <c r="BH137" i="9" s="1"/>
  <c r="AY137" i="9" s="1"/>
  <c r="AW113" i="9"/>
  <c r="AW140" i="9"/>
  <c r="AT115" i="9"/>
  <c r="AU109" i="9"/>
  <c r="BH109" i="9" s="1"/>
  <c r="BD87" i="9"/>
  <c r="AX112" i="9"/>
  <c r="AZ112" i="9" s="1"/>
  <c r="BC97" i="9"/>
  <c r="AR13" i="9"/>
  <c r="AV13" i="9" s="1"/>
  <c r="BE119" i="9"/>
  <c r="BE138" i="9"/>
  <c r="AR8" i="9"/>
  <c r="AU118" i="9"/>
  <c r="BH118" i="9" s="1"/>
  <c r="AY118" i="9" s="1"/>
  <c r="AW82" i="9"/>
  <c r="AW88" i="9"/>
  <c r="AR89" i="9"/>
  <c r="AV89" i="9" s="1"/>
  <c r="BC127" i="9"/>
  <c r="AY127" i="9" s="1"/>
  <c r="AW97" i="9"/>
  <c r="BD78" i="9"/>
  <c r="AS121" i="9"/>
  <c r="BC129" i="9"/>
  <c r="AX114" i="9"/>
  <c r="AZ114" i="9" s="1"/>
  <c r="AW57" i="9"/>
  <c r="AT57" i="9"/>
  <c r="AR106" i="9"/>
  <c r="AV106" i="9" s="1"/>
  <c r="BD115" i="9"/>
  <c r="BC121" i="9"/>
  <c r="AT80" i="9"/>
  <c r="BE86" i="9"/>
  <c r="AR113" i="9"/>
  <c r="AV113" i="9" s="1"/>
  <c r="AR48" i="9"/>
  <c r="AV48" i="9" s="1"/>
  <c r="AS115" i="9"/>
  <c r="BC120" i="9"/>
  <c r="AR90" i="9"/>
  <c r="AV90" i="9" s="1"/>
  <c r="BC130" i="9"/>
  <c r="AY130" i="9" s="1"/>
  <c r="AR109" i="9"/>
  <c r="AV109" i="9" s="1"/>
  <c r="BE137" i="9"/>
  <c r="AT96" i="9"/>
  <c r="AR110" i="9"/>
  <c r="AV110" i="9" s="1"/>
  <c r="AT130" i="9"/>
  <c r="AS137" i="9"/>
  <c r="BC80" i="9"/>
  <c r="BC117" i="9"/>
  <c r="AW84" i="9"/>
  <c r="AX100" i="9"/>
  <c r="AZ100" i="9" s="1"/>
  <c r="AW127" i="9"/>
  <c r="BE108" i="9"/>
  <c r="AR136" i="9"/>
  <c r="AV136" i="9" s="1"/>
  <c r="AW119" i="9"/>
  <c r="BD95" i="9"/>
  <c r="AW106" i="9"/>
  <c r="AR40" i="9"/>
  <c r="AV40" i="9" s="1"/>
  <c r="AX94" i="9"/>
  <c r="AZ94" i="9" s="1"/>
  <c r="AX125" i="9"/>
  <c r="AZ125" i="9" s="1"/>
  <c r="AX132" i="9"/>
  <c r="AZ132" i="9" s="1"/>
  <c r="BC79" i="9"/>
  <c r="AY79" i="9" s="1"/>
  <c r="BE93" i="9"/>
  <c r="AR117" i="9"/>
  <c r="AV117" i="9" s="1"/>
  <c r="AS109" i="9"/>
  <c r="AX113" i="9"/>
  <c r="AZ113" i="9" s="1"/>
  <c r="AX139" i="9"/>
  <c r="AZ139" i="9" s="1"/>
  <c r="AX57" i="9"/>
  <c r="AX120" i="9"/>
  <c r="AZ120" i="9" s="1"/>
  <c r="AU93" i="9"/>
  <c r="BH93" i="9" s="1"/>
  <c r="AR44" i="9"/>
  <c r="AV44" i="9" s="1"/>
  <c r="AU130" i="9"/>
  <c r="BH130" i="9" s="1"/>
  <c r="AR45" i="9"/>
  <c r="AV45" i="9" s="1"/>
  <c r="AW115" i="9"/>
  <c r="BD88" i="9"/>
  <c r="AT89" i="9"/>
  <c r="AS103" i="9"/>
  <c r="AT132" i="9"/>
  <c r="BC95" i="9"/>
  <c r="AY95" i="9" s="1"/>
  <c r="AX104" i="9"/>
  <c r="AZ104" i="9" s="1"/>
  <c r="AR98" i="9"/>
  <c r="AV98" i="9" s="1"/>
  <c r="AU140" i="9"/>
  <c r="BH140" i="9" s="1"/>
  <c r="AU111" i="9"/>
  <c r="BH111" i="9" s="1"/>
  <c r="AY111" i="9" s="1"/>
  <c r="AT121" i="9"/>
  <c r="BD125" i="9"/>
  <c r="AS125" i="9"/>
  <c r="BD114" i="9"/>
  <c r="AR141" i="9"/>
  <c r="AV141" i="9" s="1"/>
  <c r="AU97" i="9"/>
  <c r="BH97" i="9" s="1"/>
  <c r="AR42" i="9"/>
  <c r="AV42" i="9" s="1"/>
  <c r="AT82" i="9"/>
  <c r="BC104" i="9"/>
  <c r="AY104" i="9" s="1"/>
  <c r="BE129" i="9"/>
  <c r="AR75" i="9"/>
  <c r="AV75" i="9" s="1"/>
  <c r="AT94" i="9"/>
  <c r="AU80" i="9"/>
  <c r="BH80" i="9" s="1"/>
  <c r="AR81" i="9"/>
  <c r="AV81" i="9" s="1"/>
  <c r="BE130" i="9"/>
  <c r="AW89" i="9"/>
  <c r="BC101" i="9"/>
  <c r="AW100" i="9"/>
  <c r="AR102" i="9"/>
  <c r="AV102" i="9" s="1"/>
  <c r="BC136" i="9"/>
  <c r="AY136" i="9" s="1"/>
  <c r="AS97" i="9"/>
  <c r="BC123" i="9"/>
  <c r="BD84" i="9"/>
  <c r="AR115" i="9"/>
  <c r="AV115" i="9" s="1"/>
  <c r="AY115" i="9"/>
  <c r="AS63" i="9"/>
  <c r="BI63" i="9" s="1"/>
  <c r="AW92" i="9"/>
  <c r="AU126" i="9"/>
  <c r="BH126" i="9" s="1"/>
  <c r="BC81" i="9"/>
  <c r="AY81" i="9" s="1"/>
  <c r="AR26" i="9"/>
  <c r="AV26" i="9" s="1"/>
  <c r="BC23" i="9"/>
  <c r="BH23" i="9" s="1"/>
  <c r="AY23" i="9" s="1"/>
  <c r="AZ23" i="9" s="1"/>
  <c r="AS54" i="9"/>
  <c r="BI54" i="9" s="1"/>
  <c r="BN54" i="9" s="1"/>
  <c r="BE23" i="9"/>
  <c r="AS23" i="9"/>
  <c r="BI23" i="9" s="1"/>
  <c r="AT23" i="9"/>
  <c r="AW107" i="9"/>
  <c r="AX23" i="9"/>
  <c r="BD23" i="9"/>
  <c r="AS57" i="9"/>
  <c r="BI57" i="9" s="1"/>
  <c r="BM57" i="9" s="1"/>
  <c r="BC74" i="9"/>
  <c r="BC8" i="9"/>
  <c r="BD8" i="9"/>
  <c r="AX71" i="9"/>
  <c r="BD74" i="9"/>
  <c r="AU57" i="9"/>
  <c r="AU110" i="9"/>
  <c r="BH110" i="9" s="1"/>
  <c r="AY110" i="9" s="1"/>
  <c r="BD57" i="9"/>
  <c r="BC57" i="9"/>
  <c r="AR135" i="9"/>
  <c r="AV135" i="9" s="1"/>
  <c r="AY120" i="9"/>
  <c r="AU74" i="9"/>
  <c r="AS11" i="9"/>
  <c r="BI11" i="9" s="1"/>
  <c r="AU48" i="9"/>
  <c r="BE11" i="9"/>
  <c r="AW11" i="9"/>
  <c r="AT11" i="9"/>
  <c r="BC11" i="9"/>
  <c r="AU11" i="9"/>
  <c r="BD11" i="9"/>
  <c r="AW74" i="9"/>
  <c r="AU22" i="9"/>
  <c r="AU39" i="9"/>
  <c r="BD39" i="9"/>
  <c r="AT22" i="9"/>
  <c r="BD21" i="9"/>
  <c r="BC39" i="9"/>
  <c r="BD81" i="9"/>
  <c r="BC105" i="9"/>
  <c r="AY105" i="9" s="1"/>
  <c r="AX39" i="9"/>
  <c r="AS39" i="9"/>
  <c r="BI39" i="9" s="1"/>
  <c r="BE39" i="9"/>
  <c r="BE102" i="9"/>
  <c r="AT39" i="9"/>
  <c r="BE41" i="9"/>
  <c r="AU21" i="9"/>
  <c r="AS21" i="9"/>
  <c r="BI21" i="9" s="1"/>
  <c r="AX22" i="9"/>
  <c r="AW60" i="9"/>
  <c r="AX50" i="9"/>
  <c r="AW22" i="9"/>
  <c r="BE21" i="9"/>
  <c r="BE22" i="9"/>
  <c r="AW21" i="9"/>
  <c r="AX21" i="9"/>
  <c r="BD22" i="9"/>
  <c r="AS22" i="9"/>
  <c r="BI22" i="9" s="1"/>
  <c r="AU89" i="9"/>
  <c r="BH89" i="9" s="1"/>
  <c r="AR61" i="9"/>
  <c r="AX61" i="9" s="1"/>
  <c r="BC21" i="9"/>
  <c r="AW29" i="9"/>
  <c r="AT62" i="9"/>
  <c r="AX29" i="9"/>
  <c r="AT29" i="9"/>
  <c r="BD29" i="9"/>
  <c r="BC29" i="9"/>
  <c r="AU29" i="9"/>
  <c r="AS29" i="9"/>
  <c r="BI29" i="9" s="1"/>
  <c r="AX4" i="9"/>
  <c r="AS12" i="9"/>
  <c r="BI12" i="9" s="1"/>
  <c r="AR18" i="9"/>
  <c r="AV18" i="9" s="1"/>
  <c r="BE29" i="9"/>
  <c r="BC71" i="9"/>
  <c r="AW71" i="9"/>
  <c r="BC54" i="9"/>
  <c r="BD71" i="9"/>
  <c r="AU71" i="9"/>
  <c r="BE71" i="9"/>
  <c r="AS32" i="9"/>
  <c r="BI32" i="9" s="1"/>
  <c r="BE67" i="9"/>
  <c r="BD54" i="9"/>
  <c r="AS71" i="9"/>
  <c r="BI71" i="9" s="1"/>
  <c r="AT71" i="9"/>
  <c r="AW67" i="9"/>
  <c r="AU67" i="9"/>
  <c r="AU76" i="9"/>
  <c r="BC67" i="9"/>
  <c r="AR64" i="9"/>
  <c r="AV64" i="9" s="1"/>
  <c r="AU68" i="9"/>
  <c r="AU35" i="9"/>
  <c r="BD6" i="9"/>
  <c r="AS5" i="9"/>
  <c r="BI5" i="9" s="1"/>
  <c r="AS6" i="9"/>
  <c r="BI6" i="9" s="1"/>
  <c r="AS75" i="9"/>
  <c r="BI75" i="9" s="1"/>
  <c r="AY141" i="9"/>
  <c r="AX7" i="9"/>
  <c r="BE116" i="9"/>
  <c r="BC96" i="9"/>
  <c r="AT6" i="9"/>
  <c r="AS53" i="9"/>
  <c r="BI53" i="9" s="1"/>
  <c r="BC6" i="9"/>
  <c r="BC53" i="9"/>
  <c r="BD98" i="9"/>
  <c r="AW53" i="9"/>
  <c r="AU116" i="9"/>
  <c r="BH116" i="9" s="1"/>
  <c r="AY116" i="9" s="1"/>
  <c r="BC7" i="9"/>
  <c r="AS7" i="9"/>
  <c r="BI7" i="9" s="1"/>
  <c r="AW7" i="9"/>
  <c r="BD7" i="9"/>
  <c r="BE7" i="9"/>
  <c r="BC61" i="9"/>
  <c r="AS8" i="9"/>
  <c r="BI8" i="9" s="1"/>
  <c r="BD35" i="9"/>
  <c r="BC35" i="9"/>
  <c r="AX8" i="9"/>
  <c r="BE53" i="9"/>
  <c r="AT35" i="9"/>
  <c r="BE6" i="9"/>
  <c r="AW6" i="9"/>
  <c r="BD53" i="9"/>
  <c r="BD60" i="9"/>
  <c r="BE69" i="9"/>
  <c r="BD63" i="9"/>
  <c r="AU8" i="9"/>
  <c r="AW12" i="9"/>
  <c r="BD34" i="9"/>
  <c r="AX6" i="9"/>
  <c r="AU63" i="9"/>
  <c r="BD12" i="9"/>
  <c r="BE63" i="9"/>
  <c r="AS44" i="9"/>
  <c r="BI44" i="9" s="1"/>
  <c r="AT12" i="9"/>
  <c r="BE8" i="9"/>
  <c r="AX35" i="9"/>
  <c r="AX63" i="9"/>
  <c r="AW35" i="9"/>
  <c r="AY128" i="9"/>
  <c r="BC89" i="9"/>
  <c r="AY89" i="9" s="1"/>
  <c r="AX93" i="9"/>
  <c r="AZ93" i="9" s="1"/>
  <c r="AT63" i="9"/>
  <c r="AS69" i="9"/>
  <c r="BI69" i="9" s="1"/>
  <c r="BC113" i="9"/>
  <c r="AT126" i="9"/>
  <c r="AR27" i="9"/>
  <c r="BE12" i="9"/>
  <c r="BC60" i="9"/>
  <c r="BE35" i="9"/>
  <c r="BC12" i="9"/>
  <c r="AW63" i="9"/>
  <c r="AW69" i="9"/>
  <c r="AS35" i="9"/>
  <c r="BI35" i="9" s="1"/>
  <c r="AX12" i="9"/>
  <c r="AU6" i="9"/>
  <c r="BC88" i="9"/>
  <c r="AY88" i="9" s="1"/>
  <c r="AR15" i="9"/>
  <c r="AX90" i="9"/>
  <c r="AZ90" i="9" s="1"/>
  <c r="AR36" i="9"/>
  <c r="AU36" i="9" s="1"/>
  <c r="BC63" i="9"/>
  <c r="AT8" i="9"/>
  <c r="AS60" i="9"/>
  <c r="BI60" i="9" s="1"/>
  <c r="AU96" i="9"/>
  <c r="BH96" i="9" s="1"/>
  <c r="AS132" i="9"/>
  <c r="BE19" i="9"/>
  <c r="AU30" i="9"/>
  <c r="AX30" i="9"/>
  <c r="AT42" i="9"/>
  <c r="BD59" i="9"/>
  <c r="AU26" i="9"/>
  <c r="BC55" i="9"/>
  <c r="AY87" i="9"/>
  <c r="BD26" i="9"/>
  <c r="BD30" i="9"/>
  <c r="AW30" i="9"/>
  <c r="BE75" i="9"/>
  <c r="AT75" i="9"/>
  <c r="AU75" i="9"/>
  <c r="BC30" i="9"/>
  <c r="BC75" i="9"/>
  <c r="AU19" i="9"/>
  <c r="AX75" i="9"/>
  <c r="AS30" i="9"/>
  <c r="BI30" i="9" s="1"/>
  <c r="AW59" i="9"/>
  <c r="BC19" i="9"/>
  <c r="BE30" i="9"/>
  <c r="AX19" i="9"/>
  <c r="BD75" i="9"/>
  <c r="AW75" i="9"/>
  <c r="AT19" i="9"/>
  <c r="AS120" i="9"/>
  <c r="BD19" i="9"/>
  <c r="AS19" i="9"/>
  <c r="BI19" i="9" s="1"/>
  <c r="AT30" i="9"/>
  <c r="AX59" i="9"/>
  <c r="BE57" i="9"/>
  <c r="AU5" i="9"/>
  <c r="BE26" i="9"/>
  <c r="AY129" i="9"/>
  <c r="AT54" i="9"/>
  <c r="AW54" i="9"/>
  <c r="AU50" i="9"/>
  <c r="AU43" i="9"/>
  <c r="BC26" i="9"/>
  <c r="AX5" i="9"/>
  <c r="AX26" i="9"/>
  <c r="AX54" i="9"/>
  <c r="AS55" i="9"/>
  <c r="BI55" i="9" s="1"/>
  <c r="BC50" i="9"/>
  <c r="AU54" i="9"/>
  <c r="AW5" i="9"/>
  <c r="AS70" i="9"/>
  <c r="BI70" i="9" s="1"/>
  <c r="BM70" i="9" s="1"/>
  <c r="BL39" i="9"/>
  <c r="AT5" i="9"/>
  <c r="BE5" i="9"/>
  <c r="BE50" i="9"/>
  <c r="AT26" i="9"/>
  <c r="AX18" i="9"/>
  <c r="AY101" i="9"/>
  <c r="BD5" i="9"/>
  <c r="AW26" i="9"/>
  <c r="AT50" i="9"/>
  <c r="AW50" i="9"/>
  <c r="BD50" i="9"/>
  <c r="AS26" i="9"/>
  <c r="BI26" i="9" s="1"/>
  <c r="BC5" i="9"/>
  <c r="AS50" i="9"/>
  <c r="BI50" i="9" s="1"/>
  <c r="AX11" i="9"/>
  <c r="AY100" i="9"/>
  <c r="BC18" i="9"/>
  <c r="BJ11" i="9"/>
  <c r="BL57" i="9"/>
  <c r="BN57" i="9"/>
  <c r="BO57" i="9"/>
  <c r="BC64" i="9"/>
  <c r="AW41" i="9"/>
  <c r="AY99" i="9"/>
  <c r="AS64" i="9"/>
  <c r="BI64" i="9" s="1"/>
  <c r="BN39" i="9"/>
  <c r="AU41" i="9"/>
  <c r="AS76" i="9"/>
  <c r="BI76" i="9" s="1"/>
  <c r="AS67" i="9"/>
  <c r="BI67" i="9" s="1"/>
  <c r="AX67" i="9"/>
  <c r="BD41" i="9"/>
  <c r="BJ7" i="9"/>
  <c r="AX41" i="9"/>
  <c r="BC85" i="9"/>
  <c r="AY85" i="9" s="1"/>
  <c r="AS108" i="9"/>
  <c r="AT41" i="9"/>
  <c r="AS68" i="9"/>
  <c r="BI68" i="9" s="1"/>
  <c r="BJ5" i="9"/>
  <c r="AS24" i="9"/>
  <c r="BI24" i="9" s="1"/>
  <c r="AS41" i="9"/>
  <c r="BI41" i="9" s="1"/>
  <c r="BM41" i="9" s="1"/>
  <c r="AT67" i="9"/>
  <c r="AW19" i="9"/>
  <c r="AX76" i="9"/>
  <c r="AW45" i="9"/>
  <c r="BD13" i="9"/>
  <c r="AS13" i="9"/>
  <c r="BI13" i="9" s="1"/>
  <c r="AX13" i="9"/>
  <c r="AW43" i="9"/>
  <c r="AS43" i="9"/>
  <c r="BI43" i="9" s="1"/>
  <c r="BM43" i="9" s="1"/>
  <c r="BE54" i="9"/>
  <c r="AX51" i="9"/>
  <c r="BE74" i="9"/>
  <c r="AT21" i="9"/>
  <c r="BC13" i="9"/>
  <c r="AY117" i="9"/>
  <c r="BC43" i="9"/>
  <c r="AX43" i="9"/>
  <c r="BL5" i="9"/>
  <c r="BD67" i="9"/>
  <c r="AU12" i="9"/>
  <c r="AT60" i="9"/>
  <c r="BE43" i="9"/>
  <c r="BE45" i="9"/>
  <c r="BE52" i="9"/>
  <c r="AU13" i="9"/>
  <c r="AT9" i="9"/>
  <c r="BD45" i="9"/>
  <c r="AW32" i="9"/>
  <c r="BC41" i="9"/>
  <c r="AW13" i="9"/>
  <c r="AT13" i="9"/>
  <c r="AU7" i="9"/>
  <c r="AS45" i="9"/>
  <c r="BI45" i="9" s="1"/>
  <c r="BM45" i="9" s="1"/>
  <c r="BD43" i="9"/>
  <c r="BE13" i="9"/>
  <c r="AS96" i="9"/>
  <c r="AT7" i="9"/>
  <c r="AT43" i="9"/>
  <c r="AY124" i="9"/>
  <c r="BC51" i="9"/>
  <c r="AX46" i="9"/>
  <c r="BE40" i="9"/>
  <c r="AW46" i="9"/>
  <c r="AX31" i="9"/>
  <c r="AU34" i="9"/>
  <c r="BE73" i="9"/>
  <c r="BD73" i="9"/>
  <c r="BE59" i="9"/>
  <c r="BC59" i="9"/>
  <c r="BJ57" i="9"/>
  <c r="AT72" i="9"/>
  <c r="BD37" i="9"/>
  <c r="BE20" i="9"/>
  <c r="AU40" i="9"/>
  <c r="AU37" i="9"/>
  <c r="AS31" i="9"/>
  <c r="BI31" i="9" s="1"/>
  <c r="BM31" i="9" s="1"/>
  <c r="AW37" i="9"/>
  <c r="AW4" i="9"/>
  <c r="AW34" i="9"/>
  <c r="AT70" i="9"/>
  <c r="AU38" i="9"/>
  <c r="BD46" i="9"/>
  <c r="AS4" i="9"/>
  <c r="BI4" i="9" s="1"/>
  <c r="AS73" i="9"/>
  <c r="BI73" i="9" s="1"/>
  <c r="BE72" i="9"/>
  <c r="AU20" i="9"/>
  <c r="BE4" i="9"/>
  <c r="AT4" i="9"/>
  <c r="BE34" i="9"/>
  <c r="AW38" i="9"/>
  <c r="AS34" i="9"/>
  <c r="BI34" i="9" s="1"/>
  <c r="BM34" i="9" s="1"/>
  <c r="AT37" i="9"/>
  <c r="BD20" i="9"/>
  <c r="BC37" i="9"/>
  <c r="AS59" i="9"/>
  <c r="BI59" i="9" s="1"/>
  <c r="BM59" i="9" s="1"/>
  <c r="AU59" i="9"/>
  <c r="BD4" i="9"/>
  <c r="BC34" i="9"/>
  <c r="AS37" i="9"/>
  <c r="BI37" i="9" s="1"/>
  <c r="BM37" i="9" s="1"/>
  <c r="AW40" i="9"/>
  <c r="AU72" i="9"/>
  <c r="AY138" i="9"/>
  <c r="BC46" i="9"/>
  <c r="AU24" i="9"/>
  <c r="AX37" i="9"/>
  <c r="BC4" i="9"/>
  <c r="BD72" i="9"/>
  <c r="AW72" i="9"/>
  <c r="AX34" i="9"/>
  <c r="BE31" i="9"/>
  <c r="AT59" i="9"/>
  <c r="AS46" i="9"/>
  <c r="BI46" i="9" s="1"/>
  <c r="BM46" i="9" s="1"/>
  <c r="AT31" i="9"/>
  <c r="AY77" i="9"/>
  <c r="AT40" i="9"/>
  <c r="AS72" i="9"/>
  <c r="BI72" i="9" s="1"/>
  <c r="BD40" i="9"/>
  <c r="AW20" i="9"/>
  <c r="BE46" i="9"/>
  <c r="AT55" i="9"/>
  <c r="BD76" i="9"/>
  <c r="BE37" i="9"/>
  <c r="AS20" i="9"/>
  <c r="BI20" i="9" s="1"/>
  <c r="AW31" i="9"/>
  <c r="BC20" i="9"/>
  <c r="AX40" i="9"/>
  <c r="AT20" i="9"/>
  <c r="AU31" i="9"/>
  <c r="AY103" i="9"/>
  <c r="AU4" i="9"/>
  <c r="AX72" i="9"/>
  <c r="AS38" i="9"/>
  <c r="BI38" i="9" s="1"/>
  <c r="BM38" i="9" s="1"/>
  <c r="BC72" i="9"/>
  <c r="AX20" i="9"/>
  <c r="BC73" i="9"/>
  <c r="AT34" i="9"/>
  <c r="BC40" i="9"/>
  <c r="BC38" i="9"/>
  <c r="AS40" i="9"/>
  <c r="BI40" i="9" s="1"/>
  <c r="BM40" i="9" s="1"/>
  <c r="BD31" i="9"/>
  <c r="BE16" i="9"/>
  <c r="BC14" i="9"/>
  <c r="BD58" i="9"/>
  <c r="AS49" i="9"/>
  <c r="BI49" i="9" s="1"/>
  <c r="BM49" i="9" s="1"/>
  <c r="AX38" i="9"/>
  <c r="AU55" i="9"/>
  <c r="AX60" i="9"/>
  <c r="BE38" i="9"/>
  <c r="AS28" i="9"/>
  <c r="BI28" i="9" s="1"/>
  <c r="BC28" i="9"/>
  <c r="AX16" i="9"/>
  <c r="BC24" i="9"/>
  <c r="AT32" i="9"/>
  <c r="AY106" i="9"/>
  <c r="AX70" i="9"/>
  <c r="AT51" i="9"/>
  <c r="AU60" i="9"/>
  <c r="BC16" i="9"/>
  <c r="AW28" i="9"/>
  <c r="BD49" i="9"/>
  <c r="AT49" i="9"/>
  <c r="AU58" i="9"/>
  <c r="AU10" i="9"/>
  <c r="BE60" i="9"/>
  <c r="AU73" i="9"/>
  <c r="BC31" i="9"/>
  <c r="BC70" i="9"/>
  <c r="AT24" i="9"/>
  <c r="AS42" i="9"/>
  <c r="BI42" i="9" s="1"/>
  <c r="BM42" i="9" s="1"/>
  <c r="AW58" i="9"/>
  <c r="BE49" i="9"/>
  <c r="BE10" i="9"/>
  <c r="AX58" i="9"/>
  <c r="AY90" i="9"/>
  <c r="BD38" i="9"/>
  <c r="BC32" i="9"/>
  <c r="AW42" i="9"/>
  <c r="BD51" i="9"/>
  <c r="AT53" i="9"/>
  <c r="AT28" i="9"/>
  <c r="AS58" i="9"/>
  <c r="BI58" i="9" s="1"/>
  <c r="BM58" i="9" s="1"/>
  <c r="AX14" i="9"/>
  <c r="AY122" i="9"/>
  <c r="AT73" i="9"/>
  <c r="BE70" i="9"/>
  <c r="BE32" i="9"/>
  <c r="AY139" i="9"/>
  <c r="AS10" i="9"/>
  <c r="BI10" i="9" s="1"/>
  <c r="AX10" i="9"/>
  <c r="BD10" i="9"/>
  <c r="AX55" i="9"/>
  <c r="AY93" i="9"/>
  <c r="BD55" i="9"/>
  <c r="AX42" i="9"/>
  <c r="AY78" i="9"/>
  <c r="AW51" i="9"/>
  <c r="AW73" i="9"/>
  <c r="AY86" i="9"/>
  <c r="AS14" i="9"/>
  <c r="BI14" i="9" s="1"/>
  <c r="AU49" i="9"/>
  <c r="AU16" i="9"/>
  <c r="AW49" i="9"/>
  <c r="BE28" i="9"/>
  <c r="AY92" i="9"/>
  <c r="BD24" i="9"/>
  <c r="AT76" i="9"/>
  <c r="AY135" i="9"/>
  <c r="AY83" i="9"/>
  <c r="BD70" i="9"/>
  <c r="BD28" i="9"/>
  <c r="BE58" i="9"/>
  <c r="AU28" i="9"/>
  <c r="BE42" i="9"/>
  <c r="AW14" i="9"/>
  <c r="BD16" i="9"/>
  <c r="AW70" i="9"/>
  <c r="BE55" i="9"/>
  <c r="AX73" i="9"/>
  <c r="AY133" i="9"/>
  <c r="AY131" i="9"/>
  <c r="AX49" i="9"/>
  <c r="BD14" i="9"/>
  <c r="AT58" i="9"/>
  <c r="AT10" i="9"/>
  <c r="BC58" i="9"/>
  <c r="AW24" i="9"/>
  <c r="AX53" i="9"/>
  <c r="AY132" i="9"/>
  <c r="BE76" i="9"/>
  <c r="AY84" i="9"/>
  <c r="AX24" i="9"/>
  <c r="AU42" i="9"/>
  <c r="BE14" i="9"/>
  <c r="BC49" i="9"/>
  <c r="AX28" i="9"/>
  <c r="AW76" i="9"/>
  <c r="AU53" i="9"/>
  <c r="AY140" i="9"/>
  <c r="AW55" i="9"/>
  <c r="AU46" i="9"/>
  <c r="BC76" i="9"/>
  <c r="BC22" i="9"/>
  <c r="BD32" i="9"/>
  <c r="AY121" i="9"/>
  <c r="AU70" i="9"/>
  <c r="BC10" i="9"/>
  <c r="AT16" i="9"/>
  <c r="AS16" i="9"/>
  <c r="BI16" i="9" s="1"/>
  <c r="AW16" i="9"/>
  <c r="AU14" i="9"/>
  <c r="BC42" i="9"/>
  <c r="AT14" i="9"/>
  <c r="BD42" i="9"/>
  <c r="AW10" i="9"/>
  <c r="AT38" i="9"/>
  <c r="AX32" i="9"/>
  <c r="BE24" i="9"/>
  <c r="AU32" i="9"/>
  <c r="AY80" i="9"/>
  <c r="BD65" i="9"/>
  <c r="AY107" i="9"/>
  <c r="AY91" i="9"/>
  <c r="AT46" i="9"/>
  <c r="BC65" i="9" l="1"/>
  <c r="BE65" i="9"/>
  <c r="BC17" i="9"/>
  <c r="AX17" i="9"/>
  <c r="BE62" i="9"/>
  <c r="BD68" i="9"/>
  <c r="AY113" i="9"/>
  <c r="AW65" i="9"/>
  <c r="BD17" i="9"/>
  <c r="BE17" i="9"/>
  <c r="AU17" i="9"/>
  <c r="BH17" i="9" s="1"/>
  <c r="AY17" i="9" s="1"/>
  <c r="AZ17" i="9" s="1"/>
  <c r="AU62" i="9"/>
  <c r="BH62" i="9" s="1"/>
  <c r="AY62" i="9" s="1"/>
  <c r="AZ62" i="9" s="1"/>
  <c r="AS17" i="9"/>
  <c r="BI17" i="9" s="1"/>
  <c r="AW68" i="9"/>
  <c r="AX62" i="9"/>
  <c r="AW17" i="9"/>
  <c r="AT17" i="9"/>
  <c r="AX68" i="9"/>
  <c r="BC68" i="9"/>
  <c r="AT68" i="9"/>
  <c r="AW62" i="9"/>
  <c r="AT65" i="9"/>
  <c r="BX57" i="9"/>
  <c r="AS62" i="9"/>
  <c r="BI62" i="9" s="1"/>
  <c r="BJ62" i="9" s="1"/>
  <c r="AY102" i="9"/>
  <c r="BM14" i="9"/>
  <c r="AU65" i="9"/>
  <c r="AS65" i="9"/>
  <c r="BI65" i="9" s="1"/>
  <c r="BD62" i="9"/>
  <c r="AY123" i="9"/>
  <c r="BE68" i="9"/>
  <c r="AX65" i="9"/>
  <c r="BC62" i="9"/>
  <c r="AY94" i="9"/>
  <c r="AY119" i="9"/>
  <c r="CA57" i="9"/>
  <c r="CF57" i="9"/>
  <c r="CE57" i="9"/>
  <c r="CD57" i="9"/>
  <c r="AS25" i="9"/>
  <c r="BI25" i="9" s="1"/>
  <c r="BJ25" i="9" s="1"/>
  <c r="AX25" i="9"/>
  <c r="BL54" i="9"/>
  <c r="AW25" i="9"/>
  <c r="AT74" i="9"/>
  <c r="BM10" i="9"/>
  <c r="BD25" i="9"/>
  <c r="BE25" i="9"/>
  <c r="AT25" i="9"/>
  <c r="AY109" i="9"/>
  <c r="BJ6" i="9"/>
  <c r="BM6" i="9"/>
  <c r="BJ23" i="9"/>
  <c r="BM23" i="9"/>
  <c r="BD47" i="9"/>
  <c r="BJ35" i="9"/>
  <c r="BM35" i="9"/>
  <c r="BC44" i="9"/>
  <c r="AT44" i="9"/>
  <c r="AU44" i="9"/>
  <c r="BJ39" i="9"/>
  <c r="BM39" i="9"/>
  <c r="BO39" i="9" s="1"/>
  <c r="AS66" i="9"/>
  <c r="BI66" i="9" s="1"/>
  <c r="AX47" i="9"/>
  <c r="BN55" i="9"/>
  <c r="BM55" i="9"/>
  <c r="BN60" i="9"/>
  <c r="BM60" i="9"/>
  <c r="AW44" i="9"/>
  <c r="BL65" i="9"/>
  <c r="BM65" i="9"/>
  <c r="BO65" i="9" s="1"/>
  <c r="AT56" i="9"/>
  <c r="BL71" i="9"/>
  <c r="BM71" i="9"/>
  <c r="BD56" i="9"/>
  <c r="AW66" i="9"/>
  <c r="BM28" i="9"/>
  <c r="BL73" i="9"/>
  <c r="BM73" i="9"/>
  <c r="BO73" i="9" s="1"/>
  <c r="AU47" i="9"/>
  <c r="BE47" i="9"/>
  <c r="BD69" i="9"/>
  <c r="BJ8" i="9"/>
  <c r="BM8" i="9"/>
  <c r="BL53" i="9"/>
  <c r="BM53" i="9"/>
  <c r="BM5" i="9"/>
  <c r="AU66" i="9"/>
  <c r="BJ54" i="9"/>
  <c r="BM54" i="9"/>
  <c r="BL72" i="9"/>
  <c r="BM72" i="9"/>
  <c r="BM4" i="9"/>
  <c r="AS47" i="9"/>
  <c r="BI47" i="9" s="1"/>
  <c r="BM47" i="9" s="1"/>
  <c r="BM13" i="9"/>
  <c r="BM24" i="9"/>
  <c r="BJ30" i="9"/>
  <c r="BM30" i="9"/>
  <c r="BL62" i="9"/>
  <c r="BM62" i="9"/>
  <c r="BO62" i="9" s="1"/>
  <c r="AX66" i="9"/>
  <c r="AS52" i="9"/>
  <c r="BI52" i="9" s="1"/>
  <c r="BM52" i="9" s="1"/>
  <c r="BC52" i="9"/>
  <c r="AW47" i="9"/>
  <c r="BL67" i="9"/>
  <c r="BM67" i="9"/>
  <c r="BM19" i="9"/>
  <c r="BD44" i="9"/>
  <c r="AX69" i="9"/>
  <c r="AU69" i="9"/>
  <c r="AX56" i="9"/>
  <c r="BL32" i="9"/>
  <c r="BM32" i="9"/>
  <c r="BD66" i="9"/>
  <c r="AT52" i="9"/>
  <c r="AT47" i="9"/>
  <c r="BL68" i="9"/>
  <c r="BM68" i="9"/>
  <c r="BL76" i="9"/>
  <c r="BM76" i="9"/>
  <c r="BO76" i="9" s="1"/>
  <c r="BN50" i="9"/>
  <c r="BM50" i="9"/>
  <c r="BC56" i="9"/>
  <c r="BE56" i="9"/>
  <c r="BJ21" i="9"/>
  <c r="BM21" i="9"/>
  <c r="BM11" i="9"/>
  <c r="BL69" i="9"/>
  <c r="BM69" i="9"/>
  <c r="BO69" i="9" s="1"/>
  <c r="AU52" i="9"/>
  <c r="BE44" i="9"/>
  <c r="AS56" i="9"/>
  <c r="BI56" i="9" s="1"/>
  <c r="BC66" i="9"/>
  <c r="BL64" i="9"/>
  <c r="BM64" i="9"/>
  <c r="BM16" i="9"/>
  <c r="AW52" i="9"/>
  <c r="BJ26" i="9"/>
  <c r="BM26" i="9"/>
  <c r="BM7" i="9"/>
  <c r="AT66" i="9"/>
  <c r="BJ22" i="9"/>
  <c r="BM22" i="9"/>
  <c r="BM20" i="9"/>
  <c r="AX44" i="9"/>
  <c r="AT69" i="9"/>
  <c r="BJ12" i="9"/>
  <c r="BM12" i="9"/>
  <c r="BC47" i="9"/>
  <c r="BD52" i="9"/>
  <c r="BL6" i="9"/>
  <c r="BL7" i="9" s="1"/>
  <c r="BL8" i="9" s="1"/>
  <c r="BL9" i="9" s="1"/>
  <c r="BL10" i="9" s="1"/>
  <c r="AX52" i="9"/>
  <c r="BE66" i="9"/>
  <c r="BL63" i="9"/>
  <c r="BM63" i="9"/>
  <c r="AY97" i="9"/>
  <c r="AY126" i="9"/>
  <c r="BN44" i="9"/>
  <c r="BM44" i="9"/>
  <c r="BC69" i="9"/>
  <c r="BE61" i="9"/>
  <c r="BL75" i="9"/>
  <c r="BM75" i="9"/>
  <c r="BO75" i="9" s="1"/>
  <c r="AU56" i="9"/>
  <c r="AW56" i="9"/>
  <c r="BH56" i="9" s="1"/>
  <c r="AY56" i="9" s="1"/>
  <c r="AZ56" i="9" s="1"/>
  <c r="BM29" i="9"/>
  <c r="AU9" i="9"/>
  <c r="BH54" i="9"/>
  <c r="AY54" i="9" s="1"/>
  <c r="AZ54" i="9" s="1"/>
  <c r="BC48" i="9"/>
  <c r="AU61" i="9"/>
  <c r="AS9" i="9"/>
  <c r="BI9" i="9" s="1"/>
  <c r="BC33" i="9"/>
  <c r="AX45" i="9"/>
  <c r="AX9" i="9"/>
  <c r="AW48" i="9"/>
  <c r="BH48" i="9" s="1"/>
  <c r="AY48" i="9" s="1"/>
  <c r="BE33" i="9"/>
  <c r="AU33" i="9"/>
  <c r="BC45" i="9"/>
  <c r="AW61" i="9"/>
  <c r="BH61" i="9" s="1"/>
  <c r="AY61" i="9" s="1"/>
  <c r="AZ61" i="9" s="1"/>
  <c r="BE51" i="9"/>
  <c r="AT33" i="9"/>
  <c r="BD33" i="9"/>
  <c r="BD18" i="9"/>
  <c r="BD61" i="9"/>
  <c r="AU51" i="9"/>
  <c r="BH51" i="9" s="1"/>
  <c r="AY51" i="9" s="1"/>
  <c r="AZ51" i="9" s="1"/>
  <c r="AS48" i="9"/>
  <c r="BI48" i="9" s="1"/>
  <c r="AX74" i="9"/>
  <c r="AV25" i="9"/>
  <c r="AU25" i="9"/>
  <c r="BH25" i="9" s="1"/>
  <c r="AY25" i="9" s="1"/>
  <c r="AW33" i="9"/>
  <c r="AU45" i="9"/>
  <c r="BH45" i="9" s="1"/>
  <c r="BO63" i="9"/>
  <c r="AX48" i="9"/>
  <c r="AS74" i="9"/>
  <c r="BI74" i="9" s="1"/>
  <c r="BM74" i="9" s="1"/>
  <c r="AS33" i="9"/>
  <c r="BI33" i="9" s="1"/>
  <c r="BM33" i="9" s="1"/>
  <c r="BD9" i="9"/>
  <c r="BN63" i="9"/>
  <c r="AT48" i="9"/>
  <c r="AV8" i="9"/>
  <c r="AW8" i="9"/>
  <c r="BH8" i="9" s="1"/>
  <c r="AY8" i="9" s="1"/>
  <c r="AZ8" i="9" s="1"/>
  <c r="BC9" i="9"/>
  <c r="BJ63" i="9"/>
  <c r="AS51" i="9"/>
  <c r="BI51" i="9" s="1"/>
  <c r="BJ51" i="9" s="1"/>
  <c r="BD48" i="9"/>
  <c r="BE48" i="9"/>
  <c r="BE18" i="9"/>
  <c r="BE9" i="9"/>
  <c r="AW9" i="9"/>
  <c r="BH57" i="9"/>
  <c r="AY57" i="9" s="1"/>
  <c r="AZ57" i="9" s="1"/>
  <c r="AT45" i="9"/>
  <c r="AX33" i="9"/>
  <c r="AU18" i="9"/>
  <c r="BO54" i="9"/>
  <c r="AT18" i="9"/>
  <c r="BH39" i="9"/>
  <c r="AY39" i="9" s="1"/>
  <c r="AZ39" i="9" s="1"/>
  <c r="AW18" i="9"/>
  <c r="AS18" i="9"/>
  <c r="BI18" i="9" s="1"/>
  <c r="BH74" i="9"/>
  <c r="BH75" i="9"/>
  <c r="AY75" i="9" s="1"/>
  <c r="AZ75" i="9" s="1"/>
  <c r="BV39" i="9"/>
  <c r="CB39" i="9"/>
  <c r="CC39" i="9"/>
  <c r="BV62" i="9"/>
  <c r="CB62" i="9"/>
  <c r="CC62" i="9"/>
  <c r="BJ32" i="9"/>
  <c r="BJ69" i="9"/>
  <c r="BV57" i="9"/>
  <c r="CB57" i="9"/>
  <c r="CC57" i="9"/>
  <c r="BH29" i="9"/>
  <c r="AY29" i="9" s="1"/>
  <c r="AZ29" i="9" s="1"/>
  <c r="BH11" i="9"/>
  <c r="AY11" i="9" s="1"/>
  <c r="AZ11" i="9" s="1"/>
  <c r="BN62" i="9"/>
  <c r="BO71" i="9"/>
  <c r="BN71" i="9"/>
  <c r="BJ71" i="9"/>
  <c r="BH21" i="9"/>
  <c r="AY21" i="9" s="1"/>
  <c r="AZ21" i="9" s="1"/>
  <c r="AY96" i="9"/>
  <c r="BH22" i="9"/>
  <c r="AY22" i="9" s="1"/>
  <c r="AZ22" i="9" s="1"/>
  <c r="BJ60" i="9"/>
  <c r="BL60" i="9"/>
  <c r="BJ29" i="9"/>
  <c r="BN69" i="9"/>
  <c r="BN65" i="9"/>
  <c r="BJ65" i="9"/>
  <c r="BH7" i="9"/>
  <c r="AY7" i="9" s="1"/>
  <c r="AZ7" i="9" s="1"/>
  <c r="BO60" i="9"/>
  <c r="BH6" i="9"/>
  <c r="AY6" i="9" s="1"/>
  <c r="AZ6" i="9" s="1"/>
  <c r="BH71" i="9"/>
  <c r="AY71" i="9" s="1"/>
  <c r="AZ71" i="9" s="1"/>
  <c r="AV61" i="9"/>
  <c r="AT61" i="9"/>
  <c r="AS61" i="9"/>
  <c r="BI61" i="9" s="1"/>
  <c r="BM61" i="9" s="1"/>
  <c r="BH66" i="9"/>
  <c r="AY66" i="9" s="1"/>
  <c r="AZ66" i="9" s="1"/>
  <c r="BJ53" i="9"/>
  <c r="BH19" i="9"/>
  <c r="AY19" i="9" s="1"/>
  <c r="AZ19" i="9" s="1"/>
  <c r="BH5" i="9"/>
  <c r="AY5" i="9" s="1"/>
  <c r="AZ5" i="9" s="1"/>
  <c r="BH67" i="9"/>
  <c r="AY67" i="9" s="1"/>
  <c r="AZ67" i="9" s="1"/>
  <c r="BN75" i="9"/>
  <c r="BH60" i="9"/>
  <c r="AY60" i="9" s="1"/>
  <c r="AZ60" i="9" s="1"/>
  <c r="BN53" i="9"/>
  <c r="BO53" i="9"/>
  <c r="BJ75" i="9"/>
  <c r="AW64" i="9"/>
  <c r="BO70" i="9"/>
  <c r="BL70" i="9"/>
  <c r="BD64" i="9"/>
  <c r="AX64" i="9"/>
  <c r="AT64" i="9"/>
  <c r="AU64" i="9"/>
  <c r="BE64" i="9"/>
  <c r="BH63" i="9"/>
  <c r="AY63" i="9" s="1"/>
  <c r="AZ63" i="9" s="1"/>
  <c r="BH35" i="9"/>
  <c r="AY35" i="9" s="1"/>
  <c r="AZ35" i="9" s="1"/>
  <c r="BU62" i="9"/>
  <c r="BT62" i="9"/>
  <c r="BS62" i="9"/>
  <c r="BR62" i="9"/>
  <c r="BQ62" i="9"/>
  <c r="BP62" i="9"/>
  <c r="BQ57" i="9"/>
  <c r="BP57" i="9"/>
  <c r="BR57" i="9"/>
  <c r="BU57" i="9"/>
  <c r="BT57" i="9"/>
  <c r="BS57" i="9"/>
  <c r="BQ39" i="9"/>
  <c r="BP39" i="9"/>
  <c r="BU39" i="9"/>
  <c r="BT39" i="9"/>
  <c r="BR39" i="9"/>
  <c r="BS39" i="9"/>
  <c r="BO44" i="9"/>
  <c r="BO32" i="9"/>
  <c r="BN32" i="9"/>
  <c r="BH53" i="9"/>
  <c r="AY53" i="9" s="1"/>
  <c r="AZ53" i="9" s="1"/>
  <c r="BJ19" i="9"/>
  <c r="BH69" i="9"/>
  <c r="AY69" i="9" s="1"/>
  <c r="AZ69" i="9" s="1"/>
  <c r="BH12" i="9"/>
  <c r="AY12" i="9" s="1"/>
  <c r="AZ12" i="9" s="1"/>
  <c r="BO55" i="9"/>
  <c r="BL35" i="9"/>
  <c r="BJ44" i="9"/>
  <c r="BL44" i="9"/>
  <c r="BO35" i="9"/>
  <c r="BO50" i="9"/>
  <c r="BN35" i="9"/>
  <c r="AV36" i="9"/>
  <c r="AT36" i="9"/>
  <c r="AX36" i="9"/>
  <c r="BC36" i="9"/>
  <c r="BD36" i="9"/>
  <c r="AS36" i="9"/>
  <c r="BI36" i="9" s="1"/>
  <c r="BM36" i="9" s="1"/>
  <c r="BE36" i="9"/>
  <c r="AW36" i="9"/>
  <c r="AV15" i="9"/>
  <c r="AT15" i="9"/>
  <c r="BE15" i="9"/>
  <c r="BC15" i="9"/>
  <c r="AX15" i="9"/>
  <c r="AS15" i="9"/>
  <c r="BI15" i="9" s="1"/>
  <c r="BM15" i="9" s="1"/>
  <c r="AW15" i="9"/>
  <c r="BD15" i="9"/>
  <c r="AU15" i="9"/>
  <c r="AV27" i="9"/>
  <c r="AT27" i="9"/>
  <c r="BE27" i="9"/>
  <c r="BC27" i="9"/>
  <c r="AS27" i="9"/>
  <c r="BI27" i="9" s="1"/>
  <c r="BD27" i="9"/>
  <c r="AU27" i="9"/>
  <c r="AW27" i="9"/>
  <c r="AX27" i="9"/>
  <c r="BH31" i="9"/>
  <c r="AY31" i="9" s="1"/>
  <c r="AZ31" i="9" s="1"/>
  <c r="BH26" i="9"/>
  <c r="AY26" i="9" s="1"/>
  <c r="AZ26" i="9" s="1"/>
  <c r="BH50" i="9"/>
  <c r="AY50" i="9" s="1"/>
  <c r="AZ50" i="9" s="1"/>
  <c r="BN70" i="9"/>
  <c r="BJ70" i="9"/>
  <c r="BH68" i="9"/>
  <c r="AY68" i="9" s="1"/>
  <c r="AZ68" i="9" s="1"/>
  <c r="BH32" i="9"/>
  <c r="AY32" i="9" s="1"/>
  <c r="AZ32" i="9" s="1"/>
  <c r="BH46" i="9"/>
  <c r="AY46" i="9" s="1"/>
  <c r="AZ46" i="9" s="1"/>
  <c r="BH30" i="9"/>
  <c r="AY30" i="9" s="1"/>
  <c r="AZ30" i="9" s="1"/>
  <c r="BH43" i="9"/>
  <c r="AY43" i="9" s="1"/>
  <c r="AZ43" i="9" s="1"/>
  <c r="BJ50" i="9"/>
  <c r="BL50" i="9"/>
  <c r="BH41" i="9"/>
  <c r="AY41" i="9" s="1"/>
  <c r="AZ41" i="9" s="1"/>
  <c r="BJ55" i="9"/>
  <c r="BL55" i="9"/>
  <c r="BN37" i="9"/>
  <c r="BO37" i="9"/>
  <c r="BO40" i="9"/>
  <c r="BN40" i="9"/>
  <c r="BN31" i="9"/>
  <c r="BO31" i="9"/>
  <c r="BJ33" i="9"/>
  <c r="BN33" i="9"/>
  <c r="BO33" i="9"/>
  <c r="BL33" i="9"/>
  <c r="BJ67" i="9"/>
  <c r="BN67" i="9"/>
  <c r="BO67" i="9"/>
  <c r="BJ64" i="9"/>
  <c r="BO64" i="9"/>
  <c r="BN64" i="9"/>
  <c r="BJ10" i="9"/>
  <c r="BJ72" i="9"/>
  <c r="BO72" i="9"/>
  <c r="BN72" i="9"/>
  <c r="BO52" i="9"/>
  <c r="BN52" i="9"/>
  <c r="BJ76" i="9"/>
  <c r="BN76" i="9"/>
  <c r="BO42" i="9"/>
  <c r="BN42" i="9"/>
  <c r="BJ13" i="9"/>
  <c r="BJ17" i="9"/>
  <c r="BN49" i="9"/>
  <c r="BO49" i="9"/>
  <c r="BH47" i="9"/>
  <c r="AY47" i="9" s="1"/>
  <c r="AZ47" i="9" s="1"/>
  <c r="BJ14" i="9"/>
  <c r="BN59" i="9"/>
  <c r="BO59" i="9"/>
  <c r="BJ73" i="9"/>
  <c r="BN73" i="9"/>
  <c r="BJ68" i="9"/>
  <c r="BN68" i="9"/>
  <c r="BO68" i="9"/>
  <c r="BN58" i="9"/>
  <c r="BO58" i="9"/>
  <c r="BH14" i="9"/>
  <c r="AY14" i="9" s="1"/>
  <c r="AZ14" i="9" s="1"/>
  <c r="BJ4" i="9"/>
  <c r="BN4" i="9"/>
  <c r="BJ28" i="9"/>
  <c r="BJ20" i="9"/>
  <c r="BJ16" i="9"/>
  <c r="BN43" i="9"/>
  <c r="BO43" i="9"/>
  <c r="BO41" i="9"/>
  <c r="BN41" i="9"/>
  <c r="BJ41" i="9"/>
  <c r="BL41" i="9"/>
  <c r="BN46" i="9"/>
  <c r="BO46" i="9"/>
  <c r="BJ9" i="9"/>
  <c r="BJ24" i="9"/>
  <c r="BO38" i="9"/>
  <c r="BN38" i="9"/>
  <c r="BN34" i="9"/>
  <c r="BO34" i="9"/>
  <c r="BN45" i="9"/>
  <c r="BO45" i="9"/>
  <c r="BO47" i="9"/>
  <c r="BN47" i="9"/>
  <c r="BL43" i="9"/>
  <c r="BJ43" i="9"/>
  <c r="BH24" i="9"/>
  <c r="AY24" i="9" s="1"/>
  <c r="AZ24" i="9" s="1"/>
  <c r="BJ45" i="9"/>
  <c r="BL45" i="9"/>
  <c r="BJ47" i="9"/>
  <c r="BL47" i="9"/>
  <c r="BH70" i="9"/>
  <c r="AY70" i="9" s="1"/>
  <c r="AZ70" i="9" s="1"/>
  <c r="BH34" i="9"/>
  <c r="AY34" i="9" s="1"/>
  <c r="AZ34" i="9" s="1"/>
  <c r="BH13" i="9"/>
  <c r="AY13" i="9" s="1"/>
  <c r="AZ13" i="9" s="1"/>
  <c r="BH40" i="9"/>
  <c r="AY40" i="9" s="1"/>
  <c r="AZ40" i="9" s="1"/>
  <c r="BJ52" i="9"/>
  <c r="BL52" i="9"/>
  <c r="BL40" i="9"/>
  <c r="BJ40" i="9"/>
  <c r="BJ31" i="9"/>
  <c r="BL31" i="9"/>
  <c r="BH28" i="9"/>
  <c r="AY28" i="9" s="1"/>
  <c r="AZ28" i="9" s="1"/>
  <c r="BH59" i="9"/>
  <c r="AY59" i="9" s="1"/>
  <c r="AZ59" i="9" s="1"/>
  <c r="BH20" i="9"/>
  <c r="AY20" i="9" s="1"/>
  <c r="AZ20" i="9" s="1"/>
  <c r="BJ59" i="9"/>
  <c r="BL59" i="9"/>
  <c r="BH76" i="9"/>
  <c r="AY76" i="9" s="1"/>
  <c r="AZ76" i="9" s="1"/>
  <c r="BH72" i="9"/>
  <c r="AY72" i="9" s="1"/>
  <c r="AZ72" i="9" s="1"/>
  <c r="BL46" i="9"/>
  <c r="BJ46" i="9"/>
  <c r="BH38" i="9"/>
  <c r="AY38" i="9" s="1"/>
  <c r="AZ38" i="9" s="1"/>
  <c r="BJ38" i="9"/>
  <c r="BL38" i="9"/>
  <c r="BH37" i="9"/>
  <c r="AY37" i="9" s="1"/>
  <c r="AZ37" i="9" s="1"/>
  <c r="BL34" i="9"/>
  <c r="BJ34" i="9"/>
  <c r="BH4" i="9"/>
  <c r="AY4" i="9" s="1"/>
  <c r="AZ4" i="9" s="1"/>
  <c r="BL37" i="9"/>
  <c r="BJ37" i="9"/>
  <c r="BJ42" i="9"/>
  <c r="BL42" i="9"/>
  <c r="BH55" i="9"/>
  <c r="AY55" i="9" s="1"/>
  <c r="AZ55" i="9" s="1"/>
  <c r="BH65" i="9"/>
  <c r="AY65" i="9" s="1"/>
  <c r="AZ65" i="9" s="1"/>
  <c r="BJ49" i="9"/>
  <c r="BL49" i="9"/>
  <c r="BH16" i="9"/>
  <c r="AY16" i="9" s="1"/>
  <c r="AZ16" i="9" s="1"/>
  <c r="BH49" i="9"/>
  <c r="AY49" i="9" s="1"/>
  <c r="AZ49" i="9" s="1"/>
  <c r="BH73" i="9"/>
  <c r="AY73" i="9" s="1"/>
  <c r="AZ73" i="9" s="1"/>
  <c r="BJ58" i="9"/>
  <c r="BL58" i="9"/>
  <c r="BH10" i="9"/>
  <c r="AY10" i="9" s="1"/>
  <c r="AZ10" i="9" s="1"/>
  <c r="BH42" i="9"/>
  <c r="AY42" i="9" s="1"/>
  <c r="AZ42" i="9" s="1"/>
  <c r="BH58" i="9"/>
  <c r="AY58" i="9" s="1"/>
  <c r="AZ58" i="9" s="1"/>
  <c r="BX65" i="9" l="1"/>
  <c r="BX49" i="9"/>
  <c r="BX31" i="9"/>
  <c r="BX32" i="9"/>
  <c r="BN51" i="9"/>
  <c r="BX46" i="9"/>
  <c r="BX58" i="9"/>
  <c r="BX50" i="9"/>
  <c r="BX44" i="9"/>
  <c r="BX54" i="9"/>
  <c r="BH9" i="9"/>
  <c r="AY9" i="9" s="1"/>
  <c r="AZ9" i="9" s="1"/>
  <c r="AZ25" i="9"/>
  <c r="BX69" i="9"/>
  <c r="BH44" i="9"/>
  <c r="AY44" i="9" s="1"/>
  <c r="AZ44" i="9" s="1"/>
  <c r="BX47" i="9"/>
  <c r="BX35" i="9"/>
  <c r="BX72" i="9"/>
  <c r="BX45" i="9"/>
  <c r="BX68" i="9"/>
  <c r="BX64" i="9"/>
  <c r="BX40" i="9"/>
  <c r="BX71" i="9"/>
  <c r="AZ48" i="9"/>
  <c r="BX75" i="9"/>
  <c r="BH52" i="9"/>
  <c r="AY52" i="9" s="1"/>
  <c r="AZ52" i="9" s="1"/>
  <c r="BX73" i="9"/>
  <c r="BX60" i="9"/>
  <c r="BX41" i="9"/>
  <c r="BX37" i="9"/>
  <c r="BX70" i="9"/>
  <c r="BX34" i="9"/>
  <c r="BX43" i="9"/>
  <c r="BX42" i="9"/>
  <c r="BX67" i="9"/>
  <c r="BX76" i="9"/>
  <c r="BX55" i="9"/>
  <c r="BX62" i="9"/>
  <c r="BX53" i="9"/>
  <c r="BX63" i="9"/>
  <c r="BX59" i="9"/>
  <c r="BX39" i="9"/>
  <c r="BX38" i="9"/>
  <c r="BX52" i="9"/>
  <c r="BX33" i="9"/>
  <c r="BM17" i="9"/>
  <c r="CA73" i="9"/>
  <c r="CE73" i="9"/>
  <c r="CD73" i="9"/>
  <c r="CF73" i="9"/>
  <c r="CA69" i="9"/>
  <c r="CF69" i="9"/>
  <c r="CD69" i="9"/>
  <c r="CE69" i="9"/>
  <c r="CA52" i="9"/>
  <c r="CF52" i="9"/>
  <c r="CE52" i="9"/>
  <c r="CD52" i="9"/>
  <c r="CA33" i="9"/>
  <c r="CD33" i="9"/>
  <c r="CF33" i="9"/>
  <c r="CE33" i="9"/>
  <c r="CA59" i="9"/>
  <c r="CD59" i="9"/>
  <c r="CF59" i="9"/>
  <c r="CE59" i="9"/>
  <c r="CA46" i="9"/>
  <c r="CD46" i="9"/>
  <c r="CF46" i="9"/>
  <c r="CE46" i="9"/>
  <c r="CA75" i="9"/>
  <c r="CF75" i="9"/>
  <c r="CE75" i="9"/>
  <c r="CD75" i="9"/>
  <c r="CA72" i="9"/>
  <c r="CE72" i="9"/>
  <c r="CD72" i="9"/>
  <c r="CF72" i="9"/>
  <c r="CA53" i="9"/>
  <c r="CF53" i="9"/>
  <c r="CE53" i="9"/>
  <c r="CD53" i="9"/>
  <c r="CA60" i="9"/>
  <c r="CE60" i="9"/>
  <c r="CD60" i="9"/>
  <c r="CF60" i="9"/>
  <c r="CA62" i="9"/>
  <c r="CE62" i="9"/>
  <c r="CD62" i="9"/>
  <c r="CF62" i="9"/>
  <c r="CA45" i="9"/>
  <c r="CF45" i="9"/>
  <c r="CD45" i="9"/>
  <c r="CE45" i="9"/>
  <c r="CA68" i="9"/>
  <c r="CF68" i="9"/>
  <c r="CE68" i="9"/>
  <c r="CD68" i="9"/>
  <c r="CA50" i="9"/>
  <c r="CE50" i="9"/>
  <c r="CD50" i="9"/>
  <c r="CF50" i="9"/>
  <c r="CA32" i="9"/>
  <c r="CF32" i="9"/>
  <c r="CE32" i="9"/>
  <c r="CD32" i="9"/>
  <c r="CA49" i="9"/>
  <c r="CE49" i="9"/>
  <c r="CD49" i="9"/>
  <c r="CF49" i="9"/>
  <c r="CA40" i="9"/>
  <c r="CF40" i="9"/>
  <c r="CE40" i="9"/>
  <c r="CD40" i="9"/>
  <c r="CA35" i="9"/>
  <c r="CD35" i="9"/>
  <c r="CE35" i="9"/>
  <c r="CF35" i="9"/>
  <c r="CA44" i="9"/>
  <c r="CF44" i="9"/>
  <c r="CE44" i="9"/>
  <c r="CD44" i="9"/>
  <c r="CA39" i="9"/>
  <c r="CF39" i="9"/>
  <c r="CE39" i="9"/>
  <c r="CD39" i="9"/>
  <c r="CA71" i="9"/>
  <c r="CD71" i="9"/>
  <c r="CE71" i="9"/>
  <c r="CF71" i="9"/>
  <c r="CA47" i="9"/>
  <c r="CD47" i="9"/>
  <c r="CF47" i="9"/>
  <c r="CE47" i="9"/>
  <c r="CA41" i="9"/>
  <c r="CF41" i="9"/>
  <c r="CE41" i="9"/>
  <c r="CD41" i="9"/>
  <c r="CA64" i="9"/>
  <c r="CF64" i="9"/>
  <c r="CE64" i="9"/>
  <c r="CD64" i="9"/>
  <c r="CA34" i="9"/>
  <c r="CD34" i="9"/>
  <c r="CF34" i="9"/>
  <c r="CE34" i="9"/>
  <c r="CA43" i="9"/>
  <c r="CF43" i="9"/>
  <c r="CE43" i="9"/>
  <c r="CD43" i="9"/>
  <c r="CA37" i="9"/>
  <c r="CE37" i="9"/>
  <c r="CD37" i="9"/>
  <c r="CF37" i="9"/>
  <c r="AY45" i="9"/>
  <c r="AZ45" i="9" s="1"/>
  <c r="CA31" i="9"/>
  <c r="CF31" i="9"/>
  <c r="CE31" i="9"/>
  <c r="CD31" i="9"/>
  <c r="CA42" i="9"/>
  <c r="CF42" i="9"/>
  <c r="CE42" i="9"/>
  <c r="CD42" i="9"/>
  <c r="CA67" i="9"/>
  <c r="CF67" i="9"/>
  <c r="CE67" i="9"/>
  <c r="CD67" i="9"/>
  <c r="CF65" i="9"/>
  <c r="CE65" i="9"/>
  <c r="CD65" i="9"/>
  <c r="CA63" i="9"/>
  <c r="CF63" i="9"/>
  <c r="CE63" i="9"/>
  <c r="CD63" i="9"/>
  <c r="CA76" i="9"/>
  <c r="CF76" i="9"/>
  <c r="CE76" i="9"/>
  <c r="CD76" i="9"/>
  <c r="BM25" i="9"/>
  <c r="CA58" i="9"/>
  <c r="CD58" i="9"/>
  <c r="CF58" i="9"/>
  <c r="CE58" i="9"/>
  <c r="CA54" i="9"/>
  <c r="CF54" i="9"/>
  <c r="CE54" i="9"/>
  <c r="CD54" i="9"/>
  <c r="CA38" i="9"/>
  <c r="CE38" i="9"/>
  <c r="CD38" i="9"/>
  <c r="CF38" i="9"/>
  <c r="CA55" i="9"/>
  <c r="CF55" i="9"/>
  <c r="CE55" i="9"/>
  <c r="CD55" i="9"/>
  <c r="CA70" i="9"/>
  <c r="CD70" i="9"/>
  <c r="CF70" i="9"/>
  <c r="CE70" i="9"/>
  <c r="BP63" i="9"/>
  <c r="BP70" i="9"/>
  <c r="BQ63" i="9"/>
  <c r="BJ56" i="9"/>
  <c r="BM56" i="9"/>
  <c r="BO56" i="9" s="1"/>
  <c r="BR56" i="9" s="1"/>
  <c r="BL56" i="9"/>
  <c r="BL51" i="9"/>
  <c r="BM51" i="9"/>
  <c r="BO51" i="9" s="1"/>
  <c r="BM27" i="9"/>
  <c r="BH33" i="9"/>
  <c r="AY33" i="9" s="1"/>
  <c r="AZ33" i="9" s="1"/>
  <c r="CC63" i="9"/>
  <c r="CB63" i="9"/>
  <c r="BS63" i="9"/>
  <c r="BV63" i="9"/>
  <c r="BL48" i="9"/>
  <c r="BM48" i="9"/>
  <c r="BO48" i="9" s="1"/>
  <c r="BT63" i="9"/>
  <c r="BU63" i="9"/>
  <c r="BN56" i="9"/>
  <c r="AY74" i="9"/>
  <c r="AZ74" i="9" s="1"/>
  <c r="BR63" i="9"/>
  <c r="BM9" i="9"/>
  <c r="BL66" i="9"/>
  <c r="BM66" i="9"/>
  <c r="BO66" i="9" s="1"/>
  <c r="BJ66" i="9"/>
  <c r="BN66" i="9"/>
  <c r="BJ18" i="9"/>
  <c r="BM18" i="9"/>
  <c r="BR60" i="9"/>
  <c r="BQ60" i="9"/>
  <c r="BP60" i="9"/>
  <c r="BT69" i="9"/>
  <c r="BU69" i="9"/>
  <c r="BR71" i="9"/>
  <c r="BQ69" i="9"/>
  <c r="BS71" i="9"/>
  <c r="BT71" i="9"/>
  <c r="BU71" i="9"/>
  <c r="BP71" i="9"/>
  <c r="BS60" i="9"/>
  <c r="BU60" i="9"/>
  <c r="BH18" i="9"/>
  <c r="AY18" i="9" s="1"/>
  <c r="AZ18" i="9" s="1"/>
  <c r="BN48" i="9"/>
  <c r="BP54" i="9"/>
  <c r="BP56" i="9"/>
  <c r="BQ54" i="9"/>
  <c r="CC54" i="9"/>
  <c r="BL74" i="9"/>
  <c r="BJ74" i="9"/>
  <c r="BN74" i="9"/>
  <c r="BO74" i="9"/>
  <c r="BR54" i="9"/>
  <c r="CB54" i="9"/>
  <c r="BS54" i="9"/>
  <c r="BJ48" i="9"/>
  <c r="BT54" i="9"/>
  <c r="BV54" i="9"/>
  <c r="BU54" i="9"/>
  <c r="BQ71" i="9"/>
  <c r="BS69" i="9"/>
  <c r="BR69" i="9"/>
  <c r="BP69" i="9"/>
  <c r="BT60" i="9"/>
  <c r="BQ65" i="9"/>
  <c r="CA65" i="9"/>
  <c r="CM9" i="9"/>
  <c r="CP9" i="9" s="1"/>
  <c r="BV41" i="9"/>
  <c r="CB41" i="9"/>
  <c r="CC41" i="9"/>
  <c r="BV50" i="9"/>
  <c r="CB50" i="9"/>
  <c r="CC50" i="9"/>
  <c r="BV43" i="9"/>
  <c r="CC43" i="9"/>
  <c r="CB43" i="9"/>
  <c r="BV58" i="9"/>
  <c r="CB58" i="9"/>
  <c r="CC58" i="9"/>
  <c r="BV35" i="9"/>
  <c r="CB35" i="9"/>
  <c r="CC35" i="9"/>
  <c r="BU65" i="9"/>
  <c r="BV38" i="9"/>
  <c r="CB38" i="9"/>
  <c r="CC38" i="9"/>
  <c r="BV49" i="9"/>
  <c r="CC49" i="9"/>
  <c r="CB49" i="9"/>
  <c r="BV52" i="9"/>
  <c r="CB52" i="9"/>
  <c r="CC52" i="9"/>
  <c r="BP65" i="9"/>
  <c r="BV67" i="9"/>
  <c r="CC67" i="9"/>
  <c r="CB67" i="9"/>
  <c r="BV68" i="9"/>
  <c r="CB68" i="9"/>
  <c r="CC68" i="9"/>
  <c r="BV33" i="9"/>
  <c r="CB33" i="9"/>
  <c r="CC33" i="9"/>
  <c r="BV65" i="9"/>
  <c r="CB65" i="9"/>
  <c r="CC65" i="9"/>
  <c r="BV72" i="9"/>
  <c r="CB72" i="9"/>
  <c r="CC72" i="9"/>
  <c r="BV32" i="9"/>
  <c r="CB32" i="9"/>
  <c r="CC32" i="9"/>
  <c r="BV55" i="9"/>
  <c r="CC55" i="9"/>
  <c r="CB55" i="9"/>
  <c r="BV70" i="9"/>
  <c r="CB70" i="9"/>
  <c r="CC70" i="9"/>
  <c r="BV69" i="9"/>
  <c r="CB69" i="9"/>
  <c r="CC69" i="9"/>
  <c r="BV75" i="9"/>
  <c r="CB75" i="9"/>
  <c r="CC75" i="9"/>
  <c r="BV73" i="9"/>
  <c r="CC73" i="9"/>
  <c r="CB73" i="9"/>
  <c r="BV31" i="9"/>
  <c r="CC31" i="9"/>
  <c r="CB31" i="9"/>
  <c r="BV44" i="9"/>
  <c r="CB44" i="9"/>
  <c r="CC44" i="9"/>
  <c r="BV71" i="9"/>
  <c r="CB71" i="9"/>
  <c r="CC71" i="9"/>
  <c r="BV46" i="9"/>
  <c r="CB46" i="9"/>
  <c r="CC46" i="9"/>
  <c r="BV56" i="9"/>
  <c r="BV60" i="9"/>
  <c r="CB60" i="9"/>
  <c r="CC60" i="9"/>
  <c r="BV37" i="9"/>
  <c r="CC37" i="9"/>
  <c r="CB37" i="9"/>
  <c r="BV34" i="9"/>
  <c r="CB34" i="9"/>
  <c r="CC34" i="9"/>
  <c r="BV47" i="9"/>
  <c r="CB47" i="9"/>
  <c r="CC47" i="9"/>
  <c r="BV76" i="9"/>
  <c r="CB76" i="9"/>
  <c r="CC76" i="9"/>
  <c r="BV45" i="9"/>
  <c r="CB45" i="9"/>
  <c r="CC45" i="9"/>
  <c r="BV59" i="9"/>
  <c r="CB59" i="9"/>
  <c r="CC59" i="9"/>
  <c r="BV42" i="9"/>
  <c r="CB42" i="9"/>
  <c r="CC42" i="9"/>
  <c r="BV64" i="9"/>
  <c r="CB64" i="9"/>
  <c r="CC64" i="9"/>
  <c r="BV40" i="9"/>
  <c r="CB40" i="9"/>
  <c r="CC40" i="9"/>
  <c r="BV53" i="9"/>
  <c r="CB53" i="9"/>
  <c r="CC53" i="9"/>
  <c r="BQ70" i="9"/>
  <c r="BR70" i="9"/>
  <c r="BS70" i="9"/>
  <c r="BS75" i="9"/>
  <c r="CM7" i="9"/>
  <c r="CP7" i="9" s="1"/>
  <c r="BP75" i="9"/>
  <c r="BR75" i="9"/>
  <c r="BQ75" i="9"/>
  <c r="BS65" i="9"/>
  <c r="BT65" i="9"/>
  <c r="BR65" i="9"/>
  <c r="BT70" i="9"/>
  <c r="BL61" i="9"/>
  <c r="BJ61" i="9"/>
  <c r="BO61" i="9"/>
  <c r="BN61" i="9"/>
  <c r="BU70" i="9"/>
  <c r="BH64" i="9"/>
  <c r="AY64" i="9" s="1"/>
  <c r="AZ64" i="9" s="1"/>
  <c r="BR53" i="9"/>
  <c r="BS53" i="9"/>
  <c r="BT53" i="9"/>
  <c r="BU53" i="9"/>
  <c r="CM8" i="9"/>
  <c r="CP8" i="9" s="1"/>
  <c r="BP53" i="9"/>
  <c r="CM5" i="9"/>
  <c r="CP5" i="9" s="1"/>
  <c r="BQ53" i="9"/>
  <c r="CM6" i="9"/>
  <c r="CP6" i="9" s="1"/>
  <c r="CM4" i="9"/>
  <c r="BT75" i="9"/>
  <c r="CM10" i="9"/>
  <c r="CP10" i="9" s="1"/>
  <c r="BU75" i="9"/>
  <c r="BQ33" i="9"/>
  <c r="BP33" i="9"/>
  <c r="BR33" i="9"/>
  <c r="BU33" i="9"/>
  <c r="BT33" i="9"/>
  <c r="BS33" i="9"/>
  <c r="BU72" i="9"/>
  <c r="BT72" i="9"/>
  <c r="BS72" i="9"/>
  <c r="BR72" i="9"/>
  <c r="BQ72" i="9"/>
  <c r="BP72" i="9"/>
  <c r="BU50" i="9"/>
  <c r="BT50" i="9"/>
  <c r="BS50" i="9"/>
  <c r="BR50" i="9"/>
  <c r="BQ50" i="9"/>
  <c r="BP50" i="9"/>
  <c r="BQ73" i="9"/>
  <c r="BP73" i="9"/>
  <c r="BR73" i="9"/>
  <c r="BU73" i="9"/>
  <c r="BT73" i="9"/>
  <c r="BS73" i="9"/>
  <c r="BQ31" i="9"/>
  <c r="BP31" i="9"/>
  <c r="BR31" i="9"/>
  <c r="BU31" i="9"/>
  <c r="BT31" i="9"/>
  <c r="BS31" i="9"/>
  <c r="BQ47" i="9"/>
  <c r="BR47" i="9"/>
  <c r="BP47" i="9"/>
  <c r="BU47" i="9"/>
  <c r="BT47" i="9"/>
  <c r="BS47" i="9"/>
  <c r="BQ45" i="9"/>
  <c r="BP45" i="9"/>
  <c r="BR45" i="9"/>
  <c r="BU45" i="9"/>
  <c r="BT45" i="9"/>
  <c r="BS45" i="9"/>
  <c r="BQ59" i="9"/>
  <c r="BP59" i="9"/>
  <c r="BR59" i="9"/>
  <c r="BU59" i="9"/>
  <c r="BT59" i="9"/>
  <c r="BS59" i="9"/>
  <c r="BU42" i="9"/>
  <c r="BT42" i="9"/>
  <c r="BS42" i="9"/>
  <c r="BR42" i="9"/>
  <c r="BQ42" i="9"/>
  <c r="BP42" i="9"/>
  <c r="BU64" i="9"/>
  <c r="BT64" i="9"/>
  <c r="BS64" i="9"/>
  <c r="BR64" i="9"/>
  <c r="BQ64" i="9"/>
  <c r="BP64" i="9"/>
  <c r="BU40" i="9"/>
  <c r="BT40" i="9"/>
  <c r="BS40" i="9"/>
  <c r="BR40" i="9"/>
  <c r="BQ40" i="9"/>
  <c r="BP40" i="9"/>
  <c r="BQ55" i="9"/>
  <c r="BP55" i="9"/>
  <c r="BR55" i="9"/>
  <c r="BU55" i="9"/>
  <c r="BT55" i="9"/>
  <c r="BS55" i="9"/>
  <c r="BU34" i="9"/>
  <c r="BT34" i="9"/>
  <c r="BS34" i="9"/>
  <c r="BR34" i="9"/>
  <c r="BQ34" i="9"/>
  <c r="BP34" i="9"/>
  <c r="BQ37" i="9"/>
  <c r="BP37" i="9"/>
  <c r="BR37" i="9"/>
  <c r="BU37" i="9"/>
  <c r="BT37" i="9"/>
  <c r="BS37" i="9"/>
  <c r="BQ41" i="9"/>
  <c r="BP41" i="9"/>
  <c r="BR41" i="9"/>
  <c r="BU41" i="9"/>
  <c r="BT41" i="9"/>
  <c r="BS41" i="9"/>
  <c r="BU76" i="9"/>
  <c r="BT76" i="9"/>
  <c r="BS76" i="9"/>
  <c r="BR76" i="9"/>
  <c r="BQ76" i="9"/>
  <c r="BP76" i="9"/>
  <c r="BQ67" i="9"/>
  <c r="BP67" i="9"/>
  <c r="BR67" i="9"/>
  <c r="BU67" i="9"/>
  <c r="BT67" i="9"/>
  <c r="BS67" i="9"/>
  <c r="BQ35" i="9"/>
  <c r="BP35" i="9"/>
  <c r="BU35" i="9"/>
  <c r="BR35" i="9"/>
  <c r="BT35" i="9"/>
  <c r="BS35" i="9"/>
  <c r="BQ43" i="9"/>
  <c r="BP43" i="9"/>
  <c r="BR43" i="9"/>
  <c r="BU43" i="9"/>
  <c r="BT43" i="9"/>
  <c r="BS43" i="9"/>
  <c r="BU32" i="9"/>
  <c r="BT32" i="9"/>
  <c r="BS32" i="9"/>
  <c r="BR32" i="9"/>
  <c r="BQ32" i="9"/>
  <c r="BP32" i="9"/>
  <c r="BU46" i="9"/>
  <c r="BT46" i="9"/>
  <c r="BS46" i="9"/>
  <c r="BR46" i="9"/>
  <c r="BQ46" i="9"/>
  <c r="BP46" i="9"/>
  <c r="BU38" i="9"/>
  <c r="BT38" i="9"/>
  <c r="BS38" i="9"/>
  <c r="BR38" i="9"/>
  <c r="BQ38" i="9"/>
  <c r="BP38" i="9"/>
  <c r="BU58" i="9"/>
  <c r="BT58" i="9"/>
  <c r="BS58" i="9"/>
  <c r="BR58" i="9"/>
  <c r="BQ58" i="9"/>
  <c r="BP58" i="9"/>
  <c r="BU68" i="9"/>
  <c r="BT68" i="9"/>
  <c r="BS68" i="9"/>
  <c r="BR68" i="9"/>
  <c r="BQ68" i="9"/>
  <c r="BP68" i="9"/>
  <c r="BQ49" i="9"/>
  <c r="BP49" i="9"/>
  <c r="BR49" i="9"/>
  <c r="BU49" i="9"/>
  <c r="BT49" i="9"/>
  <c r="BS49" i="9"/>
  <c r="BU52" i="9"/>
  <c r="BT52" i="9"/>
  <c r="BS52" i="9"/>
  <c r="BR52" i="9"/>
  <c r="BQ52" i="9"/>
  <c r="BP52" i="9"/>
  <c r="BU44" i="9"/>
  <c r="BT44" i="9"/>
  <c r="BS44" i="9"/>
  <c r="BR44" i="9"/>
  <c r="BQ44" i="9"/>
  <c r="BP44" i="9"/>
  <c r="CM11" i="9"/>
  <c r="BH36" i="9"/>
  <c r="AY36" i="9" s="1"/>
  <c r="AZ36" i="9" s="1"/>
  <c r="BJ27" i="9"/>
  <c r="BH15" i="9"/>
  <c r="AY15" i="9" s="1"/>
  <c r="AZ15" i="9" s="1"/>
  <c r="BL36" i="9"/>
  <c r="BJ36" i="9"/>
  <c r="BN36" i="9"/>
  <c r="BO36" i="9"/>
  <c r="BJ15" i="9"/>
  <c r="BH27" i="9"/>
  <c r="AY27" i="9" s="1"/>
  <c r="AZ27" i="9" s="1"/>
  <c r="BN5" i="9"/>
  <c r="BL11" i="9"/>
  <c r="BX66" i="9" l="1"/>
  <c r="BX74" i="9"/>
  <c r="BX61" i="9"/>
  <c r="BV51" i="9"/>
  <c r="BX51" i="9"/>
  <c r="BX36" i="9"/>
  <c r="CB56" i="9"/>
  <c r="BX56" i="9"/>
  <c r="BQ56" i="9"/>
  <c r="BX48" i="9"/>
  <c r="CA61" i="9"/>
  <c r="CE61" i="9"/>
  <c r="CD61" i="9"/>
  <c r="CF61" i="9"/>
  <c r="CC56" i="9"/>
  <c r="BR51" i="9"/>
  <c r="BU56" i="9"/>
  <c r="BT51" i="9"/>
  <c r="CA56" i="9"/>
  <c r="CF56" i="9"/>
  <c r="CE56" i="9"/>
  <c r="CD56" i="9"/>
  <c r="CC51" i="9"/>
  <c r="BQ51" i="9"/>
  <c r="CE74" i="9"/>
  <c r="CD74" i="9"/>
  <c r="CF74" i="9"/>
  <c r="CE48" i="9"/>
  <c r="CD48" i="9"/>
  <c r="CF48" i="9"/>
  <c r="CB51" i="9"/>
  <c r="BS51" i="9"/>
  <c r="CA51" i="9"/>
  <c r="CF51" i="9"/>
  <c r="CE51" i="9"/>
  <c r="CD51" i="9"/>
  <c r="BT56" i="9"/>
  <c r="CA36" i="9"/>
  <c r="CE36" i="9"/>
  <c r="CD36" i="9"/>
  <c r="CF36" i="9"/>
  <c r="CF66" i="9"/>
  <c r="CE66" i="9"/>
  <c r="CD66" i="9"/>
  <c r="CA66" i="9"/>
  <c r="CB66" i="9"/>
  <c r="CC66" i="9"/>
  <c r="BU66" i="9"/>
  <c r="BT66" i="9"/>
  <c r="BS66" i="9"/>
  <c r="BR66" i="9"/>
  <c r="BQ66" i="9"/>
  <c r="BV66" i="9"/>
  <c r="BP66" i="9"/>
  <c r="BP51" i="9"/>
  <c r="BS56" i="9"/>
  <c r="BU51" i="9"/>
  <c r="CA74" i="9"/>
  <c r="CC74" i="9"/>
  <c r="BU74" i="9"/>
  <c r="BV74" i="9"/>
  <c r="CB74" i="9"/>
  <c r="BT74" i="9"/>
  <c r="BS74" i="9"/>
  <c r="BR74" i="9"/>
  <c r="BQ74" i="9"/>
  <c r="BP74" i="9"/>
  <c r="CA48" i="9"/>
  <c r="CC48" i="9"/>
  <c r="BU48" i="9"/>
  <c r="BP48" i="9"/>
  <c r="BT48" i="9"/>
  <c r="BS48" i="9"/>
  <c r="BR48" i="9"/>
  <c r="BQ48" i="9"/>
  <c r="BV48" i="9"/>
  <c r="CB48" i="9"/>
  <c r="CC61" i="9"/>
  <c r="CB61" i="9"/>
  <c r="BV36" i="9"/>
  <c r="CB36" i="9"/>
  <c r="CC36" i="9"/>
  <c r="CM2" i="9"/>
  <c r="BV61" i="9"/>
  <c r="BU61" i="9"/>
  <c r="BT61" i="9"/>
  <c r="BR61" i="9"/>
  <c r="BS61" i="9"/>
  <c r="BQ61" i="9"/>
  <c r="BP61" i="9"/>
  <c r="CP4" i="9"/>
  <c r="BN6" i="9"/>
  <c r="BN7" i="9" s="1"/>
  <c r="BU36" i="9"/>
  <c r="BT36" i="9"/>
  <c r="BS36" i="9"/>
  <c r="BR36" i="9"/>
  <c r="BQ36" i="9"/>
  <c r="BP36" i="9"/>
  <c r="BL12" i="9"/>
  <c r="BL13" i="9" s="1"/>
  <c r="BL14" i="9" l="1"/>
  <c r="BN8" i="9"/>
  <c r="BN9" i="9" l="1"/>
  <c r="BN10" i="9" s="1"/>
  <c r="BL15" i="9"/>
  <c r="BN11" i="9" l="1"/>
  <c r="BL16" i="9"/>
  <c r="BN12" i="9" l="1"/>
  <c r="BL17" i="9"/>
  <c r="BN13" i="9" l="1"/>
  <c r="BL18" i="9"/>
  <c r="BN14" i="9" l="1"/>
  <c r="BN15" i="9" s="1"/>
  <c r="BL19" i="9"/>
  <c r="BN16" i="9" l="1"/>
  <c r="BN17" i="9" s="1"/>
  <c r="BN18" i="9" s="1"/>
  <c r="BN19" i="9" s="1"/>
  <c r="BL20" i="9"/>
  <c r="BN20" i="9" l="1"/>
  <c r="BN21" i="9" s="1"/>
  <c r="BN22" i="9" s="1"/>
  <c r="BN23" i="9" s="1"/>
  <c r="BN24" i="9" s="1"/>
  <c r="BL21" i="9"/>
  <c r="BN25" i="9" l="1"/>
  <c r="BN26" i="9" s="1"/>
  <c r="BL22" i="9"/>
  <c r="BN27" i="9" l="1"/>
  <c r="BN28" i="9" s="1"/>
  <c r="BN29" i="9" s="1"/>
  <c r="BN30" i="9" s="1"/>
  <c r="BN3" i="9" s="1"/>
  <c r="BO22" i="9" s="1"/>
  <c r="BL23" i="9"/>
  <c r="BX22" i="9" l="1"/>
  <c r="CD22" i="9"/>
  <c r="CF22" i="9"/>
  <c r="CE22" i="9"/>
  <c r="BQ22" i="9"/>
  <c r="BT22" i="9" s="1"/>
  <c r="BP22" i="9"/>
  <c r="BS22" i="9" s="1"/>
  <c r="BV22" i="9" s="1"/>
  <c r="BR22" i="9"/>
  <c r="BU22" i="9" s="1"/>
  <c r="BO10" i="9"/>
  <c r="BO9" i="9"/>
  <c r="BO13" i="9"/>
  <c r="BO17" i="9"/>
  <c r="BO7" i="9"/>
  <c r="BO4" i="9"/>
  <c r="BO16" i="9"/>
  <c r="BO18" i="9"/>
  <c r="BO20" i="9"/>
  <c r="BO14" i="9"/>
  <c r="BO11" i="9"/>
  <c r="BO19" i="9"/>
  <c r="BO5" i="9"/>
  <c r="BO12" i="9"/>
  <c r="BO15" i="9"/>
  <c r="BO8" i="9"/>
  <c r="BO6" i="9"/>
  <c r="BO21" i="9"/>
  <c r="BL24" i="9"/>
  <c r="BO23" i="9"/>
  <c r="BX5" i="9" l="1"/>
  <c r="BX23" i="9"/>
  <c r="BX11" i="9"/>
  <c r="BX4" i="9"/>
  <c r="BX21" i="9"/>
  <c r="BX6" i="9"/>
  <c r="CD23" i="9"/>
  <c r="CE23" i="9"/>
  <c r="CF23" i="9"/>
  <c r="CF21" i="9"/>
  <c r="CE21" i="9"/>
  <c r="CD21" i="9"/>
  <c r="CA22" i="9"/>
  <c r="CC22" i="9"/>
  <c r="CB22" i="9"/>
  <c r="BR4" i="9"/>
  <c r="BU4" i="9" s="1"/>
  <c r="BQ18" i="9"/>
  <c r="BT18" i="9" s="1"/>
  <c r="BP18" i="9"/>
  <c r="BS18" i="9" s="1"/>
  <c r="BV18" i="9" s="1"/>
  <c r="BR18" i="9"/>
  <c r="BU18" i="9" s="1"/>
  <c r="BR7" i="9"/>
  <c r="BU7" i="9" s="1"/>
  <c r="BY7" i="9" s="1"/>
  <c r="BZ7" i="9" s="1"/>
  <c r="BQ7" i="9"/>
  <c r="BT7" i="9" s="1"/>
  <c r="BP7" i="9"/>
  <c r="BS7" i="9" s="1"/>
  <c r="BV7" i="9" s="1"/>
  <c r="BR21" i="9"/>
  <c r="BU21" i="9" s="1"/>
  <c r="BQ21" i="9"/>
  <c r="BT21" i="9" s="1"/>
  <c r="BP21" i="9"/>
  <c r="BS21" i="9" s="1"/>
  <c r="BV21" i="9" s="1"/>
  <c r="BR17" i="9"/>
  <c r="BU17" i="9" s="1"/>
  <c r="BQ17" i="9"/>
  <c r="BT17" i="9" s="1"/>
  <c r="BP17" i="9"/>
  <c r="BS17" i="9" s="1"/>
  <c r="BV17" i="9" s="1"/>
  <c r="BR16" i="9"/>
  <c r="BU16" i="9" s="1"/>
  <c r="BQ16" i="9"/>
  <c r="BT16" i="9" s="1"/>
  <c r="BP16" i="9"/>
  <c r="BS16" i="9" s="1"/>
  <c r="BV16" i="9" s="1"/>
  <c r="BR13" i="9"/>
  <c r="BU13" i="9" s="1"/>
  <c r="BQ13" i="9"/>
  <c r="BT13" i="9" s="1"/>
  <c r="BP13" i="9"/>
  <c r="BS13" i="9" s="1"/>
  <c r="BV13" i="9" s="1"/>
  <c r="BR23" i="9"/>
  <c r="BU23" i="9" s="1"/>
  <c r="BQ23" i="9"/>
  <c r="BT23" i="9" s="1"/>
  <c r="BP23" i="9"/>
  <c r="BS23" i="9" s="1"/>
  <c r="BV23" i="9" s="1"/>
  <c r="BQ6" i="9"/>
  <c r="BT6" i="9" s="1"/>
  <c r="BP6" i="9"/>
  <c r="BS6" i="9" s="1"/>
  <c r="BV6" i="9" s="1"/>
  <c r="BR6" i="9"/>
  <c r="BU6" i="9" s="1"/>
  <c r="BR12" i="9"/>
  <c r="BU12" i="9" s="1"/>
  <c r="BY12" i="9" s="1"/>
  <c r="BZ12" i="9" s="1"/>
  <c r="BQ12" i="9"/>
  <c r="BT12" i="9" s="1"/>
  <c r="BP12" i="9"/>
  <c r="BS12" i="9" s="1"/>
  <c r="BV12" i="9" s="1"/>
  <c r="BR9" i="9"/>
  <c r="BU9" i="9" s="1"/>
  <c r="BY9" i="9" s="1"/>
  <c r="BZ9" i="9" s="1"/>
  <c r="BQ9" i="9"/>
  <c r="BT9" i="9" s="1"/>
  <c r="BP9" i="9"/>
  <c r="BS9" i="9" s="1"/>
  <c r="BV9" i="9" s="1"/>
  <c r="BR20" i="9"/>
  <c r="BU20" i="9" s="1"/>
  <c r="BQ20" i="9"/>
  <c r="BT20" i="9" s="1"/>
  <c r="BP20" i="9"/>
  <c r="BS20" i="9" s="1"/>
  <c r="BV20" i="9" s="1"/>
  <c r="BQ4" i="9"/>
  <c r="BT4" i="9" s="1"/>
  <c r="BP4" i="9"/>
  <c r="BS4" i="9" s="1"/>
  <c r="BV4" i="9" s="1"/>
  <c r="BR8" i="9"/>
  <c r="BU8" i="9" s="1"/>
  <c r="BY8" i="9" s="1"/>
  <c r="BZ8" i="9" s="1"/>
  <c r="BQ8" i="9"/>
  <c r="BT8" i="9" s="1"/>
  <c r="BP8" i="9"/>
  <c r="BS8" i="9" s="1"/>
  <c r="BV8" i="9" s="1"/>
  <c r="BR15" i="9"/>
  <c r="BU15" i="9" s="1"/>
  <c r="BQ15" i="9"/>
  <c r="BT15" i="9" s="1"/>
  <c r="BP15" i="9"/>
  <c r="BS15" i="9" s="1"/>
  <c r="CC15" i="9" s="1"/>
  <c r="BR5" i="9"/>
  <c r="BU5" i="9" s="1"/>
  <c r="BQ5" i="9"/>
  <c r="BT5" i="9" s="1"/>
  <c r="BP5" i="9"/>
  <c r="BS5" i="9" s="1"/>
  <c r="BV5" i="9" s="1"/>
  <c r="BQ10" i="9"/>
  <c r="BT10" i="9" s="1"/>
  <c r="BP10" i="9"/>
  <c r="BS10" i="9" s="1"/>
  <c r="BV10" i="9" s="1"/>
  <c r="BR10" i="9"/>
  <c r="BU10" i="9" s="1"/>
  <c r="BY10" i="9" s="1"/>
  <c r="BZ10" i="9" s="1"/>
  <c r="BR19" i="9"/>
  <c r="BU19" i="9" s="1"/>
  <c r="BQ19" i="9"/>
  <c r="BT19" i="9" s="1"/>
  <c r="BP19" i="9"/>
  <c r="BS19" i="9" s="1"/>
  <c r="BV19" i="9" s="1"/>
  <c r="BR11" i="9"/>
  <c r="BU11" i="9" s="1"/>
  <c r="BY11" i="9" s="1"/>
  <c r="BZ11" i="9" s="1"/>
  <c r="BQ11" i="9"/>
  <c r="BT11" i="9" s="1"/>
  <c r="BP11" i="9"/>
  <c r="BS11" i="9" s="1"/>
  <c r="BV11" i="9" s="1"/>
  <c r="BQ14" i="9"/>
  <c r="BT14" i="9" s="1"/>
  <c r="BP14" i="9"/>
  <c r="BS14" i="9" s="1"/>
  <c r="BV14" i="9" s="1"/>
  <c r="BR14" i="9"/>
  <c r="BU14" i="9" s="1"/>
  <c r="BL25" i="9"/>
  <c r="BO24" i="9"/>
  <c r="BW18" i="9" l="1"/>
  <c r="BY18" i="9"/>
  <c r="BW20" i="9"/>
  <c r="BY20" i="9"/>
  <c r="BY15" i="9"/>
  <c r="BW15" i="9"/>
  <c r="BZ15" i="9" s="1"/>
  <c r="CA12" i="9"/>
  <c r="CA16" i="9"/>
  <c r="BW16" i="9"/>
  <c r="BY16" i="9"/>
  <c r="BW17" i="9"/>
  <c r="BY17" i="9"/>
  <c r="BY13" i="9"/>
  <c r="BW13" i="9"/>
  <c r="BX20" i="9"/>
  <c r="BW19" i="9"/>
  <c r="BY19" i="9"/>
  <c r="BY14" i="9"/>
  <c r="BW14" i="9"/>
  <c r="BZ14" i="9" s="1"/>
  <c r="BX13" i="9"/>
  <c r="BX9" i="9"/>
  <c r="BX14" i="9"/>
  <c r="BX16" i="9"/>
  <c r="BX8" i="9"/>
  <c r="BX15" i="9"/>
  <c r="BX17" i="9"/>
  <c r="BX10" i="9"/>
  <c r="BX24" i="9"/>
  <c r="CA19" i="9"/>
  <c r="BX7" i="9"/>
  <c r="BX18" i="9"/>
  <c r="BX19" i="9"/>
  <c r="BX12" i="9"/>
  <c r="CE24" i="9"/>
  <c r="CD24" i="9"/>
  <c r="CF24" i="9"/>
  <c r="CA11" i="9"/>
  <c r="CA8" i="9"/>
  <c r="CC23" i="9"/>
  <c r="CB23" i="9"/>
  <c r="CA4" i="9"/>
  <c r="CA23" i="9"/>
  <c r="CA15" i="9"/>
  <c r="CA9" i="9"/>
  <c r="CA13" i="9"/>
  <c r="CA7" i="9"/>
  <c r="CA20" i="9"/>
  <c r="CA21" i="9"/>
  <c r="CA18" i="9"/>
  <c r="CA17" i="9"/>
  <c r="CB18" i="9"/>
  <c r="CA14" i="9"/>
  <c r="CC18" i="9"/>
  <c r="CB15" i="9"/>
  <c r="CD15" i="9" s="1"/>
  <c r="CE15" i="9" s="1"/>
  <c r="BV15" i="9"/>
  <c r="CC17" i="9"/>
  <c r="CB17" i="9"/>
  <c r="CC14" i="9"/>
  <c r="CC20" i="9"/>
  <c r="CB14" i="9"/>
  <c r="CB20" i="9"/>
  <c r="CC21" i="9"/>
  <c r="CB19" i="9"/>
  <c r="CB13" i="9"/>
  <c r="CC16" i="9"/>
  <c r="CB21" i="9"/>
  <c r="CB16" i="9"/>
  <c r="CC19" i="9"/>
  <c r="CC13" i="9"/>
  <c r="CA6" i="9"/>
  <c r="CA10" i="9"/>
  <c r="CA5" i="9"/>
  <c r="CB6" i="9"/>
  <c r="CC9" i="9"/>
  <c r="CC6" i="9"/>
  <c r="CB9" i="9"/>
  <c r="CC11" i="9"/>
  <c r="CB11" i="9"/>
  <c r="CC12" i="9"/>
  <c r="CB12" i="9"/>
  <c r="CC8" i="9"/>
  <c r="CC5" i="9"/>
  <c r="CC10" i="9"/>
  <c r="CB8" i="9"/>
  <c r="CB5" i="9"/>
  <c r="CB10" i="9"/>
  <c r="CB7" i="9"/>
  <c r="CC7" i="9"/>
  <c r="CB4" i="9"/>
  <c r="CC4" i="9"/>
  <c r="BR24" i="9"/>
  <c r="BU24" i="9" s="1"/>
  <c r="BQ24" i="9"/>
  <c r="BT24" i="9" s="1"/>
  <c r="CA24" i="9" s="1"/>
  <c r="BP24" i="9"/>
  <c r="BS24" i="9" s="1"/>
  <c r="BV24" i="9" s="1"/>
  <c r="BO25" i="9"/>
  <c r="BL26" i="9"/>
  <c r="BZ16" i="9" l="1"/>
  <c r="BZ19" i="9"/>
  <c r="BZ17" i="9"/>
  <c r="BZ20" i="9"/>
  <c r="BZ13" i="9"/>
  <c r="BZ18" i="9"/>
  <c r="BX25" i="9"/>
  <c r="CE25" i="9"/>
  <c r="CD25" i="9"/>
  <c r="CF25" i="9"/>
  <c r="CD18" i="9"/>
  <c r="CE18" i="9" s="1"/>
  <c r="CD17" i="9"/>
  <c r="CE17" i="9" s="1"/>
  <c r="CD16" i="9"/>
  <c r="CE16" i="9" s="1"/>
  <c r="CD20" i="9"/>
  <c r="CE20" i="9" s="1"/>
  <c r="CD14" i="9"/>
  <c r="CE14" i="9" s="1"/>
  <c r="CD12" i="9"/>
  <c r="CE12" i="9" s="1"/>
  <c r="CD4" i="9"/>
  <c r="CE4" i="9" s="1"/>
  <c r="CC24" i="9"/>
  <c r="CB24" i="9"/>
  <c r="CD9" i="9"/>
  <c r="CE9" i="9" s="1"/>
  <c r="CD13" i="9"/>
  <c r="CE13" i="9" s="1"/>
  <c r="CD6" i="9"/>
  <c r="CE6" i="9" s="1"/>
  <c r="CD19" i="9"/>
  <c r="CE19" i="9" s="1"/>
  <c r="CD11" i="9"/>
  <c r="CE11" i="9" s="1"/>
  <c r="CD7" i="9"/>
  <c r="CE7" i="9" s="1"/>
  <c r="CD10" i="9"/>
  <c r="CE10" i="9" s="1"/>
  <c r="CD5" i="9"/>
  <c r="CE5" i="9" s="1"/>
  <c r="CD8" i="9"/>
  <c r="CE8" i="9" s="1"/>
  <c r="BQ25" i="9"/>
  <c r="BT25" i="9" s="1"/>
  <c r="BR25" i="9"/>
  <c r="BU25" i="9" s="1"/>
  <c r="BP25" i="9"/>
  <c r="BS25" i="9" s="1"/>
  <c r="CB25" i="9" s="1"/>
  <c r="BL27" i="9"/>
  <c r="BO26" i="9"/>
  <c r="BX26" i="9" l="1"/>
  <c r="CE26" i="9"/>
  <c r="CD26" i="9"/>
  <c r="CF26" i="9"/>
  <c r="CA25" i="9"/>
  <c r="BV25" i="9"/>
  <c r="CC25" i="9"/>
  <c r="BR26" i="9"/>
  <c r="BU26" i="9" s="1"/>
  <c r="BQ26" i="9"/>
  <c r="BT26" i="9" s="1"/>
  <c r="CA26" i="9" s="1"/>
  <c r="BP26" i="9"/>
  <c r="BS26" i="9" s="1"/>
  <c r="CB26" i="9" s="1"/>
  <c r="BL28" i="9"/>
  <c r="BO27" i="9"/>
  <c r="BX27" i="9" l="1"/>
  <c r="CF27" i="9"/>
  <c r="CE27" i="9"/>
  <c r="CD27" i="9"/>
  <c r="CC26" i="9"/>
  <c r="BV26" i="9"/>
  <c r="BQ27" i="9"/>
  <c r="BT27" i="9" s="1"/>
  <c r="CA27" i="9" s="1"/>
  <c r="BP27" i="9"/>
  <c r="BS27" i="9" s="1"/>
  <c r="CB27" i="9" s="1"/>
  <c r="BR27" i="9"/>
  <c r="BU27" i="9" s="1"/>
  <c r="BL29" i="9"/>
  <c r="BO28" i="9"/>
  <c r="BX28" i="9" l="1"/>
  <c r="CF28" i="9"/>
  <c r="CE28" i="9"/>
  <c r="CD28" i="9"/>
  <c r="BV27" i="9"/>
  <c r="CC27" i="9"/>
  <c r="BR28" i="9"/>
  <c r="BU28" i="9" s="1"/>
  <c r="BQ28" i="9"/>
  <c r="BT28" i="9" s="1"/>
  <c r="CA28" i="9" s="1"/>
  <c r="BP28" i="9"/>
  <c r="BS28" i="9" s="1"/>
  <c r="CB28" i="9" s="1"/>
  <c r="BL30" i="9"/>
  <c r="BO30" i="9" s="1"/>
  <c r="BO29" i="9"/>
  <c r="BX30" i="9" l="1"/>
  <c r="BX29" i="9"/>
  <c r="CF30" i="9"/>
  <c r="CE30" i="9"/>
  <c r="CD30" i="9"/>
  <c r="CF13" i="9"/>
  <c r="CF4" i="9"/>
  <c r="CF29" i="9"/>
  <c r="CE29" i="9"/>
  <c r="CD29" i="9"/>
  <c r="CC28" i="9"/>
  <c r="BV28" i="9"/>
  <c r="BQ29" i="9"/>
  <c r="BT29" i="9" s="1"/>
  <c r="CA29" i="9" s="1"/>
  <c r="BP29" i="9"/>
  <c r="BS29" i="9" s="1"/>
  <c r="BV29" i="9" s="1"/>
  <c r="BR29" i="9"/>
  <c r="BU29" i="9" s="1"/>
  <c r="BR30" i="9"/>
  <c r="BU30" i="9" s="1"/>
  <c r="BQ30" i="9"/>
  <c r="BT30" i="9" s="1"/>
  <c r="CA30" i="9" s="1"/>
  <c r="BP30" i="9"/>
  <c r="BS30" i="9" s="1"/>
  <c r="CC30" i="9" s="1"/>
  <c r="CF11" i="9" l="1"/>
  <c r="CF9" i="9"/>
  <c r="CF16" i="9"/>
  <c r="CF6" i="9"/>
  <c r="CF18" i="9"/>
  <c r="CF14" i="9"/>
  <c r="CF12" i="9"/>
  <c r="CF5" i="9"/>
  <c r="CF8" i="9"/>
  <c r="CF10" i="9"/>
  <c r="CF7" i="9"/>
  <c r="CF15" i="9"/>
  <c r="CF20" i="9"/>
  <c r="CF17" i="9"/>
  <c r="CF19" i="9"/>
  <c r="CC29" i="9"/>
  <c r="CB30" i="9"/>
  <c r="CB29" i="9"/>
  <c r="BV30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5A7031-151F-46E4-A94C-DAB0CF221D37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<sst xmlns="http://schemas.openxmlformats.org/spreadsheetml/2006/main" count="3009" uniqueCount="412">
  <si>
    <t>m</t>
  </si>
  <si>
    <t>d</t>
  </si>
  <si>
    <t>c</t>
  </si>
  <si>
    <t>mm</t>
  </si>
  <si>
    <t>mm/mês</t>
  </si>
  <si>
    <t>mm/dia</t>
  </si>
  <si>
    <t xml:space="preserve">0 . </t>
  </si>
  <si>
    <t>area</t>
  </si>
  <si>
    <t>altitude</t>
  </si>
  <si>
    <t>rio</t>
  </si>
  <si>
    <t>MENOR</t>
  </si>
  <si>
    <t>MAIOR</t>
  </si>
  <si>
    <t xml:space="preserve">CXU01 </t>
  </si>
  <si>
    <t xml:space="preserve">Fonte Mayrink I </t>
  </si>
  <si>
    <t xml:space="preserve">Parque das Águas </t>
  </si>
  <si>
    <t xml:space="preserve">CODEMGE </t>
  </si>
  <si>
    <t xml:space="preserve">Fraturado (cristalino) </t>
  </si>
  <si>
    <t xml:space="preserve">CXU02 </t>
  </si>
  <si>
    <t xml:space="preserve">Fonte Mayrink II </t>
  </si>
  <si>
    <t xml:space="preserve">CT </t>
  </si>
  <si>
    <t xml:space="preserve">CXU03 </t>
  </si>
  <si>
    <t xml:space="preserve">Fonte Floriano de Lemos (Gêiser) </t>
  </si>
  <si>
    <t xml:space="preserve">PT </t>
  </si>
  <si>
    <t xml:space="preserve">CXU04 </t>
  </si>
  <si>
    <t xml:space="preserve">Fonte Mayrink III </t>
  </si>
  <si>
    <t xml:space="preserve">CXU05 </t>
  </si>
  <si>
    <t xml:space="preserve">Fonte Duque de Saxe </t>
  </si>
  <si>
    <t xml:space="preserve">CXU06 </t>
  </si>
  <si>
    <t xml:space="preserve">Fonte Venâncio </t>
  </si>
  <si>
    <t xml:space="preserve">CXU07 </t>
  </si>
  <si>
    <t xml:space="preserve">Fonte Ernestina Guedes </t>
  </si>
  <si>
    <t xml:space="preserve">sd </t>
  </si>
  <si>
    <t xml:space="preserve">CXU08 </t>
  </si>
  <si>
    <t xml:space="preserve">Fonte Dona Izabel </t>
  </si>
  <si>
    <t xml:space="preserve">CXU09 </t>
  </si>
  <si>
    <t xml:space="preserve">Fonte Dona Leopoldina </t>
  </si>
  <si>
    <t xml:space="preserve">CXU10 </t>
  </si>
  <si>
    <t xml:space="preserve">Fonte Viotti </t>
  </si>
  <si>
    <t xml:space="preserve">CXU11 </t>
  </si>
  <si>
    <t xml:space="preserve">Fonte Dom Pedro </t>
  </si>
  <si>
    <t xml:space="preserve">CXU12 </t>
  </si>
  <si>
    <t xml:space="preserve">Fonte Beleza </t>
  </si>
  <si>
    <t xml:space="preserve">CXU13 </t>
  </si>
  <si>
    <t xml:space="preserve">R. João Teodoro da Silva </t>
  </si>
  <si>
    <t xml:space="preserve">Prefeitura Municipal </t>
  </si>
  <si>
    <t xml:space="preserve">- </t>
  </si>
  <si>
    <t xml:space="preserve">CXU14 </t>
  </si>
  <si>
    <t xml:space="preserve">José Bráulio Junqueira </t>
  </si>
  <si>
    <t xml:space="preserve">Manto decomposto </t>
  </si>
  <si>
    <t xml:space="preserve">CXU15 </t>
  </si>
  <si>
    <t xml:space="preserve">Swing Motel [adj] </t>
  </si>
  <si>
    <t xml:space="preserve">Justiliano Borges </t>
  </si>
  <si>
    <t xml:space="preserve">Fraturado (xistoso) </t>
  </si>
  <si>
    <t xml:space="preserve">CXU16 </t>
  </si>
  <si>
    <t xml:space="preserve">Posto Piva [adj] </t>
  </si>
  <si>
    <t xml:space="preserve">CXU17 </t>
  </si>
  <si>
    <t xml:space="preserve">Fundação [adj] </t>
  </si>
  <si>
    <t xml:space="preserve">NC </t>
  </si>
  <si>
    <t xml:space="preserve">CXU18 </t>
  </si>
  <si>
    <t xml:space="preserve">Fundação </t>
  </si>
  <si>
    <t xml:space="preserve">CXU19 </t>
  </si>
  <si>
    <t xml:space="preserve">Fernandinho </t>
  </si>
  <si>
    <t xml:space="preserve">CXU20 </t>
  </si>
  <si>
    <t xml:space="preserve">Sítio São Sebastião </t>
  </si>
  <si>
    <t xml:space="preserve">PM </t>
  </si>
  <si>
    <t xml:space="preserve">CXU21 </t>
  </si>
  <si>
    <t xml:space="preserve">CXU22 </t>
  </si>
  <si>
    <t xml:space="preserve">Clube CRAC [adj] </t>
  </si>
  <si>
    <t xml:space="preserve">Aluvião </t>
  </si>
  <si>
    <t xml:space="preserve">CXU23 </t>
  </si>
  <si>
    <t xml:space="preserve">Av. Ferreira Leite, 472 </t>
  </si>
  <si>
    <t xml:space="preserve">CXU24 </t>
  </si>
  <si>
    <t xml:space="preserve">Fazenda Santa Maria </t>
  </si>
  <si>
    <t xml:space="preserve">Clóvis de Almeida </t>
  </si>
  <si>
    <t xml:space="preserve">CXU25 </t>
  </si>
  <si>
    <t xml:space="preserve">Jardim das Nações </t>
  </si>
  <si>
    <t xml:space="preserve">CXU26 </t>
  </si>
  <si>
    <t xml:space="preserve">Reserva do Horto </t>
  </si>
  <si>
    <t xml:space="preserve">CXU27 </t>
  </si>
  <si>
    <t xml:space="preserve">Horto Florestal </t>
  </si>
  <si>
    <t xml:space="preserve">Valdir </t>
  </si>
  <si>
    <t xml:space="preserve">CXU28 </t>
  </si>
  <si>
    <t xml:space="preserve">Cascatinha </t>
  </si>
  <si>
    <t xml:space="preserve">CXU29 </t>
  </si>
  <si>
    <t xml:space="preserve">Av. Ferreira Leite, 237 </t>
  </si>
  <si>
    <t xml:space="preserve">Sr. Sebastião </t>
  </si>
  <si>
    <t xml:space="preserve">CXU30 </t>
  </si>
  <si>
    <t xml:space="preserve">Chácara das Acácias </t>
  </si>
  <si>
    <t xml:space="preserve">Ana Lúcia Carvalho Leite </t>
  </si>
  <si>
    <t xml:space="preserve">CXU31 </t>
  </si>
  <si>
    <t xml:space="preserve">Av. Ferreira Leite, 219 </t>
  </si>
  <si>
    <t xml:space="preserve">Roberto Miranda </t>
  </si>
  <si>
    <t xml:space="preserve">CXU32 </t>
  </si>
  <si>
    <t xml:space="preserve">Centro de Convenções </t>
  </si>
  <si>
    <t xml:space="preserve">Curso d'água </t>
  </si>
  <si>
    <t xml:space="preserve">CXU33 </t>
  </si>
  <si>
    <t xml:space="preserve">CXU34 </t>
  </si>
  <si>
    <t xml:space="preserve">PZ </t>
  </si>
  <si>
    <r>
      <t xml:space="preserve">CT </t>
    </r>
    <r>
      <rPr>
        <sz val="4"/>
        <rFont val="Segoe UI"/>
        <family val="2"/>
      </rPr>
      <t xml:space="preserve">(3) </t>
    </r>
  </si>
  <si>
    <r>
      <t>NC</t>
    </r>
    <r>
      <rPr>
        <sz val="4"/>
        <rFont val="Segoe UI"/>
        <family val="2"/>
      </rPr>
      <t xml:space="preserve">(6) </t>
    </r>
  </si>
  <si>
    <r>
      <t>Parque de Exposições [adj</t>
    </r>
    <r>
      <rPr>
        <sz val="4"/>
        <rFont val="Segoe UI"/>
        <family val="2"/>
      </rPr>
      <t>(2)</t>
    </r>
    <r>
      <rPr>
        <sz val="6.5"/>
        <rFont val="Segoe UI"/>
        <family val="2"/>
      </rPr>
      <t xml:space="preserve">] </t>
    </r>
  </si>
  <si>
    <r>
      <t>PT</t>
    </r>
    <r>
      <rPr>
        <sz val="4"/>
        <rFont val="Segoe UI"/>
        <family val="2"/>
      </rPr>
      <t xml:space="preserve">(5) </t>
    </r>
  </si>
  <si>
    <r>
      <t>PM</t>
    </r>
    <r>
      <rPr>
        <sz val="4"/>
        <rFont val="Segoe UI"/>
        <family val="2"/>
      </rPr>
      <t xml:space="preserve">(4) </t>
    </r>
  </si>
  <si>
    <r>
      <t>PZ</t>
    </r>
    <r>
      <rPr>
        <sz val="4"/>
        <rFont val="Segoe UI"/>
        <family val="2"/>
      </rPr>
      <t xml:space="preserve">(7) </t>
    </r>
  </si>
  <si>
    <t>507837.00 m E</t>
  </si>
  <si>
    <t>7570204.00 m S</t>
  </si>
  <si>
    <t xml:space="preserve"> m E</t>
  </si>
  <si>
    <t xml:space="preserve"> m S</t>
  </si>
  <si>
    <t>Q</t>
  </si>
  <si>
    <t>P</t>
  </si>
  <si>
    <t>E</t>
  </si>
  <si>
    <t>N</t>
  </si>
  <si>
    <t>x</t>
  </si>
  <si>
    <t>y</t>
  </si>
  <si>
    <t>.</t>
  </si>
  <si>
    <t>A</t>
  </si>
  <si>
    <t>B</t>
  </si>
  <si>
    <t>CP</t>
  </si>
  <si>
    <t>to earth</t>
  </si>
  <si>
    <t>T</t>
  </si>
  <si>
    <t>Z</t>
  </si>
  <si>
    <t>ID</t>
  </si>
  <si>
    <t>Type</t>
  </si>
  <si>
    <t>nº</t>
  </si>
  <si>
    <t>Origin x:</t>
  </si>
  <si>
    <t>Origin y:</t>
  </si>
  <si>
    <t>Origin z:</t>
  </si>
  <si>
    <t>Dimension x:</t>
  </si>
  <si>
    <t>Dimension y:</t>
  </si>
  <si>
    <t>Dimension z:</t>
  </si>
  <si>
    <t>Rotation angle:</t>
  </si>
  <si>
    <t>Km</t>
  </si>
  <si>
    <t>-</t>
  </si>
  <si>
    <t>pag.</t>
  </si>
  <si>
    <t>DI</t>
  </si>
  <si>
    <t xml:space="preserve">CAM01 </t>
  </si>
  <si>
    <t xml:space="preserve">Fonte Fernando Pinheiro (Férrea) </t>
  </si>
  <si>
    <r>
      <t xml:space="preserve">CT </t>
    </r>
    <r>
      <rPr>
        <sz val="4.5"/>
        <color rgb="FF767070"/>
        <rFont val="Segoe UI"/>
        <family val="2"/>
      </rPr>
      <t xml:space="preserve">(3) </t>
    </r>
  </si>
  <si>
    <t xml:space="preserve">Fraturado (quartzítico) </t>
  </si>
  <si>
    <t xml:space="preserve">CAM02 </t>
  </si>
  <si>
    <t xml:space="preserve">Fonte Comendador Augusto Ferreira (Magnesiana) </t>
  </si>
  <si>
    <t xml:space="preserve">CAM03 </t>
  </si>
  <si>
    <t xml:space="preserve">Fonte Roxo Rodrigues </t>
  </si>
  <si>
    <t xml:space="preserve">CAM04 </t>
  </si>
  <si>
    <t xml:space="preserve">Fonte Souza Lima (Sulfurosa) </t>
  </si>
  <si>
    <t xml:space="preserve">CAM05 </t>
  </si>
  <si>
    <t xml:space="preserve">Fonte Regina Werneck 1 (Gasosa) </t>
  </si>
  <si>
    <r>
      <t>sd</t>
    </r>
    <r>
      <rPr>
        <sz val="4.5"/>
        <color rgb="FF767070"/>
        <rFont val="Segoe UI"/>
        <family val="2"/>
      </rPr>
      <t xml:space="preserve">(1) </t>
    </r>
  </si>
  <si>
    <t xml:space="preserve">CAM06 </t>
  </si>
  <si>
    <t xml:space="preserve">Fonte Regina Werneck 2 (Gasosa) </t>
  </si>
  <si>
    <t xml:space="preserve">CA 07 </t>
  </si>
  <si>
    <t xml:space="preserve">Fonte Regina Werneck 3 (Gasosa) </t>
  </si>
  <si>
    <t xml:space="preserve">CAM08 </t>
  </si>
  <si>
    <t xml:space="preserve">Sítio Manacá </t>
  </si>
  <si>
    <r>
      <t>NC</t>
    </r>
    <r>
      <rPr>
        <sz val="4.5"/>
        <color rgb="FF767070"/>
        <rFont val="Segoe UI"/>
        <family val="2"/>
      </rPr>
      <t xml:space="preserve">(6) </t>
    </r>
  </si>
  <si>
    <t xml:space="preserve">CAM09 </t>
  </si>
  <si>
    <t xml:space="preserve">Final da R. XV de Novembro </t>
  </si>
  <si>
    <t xml:space="preserve">CAM10 </t>
  </si>
  <si>
    <t xml:space="preserve">CAM11 </t>
  </si>
  <si>
    <t xml:space="preserve">R. Amoreira, 159, Figueira </t>
  </si>
  <si>
    <t xml:space="preserve">Luiz Antônio Fernando </t>
  </si>
  <si>
    <t xml:space="preserve">CAM12 </t>
  </si>
  <si>
    <t xml:space="preserve">R. Francisco Caminhada Margoti, Figueira </t>
  </si>
  <si>
    <t xml:space="preserve">Dona Emília </t>
  </si>
  <si>
    <r>
      <t>PM</t>
    </r>
    <r>
      <rPr>
        <sz val="4.5"/>
        <color rgb="FF767070"/>
        <rFont val="Segoe UI"/>
        <family val="2"/>
      </rPr>
      <t xml:space="preserve">(4) </t>
    </r>
  </si>
  <si>
    <t xml:space="preserve">CAM13 </t>
  </si>
  <si>
    <t xml:space="preserve">R. Paineiras, Figueira </t>
  </si>
  <si>
    <t xml:space="preserve">Maria Aparecida </t>
  </si>
  <si>
    <t xml:space="preserve">CAM14 </t>
  </si>
  <si>
    <r>
      <t>Fonte do Dico [adj</t>
    </r>
    <r>
      <rPr>
        <sz val="4.5"/>
        <color rgb="FF767070"/>
        <rFont val="Segoe UI"/>
        <family val="2"/>
      </rPr>
      <t>(2)</t>
    </r>
    <r>
      <rPr>
        <sz val="7"/>
        <color rgb="FF767070"/>
        <rFont val="Segoe UI"/>
        <family val="2"/>
      </rPr>
      <t xml:space="preserve">] </t>
    </r>
  </si>
  <si>
    <t xml:space="preserve">Aloísio </t>
  </si>
  <si>
    <r>
      <t>CT</t>
    </r>
    <r>
      <rPr>
        <sz val="4.5"/>
        <color rgb="FF767070"/>
        <rFont val="Segoe UI"/>
        <family val="2"/>
      </rPr>
      <t xml:space="preserve">(3) </t>
    </r>
  </si>
  <si>
    <t xml:space="preserve">CAM15 </t>
  </si>
  <si>
    <t xml:space="preserve">Zona urbana </t>
  </si>
  <si>
    <t xml:space="preserve">Reginaldo (Pousada Realiza) </t>
  </si>
  <si>
    <t xml:space="preserve">CAM16 </t>
  </si>
  <si>
    <t xml:space="preserve">Figueira </t>
  </si>
  <si>
    <t xml:space="preserve">Paulo A. Valin </t>
  </si>
  <si>
    <t xml:space="preserve">CAM17 </t>
  </si>
  <si>
    <t xml:space="preserve">Domínio público </t>
  </si>
  <si>
    <t xml:space="preserve">CAM18 </t>
  </si>
  <si>
    <r>
      <t>PT</t>
    </r>
    <r>
      <rPr>
        <sz val="4.5"/>
        <color rgb="FF767070"/>
        <rFont val="Segoe UI"/>
        <family val="2"/>
      </rPr>
      <t xml:space="preserve">(5) </t>
    </r>
  </si>
  <si>
    <t xml:space="preserve">CAM19 </t>
  </si>
  <si>
    <t xml:space="preserve">Dona Dozinha </t>
  </si>
  <si>
    <t xml:space="preserve">CAM20 </t>
  </si>
  <si>
    <t xml:space="preserve">COMIG </t>
  </si>
  <si>
    <t xml:space="preserve">Depósito aluvial </t>
  </si>
  <si>
    <t xml:space="preserve">CAM21 </t>
  </si>
  <si>
    <t xml:space="preserve">CAM22 </t>
  </si>
  <si>
    <t xml:space="preserve">Rodoviária </t>
  </si>
  <si>
    <t xml:space="preserve">CAM23 </t>
  </si>
  <si>
    <t xml:space="preserve">Pico Paco Frango Ltda </t>
  </si>
  <si>
    <t xml:space="preserve">CAM24 </t>
  </si>
  <si>
    <t xml:space="preserve">CAM25 </t>
  </si>
  <si>
    <t xml:space="preserve">Barra do Lobo [adj] </t>
  </si>
  <si>
    <t xml:space="preserve">CAM26 </t>
  </si>
  <si>
    <t xml:space="preserve">CAM27 </t>
  </si>
  <si>
    <t xml:space="preserve">Grande Hotel Trilogia </t>
  </si>
  <si>
    <t xml:space="preserve">CAM28 </t>
  </si>
  <si>
    <r>
      <t>PZ</t>
    </r>
    <r>
      <rPr>
        <sz val="4.5"/>
        <color rgb="FF767070"/>
        <rFont val="Segoe UI"/>
        <family val="2"/>
      </rPr>
      <t xml:space="preserve">(7) </t>
    </r>
  </si>
  <si>
    <t xml:space="preserve">CAM29 </t>
  </si>
  <si>
    <t xml:space="preserve">CAM30 </t>
  </si>
  <si>
    <t xml:space="preserve">CAM31 </t>
  </si>
  <si>
    <t xml:space="preserve">MAR01 Fonte </t>
  </si>
  <si>
    <t xml:space="preserve">Marimbeiro 1 </t>
  </si>
  <si>
    <t xml:space="preserve">MAR02 Fonte </t>
  </si>
  <si>
    <t xml:space="preserve">Marimbeiro 2 </t>
  </si>
  <si>
    <t xml:space="preserve">MAR03 Fonte </t>
  </si>
  <si>
    <t xml:space="preserve">Marimbeiro 3 </t>
  </si>
  <si>
    <t xml:space="preserve">Fazenda Canta Galo </t>
  </si>
  <si>
    <t xml:space="preserve">Ney </t>
  </si>
  <si>
    <t xml:space="preserve">Reinaldo Kalil </t>
  </si>
  <si>
    <t xml:space="preserve">Marimbeiro de Cima </t>
  </si>
  <si>
    <t xml:space="preserve">José Carolino de Carvalho </t>
  </si>
  <si>
    <t xml:space="preserve">Serraria Silveira, MG-167 </t>
  </si>
  <si>
    <t xml:space="preserve">Celso da Silveira </t>
  </si>
  <si>
    <t xml:space="preserve">Prof. A. Braga Coelho, 650 </t>
  </si>
  <si>
    <t xml:space="preserve">Francisco Donizete </t>
  </si>
  <si>
    <t xml:space="preserve">Cobertura detrítica </t>
  </si>
  <si>
    <t xml:space="preserve">Miranda </t>
  </si>
  <si>
    <t xml:space="preserve">José Guilherme </t>
  </si>
  <si>
    <t xml:space="preserve">Sítio Garganta, Marimbeiro de Cima </t>
  </si>
  <si>
    <t xml:space="preserve">Dulce </t>
  </si>
  <si>
    <t xml:space="preserve">Maria das Dores Lourenço </t>
  </si>
  <si>
    <t xml:space="preserve">Estrada de terra "Linha" </t>
  </si>
  <si>
    <t xml:space="preserve">Roberto </t>
  </si>
  <si>
    <t xml:space="preserve">Avitrans </t>
  </si>
  <si>
    <t xml:space="preserve">MG-167, 1901 </t>
  </si>
  <si>
    <t xml:space="preserve">Carmen Lúcia </t>
  </si>
  <si>
    <t xml:space="preserve">Prof. A. Braga Coelho, 198 </t>
  </si>
  <si>
    <t xml:space="preserve">Renilda </t>
  </si>
  <si>
    <t xml:space="preserve">BR-460 - km 93 - Marimbeiro </t>
  </si>
  <si>
    <t xml:space="preserve">Fraturado </t>
  </si>
  <si>
    <t xml:space="preserve">Sítio Marimbeiro </t>
  </si>
  <si>
    <t xml:space="preserve">José Carolino </t>
  </si>
  <si>
    <t xml:space="preserve">Marimbeiro </t>
  </si>
  <si>
    <t xml:space="preserve">Maria Iracema </t>
  </si>
  <si>
    <t>... virgula vira ponto</t>
  </si>
  <si>
    <t xml:space="preserve">... suprimir pontos </t>
  </si>
  <si>
    <t>C</t>
  </si>
  <si>
    <t>D</t>
  </si>
  <si>
    <r>
      <t>Marimbeiro de Baixo [adj</t>
    </r>
    <r>
      <rPr>
        <sz val="4.5"/>
        <color rgb="FF767070"/>
        <rFont val="Segoe UI"/>
        <family val="2"/>
      </rPr>
      <t>(2)</t>
    </r>
    <r>
      <rPr>
        <sz val="7"/>
        <color rgb="FF767070"/>
        <rFont val="Segoe UI"/>
        <family val="2"/>
      </rPr>
      <t xml:space="preserve">] </t>
    </r>
  </si>
  <si>
    <t xml:space="preserve">MAR04 </t>
  </si>
  <si>
    <t xml:space="preserve">MAR05 </t>
  </si>
  <si>
    <t xml:space="preserve">MAR06 </t>
  </si>
  <si>
    <t xml:space="preserve">MAR07 </t>
  </si>
  <si>
    <t xml:space="preserve">MAR08 </t>
  </si>
  <si>
    <t xml:space="preserve">MAR09 </t>
  </si>
  <si>
    <t xml:space="preserve">MAR10 </t>
  </si>
  <si>
    <t xml:space="preserve">MAR11 </t>
  </si>
  <si>
    <t xml:space="preserve">MAR12 </t>
  </si>
  <si>
    <t xml:space="preserve">MAR13 </t>
  </si>
  <si>
    <t xml:space="preserve">MAR14 </t>
  </si>
  <si>
    <t xml:space="preserve">MAR15 </t>
  </si>
  <si>
    <t xml:space="preserve">MAR16 </t>
  </si>
  <si>
    <t xml:space="preserve">MAR17 </t>
  </si>
  <si>
    <t xml:space="preserve">MAR18 </t>
  </si>
  <si>
    <t xml:space="preserve">MAR19 </t>
  </si>
  <si>
    <t xml:space="preserve">MAR20 </t>
  </si>
  <si>
    <t xml:space="preserve">MAR21 </t>
  </si>
  <si>
    <t xml:space="preserve">MAR22 </t>
  </si>
  <si>
    <t xml:space="preserve">MAR23 </t>
  </si>
  <si>
    <t xml:space="preserve">MAR24 </t>
  </si>
  <si>
    <t xml:space="preserve">ACT01 </t>
  </si>
  <si>
    <t xml:space="preserve">Fonte Magnesiana </t>
  </si>
  <si>
    <t xml:space="preserve">ACT02 </t>
  </si>
  <si>
    <t xml:space="preserve">Fonte Ferruginosa </t>
  </si>
  <si>
    <t xml:space="preserve">ACT03 </t>
  </si>
  <si>
    <t xml:space="preserve">Fonte Gasosa </t>
  </si>
  <si>
    <t xml:space="preserve">ACT04 </t>
  </si>
  <si>
    <t xml:space="preserve">Poço Tubular </t>
  </si>
  <si>
    <t xml:space="preserve">ACT05 </t>
  </si>
  <si>
    <t xml:space="preserve">Fonte Sulfurosa </t>
  </si>
  <si>
    <t xml:space="preserve">ACT06 </t>
  </si>
  <si>
    <r>
      <t xml:space="preserve">Próximo ao Haras do Pains – adj </t>
    </r>
    <r>
      <rPr>
        <sz val="4.5"/>
        <color rgb="FF767070"/>
        <rFont val="Segoe UI"/>
        <family val="2"/>
      </rPr>
      <t xml:space="preserve">(2) </t>
    </r>
  </si>
  <si>
    <t xml:space="preserve">COPASA-MG </t>
  </si>
  <si>
    <r>
      <t xml:space="preserve">PT </t>
    </r>
    <r>
      <rPr>
        <sz val="4.5"/>
        <color rgb="FF767070"/>
        <rFont val="Segoe UI"/>
        <family val="2"/>
      </rPr>
      <t xml:space="preserve">(4) </t>
    </r>
  </si>
  <si>
    <t xml:space="preserve">ACT07 </t>
  </si>
  <si>
    <r>
      <t xml:space="preserve">sd </t>
    </r>
    <r>
      <rPr>
        <sz val="4.5"/>
        <color rgb="FF767070"/>
        <rFont val="Segoe UI"/>
        <family val="2"/>
      </rPr>
      <t xml:space="preserve">(1) </t>
    </r>
    <r>
      <rPr>
        <sz val="7"/>
        <color rgb="FF767070"/>
        <rFont val="Segoe UI"/>
        <family val="2"/>
      </rPr>
      <t xml:space="preserve">– adj </t>
    </r>
  </si>
  <si>
    <t xml:space="preserve">ACT08 </t>
  </si>
  <si>
    <t xml:space="preserve">Chácara do Quininho – adj </t>
  </si>
  <si>
    <t xml:space="preserve">ACT09 </t>
  </si>
  <si>
    <t xml:space="preserve">sd – adj </t>
  </si>
  <si>
    <t xml:space="preserve">ACT10 </t>
  </si>
  <si>
    <t xml:space="preserve">Haras do Pains – adj </t>
  </si>
  <si>
    <t xml:space="preserve">Guilherme </t>
  </si>
  <si>
    <t xml:space="preserve">ACT11 </t>
  </si>
  <si>
    <t xml:space="preserve">Rua Maria Alzema Maciel – adj </t>
  </si>
  <si>
    <t xml:space="preserve">João </t>
  </si>
  <si>
    <t xml:space="preserve">ACT12 </t>
  </si>
  <si>
    <t xml:space="preserve">Villa São José – adj </t>
  </si>
  <si>
    <t xml:space="preserve">Gleidison Amorelli </t>
  </si>
  <si>
    <t xml:space="preserve">ACT13 </t>
  </si>
  <si>
    <t xml:space="preserve">Celso </t>
  </si>
  <si>
    <r>
      <t xml:space="preserve">NC </t>
    </r>
    <r>
      <rPr>
        <sz val="4.5"/>
        <color rgb="FF767070"/>
        <rFont val="Segoe UI"/>
        <family val="2"/>
      </rPr>
      <t xml:space="preserve">(6) </t>
    </r>
  </si>
  <si>
    <t xml:space="preserve">Granular </t>
  </si>
  <si>
    <t xml:space="preserve">ACT14 </t>
  </si>
  <si>
    <t xml:space="preserve">ACT15 </t>
  </si>
  <si>
    <t xml:space="preserve">ACT16 </t>
  </si>
  <si>
    <t xml:space="preserve">ACT17 </t>
  </si>
  <si>
    <t xml:space="preserve">ACT18 (PM-010 </t>
  </si>
  <si>
    <r>
      <t xml:space="preserve">PZ </t>
    </r>
    <r>
      <rPr>
        <sz val="4.5"/>
        <color rgb="FF767070"/>
        <rFont val="Segoe UI"/>
        <family val="2"/>
      </rPr>
      <t xml:space="preserve">(5) </t>
    </r>
  </si>
  <si>
    <t xml:space="preserve">ACT19 (PM-03) </t>
  </si>
  <si>
    <t xml:space="preserve">ACT20 (PM-07) </t>
  </si>
  <si>
    <t xml:space="preserve">ACT21 (PM-08) </t>
  </si>
  <si>
    <t xml:space="preserve">ACT22 (PM-05) </t>
  </si>
  <si>
    <t xml:space="preserve">ACT23 (PM-09) </t>
  </si>
  <si>
    <t xml:space="preserve">ACT24 (PM-10) </t>
  </si>
  <si>
    <t xml:space="preserve">ACT25 (PM-11) </t>
  </si>
  <si>
    <t xml:space="preserve">ACT26 (PM-12) </t>
  </si>
  <si>
    <t xml:space="preserve">ACT27 (PM-13) </t>
  </si>
  <si>
    <t xml:space="preserve">ACT28 </t>
  </si>
  <si>
    <t xml:space="preserve">Marcos Fortes </t>
  </si>
  <si>
    <r>
      <t xml:space="preserve">(7) </t>
    </r>
    <r>
      <rPr>
        <sz val="7"/>
        <color rgb="FF767070"/>
        <rFont val="Segoe UI"/>
        <family val="2"/>
      </rPr>
      <t xml:space="preserve">PM </t>
    </r>
  </si>
  <si>
    <t xml:space="preserve">2.52x104 </t>
  </si>
  <si>
    <t>NOME</t>
  </si>
  <si>
    <t>Ponto</t>
  </si>
  <si>
    <t>Local</t>
  </si>
  <si>
    <t>Dono</t>
  </si>
  <si>
    <t xml:space="preserve">Fonte 1 </t>
  </si>
  <si>
    <t xml:space="preserve">LMB01 </t>
  </si>
  <si>
    <t xml:space="preserve">Parque das Águas de Lambari </t>
  </si>
  <si>
    <r>
      <t xml:space="preserve">CT </t>
    </r>
    <r>
      <rPr>
        <sz val="4.5"/>
        <color rgb="FF767070"/>
        <rFont val="Segoe UI"/>
        <family val="2"/>
      </rPr>
      <t xml:space="preserve">(2) </t>
    </r>
  </si>
  <si>
    <t xml:space="preserve">Fonte 2 </t>
  </si>
  <si>
    <t xml:space="preserve">LMB02 </t>
  </si>
  <si>
    <t xml:space="preserve">Fonte 3 </t>
  </si>
  <si>
    <t xml:space="preserve">LMB03 </t>
  </si>
  <si>
    <t xml:space="preserve">Fonte 4 </t>
  </si>
  <si>
    <t xml:space="preserve">LMB04 </t>
  </si>
  <si>
    <t xml:space="preserve">Fonte 5 </t>
  </si>
  <si>
    <t xml:space="preserve">LMB05 </t>
  </si>
  <si>
    <t xml:space="preserve">Fonte 6 </t>
  </si>
  <si>
    <t xml:space="preserve">LMB06 </t>
  </si>
  <si>
    <t xml:space="preserve">LMB07 </t>
  </si>
  <si>
    <t xml:space="preserve">JS Hotel (parque) - adj </t>
  </si>
  <si>
    <t xml:space="preserve">Sra. Cláudia Simes </t>
  </si>
  <si>
    <r>
      <t xml:space="preserve">(3) </t>
    </r>
    <r>
      <rPr>
        <sz val="7"/>
        <color rgb="FF767070"/>
        <rFont val="Segoe UI"/>
        <family val="2"/>
      </rPr>
      <t xml:space="preserve">PT </t>
    </r>
  </si>
  <si>
    <t xml:space="preserve">100 a 150 </t>
  </si>
  <si>
    <t xml:space="preserve">LMB08 </t>
  </si>
  <si>
    <t xml:space="preserve">Sra. Dulce </t>
  </si>
  <si>
    <r>
      <t xml:space="preserve">(4) </t>
    </r>
    <r>
      <rPr>
        <sz val="7"/>
        <color rgb="FF767070"/>
        <rFont val="Segoe UI"/>
        <family val="2"/>
      </rPr>
      <t xml:space="preserve">NC </t>
    </r>
  </si>
  <si>
    <t xml:space="preserve">LMB09 </t>
  </si>
  <si>
    <t xml:space="preserve">Sr. José M. de Paiva </t>
  </si>
  <si>
    <t xml:space="preserve">LMB10 </t>
  </si>
  <si>
    <t xml:space="preserve">Rua Professora Maria - adj </t>
  </si>
  <si>
    <t xml:space="preserve">LMB11 </t>
  </si>
  <si>
    <t xml:space="preserve">LMB12 </t>
  </si>
  <si>
    <t xml:space="preserve">Sítio Floresta </t>
  </si>
  <si>
    <t xml:space="preserve">Sr. Eder </t>
  </si>
  <si>
    <t xml:space="preserve">LMB13 </t>
  </si>
  <si>
    <t xml:space="preserve">Barragem </t>
  </si>
  <si>
    <t xml:space="preserve">LMB14 </t>
  </si>
  <si>
    <t xml:space="preserve">Sr. Vitorino </t>
  </si>
  <si>
    <t xml:space="preserve">LMB15 </t>
  </si>
  <si>
    <t xml:space="preserve">Pousada Lambari Montanha Hotel </t>
  </si>
  <si>
    <t xml:space="preserve">Sr. Roberto </t>
  </si>
  <si>
    <t xml:space="preserve">LMB16 </t>
  </si>
  <si>
    <t xml:space="preserve">Templo Budista </t>
  </si>
  <si>
    <t xml:space="preserve">LMB17 </t>
  </si>
  <si>
    <t xml:space="preserve">LMB18 </t>
  </si>
  <si>
    <t xml:space="preserve">Sr. Alexandre </t>
  </si>
  <si>
    <t xml:space="preserve">LMB19 </t>
  </si>
  <si>
    <t xml:space="preserve">Sra. Paula </t>
  </si>
  <si>
    <t xml:space="preserve">LMB20 </t>
  </si>
  <si>
    <t xml:space="preserve">LMB21 </t>
  </si>
  <si>
    <t>L/h</t>
  </si>
  <si>
    <t>m3/h</t>
  </si>
  <si>
    <t>m3/m</t>
  </si>
  <si>
    <t>m3/s</t>
  </si>
  <si>
    <t>Tubular Profundo</t>
  </si>
  <si>
    <t>Piezômetro</t>
  </si>
  <si>
    <t>Nascente</t>
  </si>
  <si>
    <t>Poço manual</t>
  </si>
  <si>
    <t>Sem dados</t>
  </si>
  <si>
    <t>Cap. Vert. Tub</t>
  </si>
  <si>
    <t>se</t>
  </si>
  <si>
    <t>Barragem</t>
  </si>
  <si>
    <t xml:space="preserve">SD </t>
  </si>
  <si>
    <t>KM</t>
  </si>
  <si>
    <t>Perimetro_GD__04</t>
  </si>
  <si>
    <t>j_X</t>
  </si>
  <si>
    <t>i_Y</t>
  </si>
  <si>
    <t>Cell Centered</t>
  </si>
  <si>
    <t>Number of nodes:</t>
  </si>
  <si>
    <t>Number of cells:</t>
  </si>
  <si>
    <t>No. Active cells:</t>
  </si>
  <si>
    <t>No. Inactive cells:</t>
  </si>
  <si>
    <t>Label</t>
  </si>
  <si>
    <t>Z1</t>
  </si>
  <si>
    <t>Z2</t>
  </si>
  <si>
    <t>Z3</t>
  </si>
  <si>
    <t>Beta</t>
  </si>
  <si>
    <t>Corrigido</t>
  </si>
  <si>
    <t>""</t>
  </si>
  <si>
    <t>CX</t>
  </si>
  <si>
    <t>Cam</t>
  </si>
  <si>
    <t>Cam2</t>
  </si>
  <si>
    <t>AQ</t>
  </si>
  <si>
    <t>Lam</t>
  </si>
  <si>
    <t>Caxambu</t>
  </si>
  <si>
    <t>Cambuquira</t>
  </si>
  <si>
    <t>Cam_Marimbeiro</t>
  </si>
  <si>
    <t>Contendas</t>
  </si>
  <si>
    <t>Lambari</t>
  </si>
  <si>
    <t>3º</t>
  </si>
  <si>
    <t>2º</t>
  </si>
  <si>
    <t>H1</t>
  </si>
  <si>
    <t>H2</t>
  </si>
  <si>
    <t>Heads</t>
  </si>
  <si>
    <t>Conf.</t>
  </si>
  <si>
    <t>dinamico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</si>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</sst>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.5"/>
      <name val="Segoe UI"/>
      <family val="2"/>
    </font>
    <font>
      <sz val="4"/>
      <name val="Segoe U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Segoe UI"/>
      <family val="2"/>
    </font>
    <font>
      <b/>
      <sz val="12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Segoe UI"/>
      <family val="2"/>
    </font>
    <font>
      <sz val="13"/>
      <name val="Calibri"/>
      <family val="2"/>
      <scheme val="minor"/>
    </font>
    <font>
      <sz val="13"/>
      <color rgb="FFFF0000"/>
      <name val="Segoe UI"/>
      <family val="2"/>
    </font>
    <font>
      <sz val="6.5"/>
      <color rgb="FFFF0000"/>
      <name val="Segoe UI"/>
      <family val="2"/>
    </font>
    <font>
      <b/>
      <sz val="12"/>
      <color rgb="FFFF0000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rgb="FF767070"/>
      <name val="Segoe UI"/>
      <family val="2"/>
    </font>
    <font>
      <sz val="4.5"/>
      <color rgb="FF767070"/>
      <name val="Segoe UI"/>
      <family val="2"/>
    </font>
    <font>
      <sz val="13"/>
      <color rgb="FF767070"/>
      <name val="Segoe UI"/>
      <family val="2"/>
    </font>
    <font>
      <sz val="10"/>
      <name val="Segoe UI"/>
      <family val="2"/>
    </font>
    <font>
      <sz val="12"/>
      <color rgb="FF767070"/>
      <name val="Segoe UI"/>
      <family val="2"/>
    </font>
    <font>
      <b/>
      <sz val="9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4"/>
      <name val="Calibri"/>
      <family val="2"/>
      <scheme val="minor"/>
    </font>
    <font>
      <sz val="4"/>
      <color rgb="FFFF0000"/>
      <name val="Calibri"/>
      <family val="2"/>
      <scheme val="minor"/>
    </font>
    <font>
      <b/>
      <sz val="4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6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1" fillId="0" borderId="0" applyFont="0" applyFill="0" applyBorder="0" applyAlignment="0" applyProtection="0"/>
  </cellStyleXfs>
  <cellXfs count="235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3" borderId="0" xfId="0" applyFill="1"/>
    <xf numFmtId="3" fontId="0" fillId="0" borderId="0" xfId="0" applyNumberFormat="1"/>
    <xf numFmtId="2" fontId="0" fillId="4" borderId="0" xfId="0" applyNumberFormat="1" applyFill="1"/>
    <xf numFmtId="3" fontId="0" fillId="4" borderId="0" xfId="0" applyNumberFormat="1" applyFill="1"/>
    <xf numFmtId="4" fontId="0" fillId="0" borderId="0" xfId="0" applyNumberFormat="1"/>
    <xf numFmtId="0" fontId="0" fillId="5" borderId="0" xfId="0" applyFill="1"/>
    <xf numFmtId="1" fontId="0" fillId="5" borderId="0" xfId="0" applyNumberFormat="1" applyFill="1"/>
    <xf numFmtId="0" fontId="0" fillId="4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1" fontId="0" fillId="3" borderId="0" xfId="0" applyNumberFormat="1" applyFill="1"/>
    <xf numFmtId="0" fontId="0" fillId="8" borderId="0" xfId="0" applyFill="1"/>
    <xf numFmtId="3" fontId="0" fillId="8" borderId="0" xfId="0" applyNumberFormat="1" applyFill="1"/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9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10" borderId="0" xfId="0" applyFill="1"/>
    <xf numFmtId="0" fontId="10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13" fillId="10" borderId="0" xfId="0" applyFont="1" applyFill="1"/>
    <xf numFmtId="0" fontId="14" fillId="10" borderId="0" xfId="0" applyFont="1" applyFill="1" applyAlignment="1">
      <alignment horizontal="center" vertical="center"/>
    </xf>
    <xf numFmtId="0" fontId="13" fillId="0" borderId="0" xfId="0" applyFont="1"/>
    <xf numFmtId="0" fontId="3" fillId="10" borderId="0" xfId="0" applyFont="1" applyFill="1" applyAlignment="1">
      <alignment horizontal="right" vertical="center"/>
    </xf>
    <xf numFmtId="0" fontId="16" fillId="0" borderId="0" xfId="0" applyFont="1" applyAlignment="1">
      <alignment horizontal="center"/>
    </xf>
    <xf numFmtId="0" fontId="18" fillId="9" borderId="0" xfId="0" applyFont="1" applyFill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1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15" fillId="0" borderId="0" xfId="0" applyFont="1"/>
    <xf numFmtId="0" fontId="3" fillId="9" borderId="0" xfId="0" applyFont="1" applyFill="1" applyAlignment="1">
      <alignment horizontal="center" vertical="center"/>
    </xf>
    <xf numFmtId="0" fontId="0" fillId="9" borderId="0" xfId="0" applyFill="1"/>
    <xf numFmtId="0" fontId="9" fillId="9" borderId="0" xfId="0" applyFont="1" applyFill="1" applyAlignment="1">
      <alignment horizontal="center" vertical="center"/>
    </xf>
    <xf numFmtId="0" fontId="7" fillId="9" borderId="0" xfId="0" applyFont="1" applyFill="1"/>
    <xf numFmtId="0" fontId="0" fillId="12" borderId="0" xfId="0" applyFill="1"/>
    <xf numFmtId="165" fontId="0" fillId="10" borderId="0" xfId="0" applyNumberFormat="1" applyFill="1" applyAlignment="1">
      <alignment horizontal="center" vertical="center"/>
    </xf>
    <xf numFmtId="3" fontId="0" fillId="10" borderId="0" xfId="0" applyNumberFormat="1" applyFill="1" applyAlignment="1">
      <alignment horizontal="center" vertical="center"/>
    </xf>
    <xf numFmtId="0" fontId="13" fillId="10" borderId="0" xfId="0" applyFont="1" applyFill="1" applyAlignment="1">
      <alignment horizontal="right"/>
    </xf>
    <xf numFmtId="0" fontId="22" fillId="10" borderId="0" xfId="0" applyFont="1" applyFill="1" applyAlignment="1">
      <alignment horizontal="right" vertical="center"/>
    </xf>
    <xf numFmtId="0" fontId="2" fillId="10" borderId="0" xfId="0" applyFont="1" applyFill="1"/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165" fontId="0" fillId="13" borderId="0" xfId="0" applyNumberFormat="1" applyFill="1"/>
    <xf numFmtId="0" fontId="0" fillId="14" borderId="0" xfId="0" applyFill="1"/>
    <xf numFmtId="0" fontId="0" fillId="14" borderId="0" xfId="0" applyFill="1" applyAlignment="1">
      <alignment horizontal="center"/>
    </xf>
    <xf numFmtId="1" fontId="0" fillId="14" borderId="0" xfId="0" applyNumberFormat="1" applyFill="1"/>
    <xf numFmtId="0" fontId="0" fillId="14" borderId="0" xfId="0" applyFill="1" applyAlignment="1">
      <alignment horizontal="center" vertical="center"/>
    </xf>
    <xf numFmtId="0" fontId="23" fillId="10" borderId="0" xfId="0" applyFont="1" applyFill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0" fontId="3" fillId="11" borderId="0" xfId="0" applyFont="1" applyFill="1" applyAlignment="1">
      <alignment horizontal="center"/>
    </xf>
    <xf numFmtId="0" fontId="15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4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4" fillId="3" borderId="0" xfId="0" applyFont="1" applyFill="1" applyAlignment="1">
      <alignment vertical="center"/>
    </xf>
    <xf numFmtId="0" fontId="11" fillId="15" borderId="0" xfId="0" applyFont="1" applyFill="1" applyAlignment="1">
      <alignment horizontal="center" vertical="center"/>
    </xf>
    <xf numFmtId="0" fontId="24" fillId="15" borderId="0" xfId="0" applyFont="1" applyFill="1" applyAlignment="1">
      <alignment vertical="center"/>
    </xf>
    <xf numFmtId="0" fontId="0" fillId="15" borderId="0" xfId="0" applyFill="1"/>
    <xf numFmtId="0" fontId="0" fillId="10" borderId="0" xfId="0" applyFill="1" applyAlignment="1">
      <alignment horizontal="right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26" fillId="9" borderId="0" xfId="0" applyFont="1" applyFill="1" applyAlignment="1">
      <alignment vertical="center"/>
    </xf>
    <xf numFmtId="0" fontId="26" fillId="9" borderId="0" xfId="0" applyFont="1" applyFill="1" applyAlignment="1">
      <alignment horizontal="right" vertical="center"/>
    </xf>
    <xf numFmtId="0" fontId="27" fillId="0" borderId="0" xfId="0" applyFont="1" applyAlignment="1">
      <alignment horizontal="center" vertical="center"/>
    </xf>
    <xf numFmtId="1" fontId="0" fillId="10" borderId="0" xfId="0" applyNumberFormat="1" applyFill="1"/>
    <xf numFmtId="0" fontId="1" fillId="16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11" fillId="9" borderId="0" xfId="0" applyFont="1" applyFill="1" applyAlignment="1">
      <alignment horizontal="center" vertical="center"/>
    </xf>
    <xf numFmtId="0" fontId="24" fillId="9" borderId="0" xfId="0" applyFont="1" applyFill="1" applyAlignment="1">
      <alignment vertical="center"/>
    </xf>
    <xf numFmtId="49" fontId="24" fillId="0" borderId="0" xfId="0" applyNumberFormat="1" applyFont="1" applyAlignment="1">
      <alignment vertical="center"/>
    </xf>
    <xf numFmtId="0" fontId="28" fillId="0" borderId="0" xfId="0" applyFont="1" applyAlignment="1">
      <alignment vertical="center"/>
    </xf>
    <xf numFmtId="0" fontId="2" fillId="11" borderId="0" xfId="0" applyFont="1" applyFill="1" applyAlignment="1">
      <alignment horizontal="left"/>
    </xf>
    <xf numFmtId="0" fontId="25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17" fillId="9" borderId="0" xfId="0" applyFont="1" applyFill="1" applyAlignment="1">
      <alignment horizontal="right" vertical="center"/>
    </xf>
    <xf numFmtId="0" fontId="0" fillId="9" borderId="0" xfId="0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9" fillId="0" borderId="0" xfId="0" applyFont="1"/>
    <xf numFmtId="0" fontId="3" fillId="17" borderId="0" xfId="0" applyFont="1" applyFill="1" applyAlignment="1">
      <alignment horizontal="center" vertical="center"/>
    </xf>
    <xf numFmtId="0" fontId="26" fillId="9" borderId="0" xfId="0" applyFont="1" applyFill="1" applyAlignment="1">
      <alignment horizontal="right" vertical="center" wrapText="1"/>
    </xf>
    <xf numFmtId="1" fontId="2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right"/>
    </xf>
    <xf numFmtId="0" fontId="2" fillId="10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2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29" fillId="10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10" borderId="0" xfId="0" applyFont="1" applyFill="1" applyAlignment="1">
      <alignment horizontal="center" vertical="center"/>
    </xf>
    <xf numFmtId="0" fontId="4" fillId="18" borderId="0" xfId="0" applyFont="1" applyFill="1"/>
    <xf numFmtId="0" fontId="1" fillId="1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24" fillId="10" borderId="0" xfId="0" applyFont="1" applyFill="1" applyAlignment="1">
      <alignment vertical="center" wrapText="1"/>
    </xf>
    <xf numFmtId="0" fontId="29" fillId="11" borderId="0" xfId="0" applyFont="1" applyFill="1" applyAlignment="1">
      <alignment horizontal="center" vertical="center"/>
    </xf>
    <xf numFmtId="0" fontId="4" fillId="19" borderId="0" xfId="0" applyFont="1" applyFill="1"/>
    <xf numFmtId="0" fontId="1" fillId="19" borderId="0" xfId="0" applyFont="1" applyFill="1" applyAlignment="1">
      <alignment horizontal="center" vertical="center"/>
    </xf>
    <xf numFmtId="2" fontId="0" fillId="3" borderId="0" xfId="0" applyNumberFormat="1" applyFill="1"/>
    <xf numFmtId="0" fontId="0" fillId="20" borderId="0" xfId="0" applyFill="1"/>
    <xf numFmtId="1" fontId="0" fillId="9" borderId="0" xfId="0" applyNumberFormat="1" applyFill="1"/>
    <xf numFmtId="1" fontId="0" fillId="17" borderId="0" xfId="0" applyNumberFormat="1" applyFill="1"/>
    <xf numFmtId="0" fontId="0" fillId="17" borderId="0" xfId="0" applyFill="1" applyAlignment="1">
      <alignment horizontal="right"/>
    </xf>
    <xf numFmtId="0" fontId="0" fillId="17" borderId="0" xfId="0" applyFill="1"/>
    <xf numFmtId="165" fontId="0" fillId="17" borderId="0" xfId="0" applyNumberFormat="1" applyFill="1"/>
    <xf numFmtId="165" fontId="30" fillId="19" borderId="0" xfId="0" applyNumberFormat="1" applyFont="1" applyFill="1"/>
    <xf numFmtId="0" fontId="0" fillId="21" borderId="0" xfId="0" applyFill="1"/>
    <xf numFmtId="0" fontId="0" fillId="3" borderId="0" xfId="0" applyFill="1" applyAlignment="1">
      <alignment horizontal="center" vertical="center"/>
    </xf>
    <xf numFmtId="0" fontId="3" fillId="22" borderId="0" xfId="0" applyFont="1" applyFill="1"/>
    <xf numFmtId="3" fontId="0" fillId="0" borderId="0" xfId="0" applyNumberFormat="1" applyAlignment="1">
      <alignment horizontal="center"/>
    </xf>
    <xf numFmtId="3" fontId="0" fillId="10" borderId="0" xfId="0" applyNumberFormat="1" applyFill="1" applyAlignment="1">
      <alignment horizontal="center"/>
    </xf>
    <xf numFmtId="3" fontId="0" fillId="21" borderId="0" xfId="0" applyNumberForma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0" fillId="9" borderId="0" xfId="0" applyFont="1" applyFill="1" applyAlignment="1">
      <alignment horizontal="right" vertical="center"/>
    </xf>
    <xf numFmtId="0" fontId="21" fillId="9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right" vertical="center"/>
    </xf>
    <xf numFmtId="0" fontId="5" fillId="9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5" borderId="0" xfId="0" applyFont="1" applyFill="1" applyAlignment="1">
      <alignment horizontal="center" vertical="center"/>
    </xf>
    <xf numFmtId="0" fontId="24" fillId="15" borderId="0" xfId="0" applyFont="1" applyFill="1" applyAlignment="1">
      <alignment vertical="center"/>
    </xf>
    <xf numFmtId="0" fontId="27" fillId="15" borderId="0" xfId="0" applyFont="1" applyFill="1" applyAlignment="1">
      <alignment horizontal="center" vertical="center"/>
    </xf>
    <xf numFmtId="0" fontId="26" fillId="9" borderId="0" xfId="0" applyFont="1" applyFill="1" applyAlignment="1">
      <alignment horizontal="right" vertical="center"/>
    </xf>
    <xf numFmtId="0" fontId="11" fillId="9" borderId="0" xfId="0" applyFont="1" applyFill="1" applyAlignment="1">
      <alignment horizontal="center" vertical="center"/>
    </xf>
    <xf numFmtId="0" fontId="24" fillId="9" borderId="0" xfId="0" applyFont="1" applyFill="1" applyAlignment="1">
      <alignment vertical="center"/>
    </xf>
    <xf numFmtId="0" fontId="28" fillId="9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6" fillId="9" borderId="0" xfId="0" applyFont="1" applyFill="1" applyAlignment="1">
      <alignment vertical="center"/>
    </xf>
    <xf numFmtId="0" fontId="24" fillId="0" borderId="0" xfId="0" applyFont="1" applyAlignment="1">
      <alignment vertical="center" wrapText="1"/>
    </xf>
    <xf numFmtId="0" fontId="26" fillId="9" borderId="0" xfId="0" applyFont="1" applyFill="1" applyAlignment="1">
      <alignment horizontal="right" vertical="center" wrapText="1"/>
    </xf>
    <xf numFmtId="3" fontId="0" fillId="9" borderId="0" xfId="0" applyNumberFormat="1" applyFill="1"/>
    <xf numFmtId="0" fontId="0" fillId="9" borderId="0" xfId="0" applyFill="1" applyAlignment="1">
      <alignment horizontal="right"/>
    </xf>
    <xf numFmtId="9" fontId="0" fillId="9" borderId="0" xfId="1" applyFont="1" applyFill="1"/>
    <xf numFmtId="0" fontId="2" fillId="2" borderId="0" xfId="0" applyFont="1" applyFill="1" applyAlignment="1">
      <alignment horizontal="center" vertical="center"/>
    </xf>
    <xf numFmtId="2" fontId="32" fillId="3" borderId="0" xfId="0" applyNumberFormat="1" applyFont="1" applyFill="1"/>
    <xf numFmtId="1" fontId="32" fillId="3" borderId="0" xfId="0" applyNumberFormat="1" applyFont="1" applyFill="1"/>
    <xf numFmtId="1" fontId="7" fillId="10" borderId="0" xfId="0" applyNumberFormat="1" applyFont="1" applyFill="1" applyAlignment="1">
      <alignment horizontal="center" vertical="center"/>
    </xf>
    <xf numFmtId="0" fontId="34" fillId="10" borderId="0" xfId="0" applyFont="1" applyFill="1" applyAlignment="1">
      <alignment horizontal="center"/>
    </xf>
    <xf numFmtId="165" fontId="36" fillId="10" borderId="0" xfId="0" applyNumberFormat="1" applyFont="1" applyFill="1" applyAlignment="1">
      <alignment horizontal="center"/>
    </xf>
    <xf numFmtId="0" fontId="32" fillId="11" borderId="0" xfId="0" applyFont="1" applyFill="1" applyAlignment="1">
      <alignment horizontal="center"/>
    </xf>
    <xf numFmtId="0" fontId="34" fillId="0" borderId="0" xfId="0" applyFont="1"/>
    <xf numFmtId="0" fontId="35" fillId="0" borderId="0" xfId="0" applyFont="1"/>
    <xf numFmtId="0" fontId="37" fillId="10" borderId="0" xfId="0" applyFont="1" applyFill="1" applyAlignment="1">
      <alignment horizontal="center" vertical="center"/>
    </xf>
    <xf numFmtId="0" fontId="38" fillId="9" borderId="0" xfId="0" applyFont="1" applyFill="1" applyAlignment="1">
      <alignment horizontal="center" vertical="center"/>
    </xf>
    <xf numFmtId="0" fontId="39" fillId="0" borderId="0" xfId="0" applyFont="1"/>
    <xf numFmtId="0" fontId="40" fillId="11" borderId="0" xfId="0" applyFont="1" applyFill="1" applyAlignment="1">
      <alignment horizontal="center"/>
    </xf>
    <xf numFmtId="0" fontId="41" fillId="0" borderId="0" xfId="0" applyFont="1"/>
    <xf numFmtId="0" fontId="29" fillId="10" borderId="0" xfId="0" applyFont="1" applyFill="1" applyAlignment="1">
      <alignment horizontal="left" vertical="center"/>
    </xf>
    <xf numFmtId="0" fontId="42" fillId="10" borderId="0" xfId="0" applyFont="1" applyFill="1" applyAlignment="1">
      <alignment horizontal="center" vertical="center"/>
    </xf>
    <xf numFmtId="0" fontId="42" fillId="10" borderId="0" xfId="0" applyFont="1" applyFill="1" applyAlignment="1">
      <alignment horizontal="left" vertical="center"/>
    </xf>
    <xf numFmtId="0" fontId="43" fillId="10" borderId="0" xfId="0" applyFont="1" applyFill="1" applyAlignment="1">
      <alignment horizontal="left" vertical="center"/>
    </xf>
    <xf numFmtId="0" fontId="44" fillId="10" borderId="0" xfId="0" applyFont="1" applyFill="1" applyAlignment="1">
      <alignment horizontal="left" vertical="center"/>
    </xf>
    <xf numFmtId="0" fontId="44" fillId="0" borderId="0" xfId="0" applyFont="1" applyAlignment="1">
      <alignment horizontal="left" vertical="center"/>
    </xf>
    <xf numFmtId="0" fontId="3" fillId="10" borderId="0" xfId="0" applyFont="1" applyFill="1" applyAlignment="1">
      <alignment horizontal="left"/>
    </xf>
    <xf numFmtId="0" fontId="29" fillId="11" borderId="0" xfId="0" applyFont="1" applyFill="1" applyAlignment="1">
      <alignment horizontal="left" vertic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29" fillId="14" borderId="0" xfId="0" applyFont="1" applyFill="1" applyAlignment="1">
      <alignment horizontal="center" vertical="center"/>
    </xf>
    <xf numFmtId="0" fontId="42" fillId="23" borderId="0" xfId="0" applyFont="1" applyFill="1" applyAlignment="1">
      <alignment horizontal="center" vertical="center"/>
    </xf>
    <xf numFmtId="0" fontId="23" fillId="10" borderId="0" xfId="0" applyFont="1" applyFill="1" applyAlignment="1">
      <alignment horizontal="right"/>
    </xf>
    <xf numFmtId="0" fontId="3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5" fillId="21" borderId="0" xfId="0" applyFont="1" applyFill="1" applyAlignment="1">
      <alignment horizontal="center" vertical="center"/>
    </xf>
    <xf numFmtId="0" fontId="32" fillId="10" borderId="0" xfId="0" applyFont="1" applyFill="1" applyAlignment="1">
      <alignment horizontal="right"/>
    </xf>
    <xf numFmtId="0" fontId="32" fillId="0" borderId="0" xfId="0" applyFont="1" applyAlignment="1">
      <alignment horizontal="right"/>
    </xf>
    <xf numFmtId="0" fontId="32" fillId="11" borderId="0" xfId="0" applyFont="1" applyFill="1" applyAlignment="1">
      <alignment horizontal="right" vertical="center"/>
    </xf>
    <xf numFmtId="0" fontId="35" fillId="11" borderId="0" xfId="0" applyFont="1" applyFill="1" applyAlignment="1">
      <alignment horizontal="right"/>
    </xf>
    <xf numFmtId="0" fontId="46" fillId="10" borderId="0" xfId="0" applyFont="1" applyFill="1" applyAlignment="1">
      <alignment horizontal="center" vertical="center"/>
    </xf>
    <xf numFmtId="0" fontId="47" fillId="10" borderId="0" xfId="0" applyFont="1" applyFill="1" applyAlignment="1">
      <alignment horizontal="center" vertical="center"/>
    </xf>
    <xf numFmtId="0" fontId="48" fillId="10" borderId="0" xfId="0" applyFont="1" applyFill="1" applyAlignment="1">
      <alignment horizontal="center" vertical="center"/>
    </xf>
    <xf numFmtId="0" fontId="33" fillId="21" borderId="0" xfId="0" applyFont="1" applyFill="1" applyAlignment="1">
      <alignment horizontal="center" vertical="center"/>
    </xf>
    <xf numFmtId="0" fontId="36" fillId="21" borderId="0" xfId="0" applyFont="1" applyFill="1" applyAlignment="1">
      <alignment horizontal="center" vertical="center"/>
    </xf>
    <xf numFmtId="0" fontId="50" fillId="11" borderId="0" xfId="0" applyFont="1" applyFill="1" applyAlignment="1">
      <alignment horizontal="center"/>
    </xf>
    <xf numFmtId="0" fontId="51" fillId="10" borderId="0" xfId="0" applyFont="1" applyFill="1" applyAlignment="1">
      <alignment horizontal="center" vertical="center"/>
    </xf>
    <xf numFmtId="0" fontId="50" fillId="10" borderId="0" xfId="0" applyFont="1" applyFill="1" applyAlignment="1">
      <alignment horizontal="center" vertical="center"/>
    </xf>
    <xf numFmtId="0" fontId="36" fillId="10" borderId="0" xfId="0" applyFont="1" applyFill="1" applyAlignment="1">
      <alignment horizontal="center" vertical="center"/>
    </xf>
    <xf numFmtId="0" fontId="51" fillId="11" borderId="0" xfId="0" applyFont="1" applyFill="1" applyAlignment="1">
      <alignment horizontal="center"/>
    </xf>
    <xf numFmtId="0" fontId="33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19" borderId="0" xfId="0" applyFont="1" applyFill="1" applyAlignment="1">
      <alignment horizontal="center"/>
    </xf>
    <xf numFmtId="0" fontId="4" fillId="19" borderId="0" xfId="0" applyFont="1" applyFill="1" applyAlignment="1">
      <alignment horizontal="center"/>
    </xf>
    <xf numFmtId="0" fontId="4" fillId="19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right"/>
    </xf>
    <xf numFmtId="165" fontId="45" fillId="10" borderId="0" xfId="0" applyNumberFormat="1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46" fillId="14" borderId="0" xfId="0" applyFont="1" applyFill="1" applyAlignment="1">
      <alignment horizontal="center" vertical="center"/>
    </xf>
    <xf numFmtId="0" fontId="47" fillId="14" borderId="0" xfId="0" applyFont="1" applyFill="1" applyAlignment="1">
      <alignment horizontal="center" vertical="center"/>
    </xf>
    <xf numFmtId="0" fontId="48" fillId="14" borderId="0" xfId="0" applyFont="1" applyFill="1" applyAlignment="1">
      <alignment horizontal="center" vertical="center"/>
    </xf>
    <xf numFmtId="0" fontId="49" fillId="14" borderId="0" xfId="0" applyFont="1" applyFill="1" applyAlignment="1">
      <alignment horizontal="center" vertical="center"/>
    </xf>
    <xf numFmtId="0" fontId="29" fillId="8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 vertical="center"/>
    </xf>
    <xf numFmtId="0" fontId="29" fillId="8" borderId="0" xfId="0" applyFont="1" applyFill="1" applyAlignment="1">
      <alignment horizontal="center" vertical="center"/>
    </xf>
    <xf numFmtId="0" fontId="52" fillId="14" borderId="0" xfId="0" applyFont="1" applyFill="1" applyAlignment="1">
      <alignment horizontal="center" vertical="center"/>
    </xf>
    <xf numFmtId="0" fontId="53" fillId="14" borderId="0" xfId="0" applyFont="1" applyFill="1" applyAlignment="1">
      <alignment horizontal="center" vertical="center"/>
    </xf>
    <xf numFmtId="0" fontId="52" fillId="10" borderId="0" xfId="0" applyFont="1" applyFill="1" applyAlignment="1">
      <alignment horizontal="center" vertical="center"/>
    </xf>
    <xf numFmtId="0" fontId="29" fillId="5" borderId="0" xfId="0" applyFont="1" applyFill="1" applyAlignment="1">
      <alignment horizontal="left" vertical="center"/>
    </xf>
    <xf numFmtId="0" fontId="19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right"/>
    </xf>
    <xf numFmtId="2" fontId="36" fillId="10" borderId="0" xfId="0" applyNumberFormat="1" applyFont="1" applyFill="1" applyAlignment="1">
      <alignment horizontal="center"/>
    </xf>
    <xf numFmtId="0" fontId="47" fillId="5" borderId="0" xfId="0" applyFont="1" applyFill="1" applyAlignment="1">
      <alignment horizontal="center" vertical="center"/>
    </xf>
    <xf numFmtId="0" fontId="51" fillId="5" borderId="0" xfId="0" applyFont="1" applyFill="1" applyAlignment="1">
      <alignment horizontal="center" vertical="center"/>
    </xf>
    <xf numFmtId="0" fontId="51" fillId="21" borderId="0" xfId="0" applyFont="1" applyFill="1" applyAlignment="1">
      <alignment horizontal="center" vertical="center"/>
    </xf>
    <xf numFmtId="165" fontId="50" fillId="10" borderId="0" xfId="0" applyNumberFormat="1" applyFont="1" applyFill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47" fillId="5" borderId="4" xfId="0" applyFont="1" applyFill="1" applyBorder="1" applyAlignment="1">
      <alignment horizontal="center" vertical="center"/>
    </xf>
    <xf numFmtId="0" fontId="33" fillId="21" borderId="5" xfId="0" applyFont="1" applyFill="1" applyBorder="1" applyAlignment="1">
      <alignment horizontal="center" vertical="center"/>
    </xf>
    <xf numFmtId="0" fontId="36" fillId="21" borderId="5" xfId="0" applyFont="1" applyFill="1" applyBorder="1" applyAlignment="1">
      <alignment horizontal="center" vertical="center"/>
    </xf>
    <xf numFmtId="0" fontId="36" fillId="21" borderId="6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"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1</c:v>
          </c:tx>
          <c:spPr>
            <a:ln w="3175">
              <a:solidFill>
                <a:schemeClr val="tx1"/>
              </a:solidFill>
            </a:ln>
          </c:spPr>
          <c:marker>
            <c:symbol val="x"/>
            <c:size val="11"/>
            <c:spPr>
              <a:noFill/>
              <a:ln w="22225">
                <a:solidFill>
                  <a:schemeClr val="accent2"/>
                </a:solidFill>
              </a:ln>
            </c:spPr>
          </c:marker>
          <c:xVal>
            <c:numRef>
              <c:f>All!$AA$43:$AA$62</c:f>
              <c:numCache>
                <c:formatCode>General</c:formatCode>
                <c:ptCount val="20"/>
                <c:pt idx="0">
                  <c:v>1705011.4385456999</c:v>
                </c:pt>
                <c:pt idx="1">
                  <c:v>1709899.8170002999</c:v>
                </c:pt>
                <c:pt idx="2">
                  <c:v>1706350</c:v>
                </c:pt>
                <c:pt idx="3">
                  <c:v>1708170</c:v>
                </c:pt>
                <c:pt idx="4">
                  <c:v>1711820</c:v>
                </c:pt>
                <c:pt idx="5">
                  <c:v>1717380</c:v>
                </c:pt>
                <c:pt idx="6">
                  <c:v>1713250</c:v>
                </c:pt>
                <c:pt idx="7">
                  <c:v>1715170</c:v>
                </c:pt>
                <c:pt idx="8">
                  <c:v>1742010</c:v>
                </c:pt>
                <c:pt idx="9">
                  <c:v>1744690</c:v>
                </c:pt>
                <c:pt idx="10">
                  <c:v>1742680</c:v>
                </c:pt>
                <c:pt idx="11">
                  <c:v>1744020</c:v>
                </c:pt>
                <c:pt idx="12">
                  <c:v>1749100</c:v>
                </c:pt>
                <c:pt idx="13">
                  <c:v>1754470</c:v>
                </c:pt>
                <c:pt idx="14">
                  <c:v>1750830</c:v>
                </c:pt>
                <c:pt idx="15">
                  <c:v>1752270</c:v>
                </c:pt>
                <c:pt idx="16">
                  <c:v>1700220</c:v>
                </c:pt>
                <c:pt idx="17">
                  <c:v>1734530</c:v>
                </c:pt>
                <c:pt idx="18">
                  <c:v>1755910</c:v>
                </c:pt>
                <c:pt idx="19">
                  <c:v>1720440</c:v>
                </c:pt>
              </c:numCache>
            </c:numRef>
          </c:xVal>
          <c:yVal>
            <c:numRef>
              <c:f>All!$AB$43:$AB$62</c:f>
              <c:numCache>
                <c:formatCode>General</c:formatCode>
                <c:ptCount val="20"/>
                <c:pt idx="0">
                  <c:v>7522849.2559908004</c:v>
                </c:pt>
                <c:pt idx="1">
                  <c:v>7525724.7727287998</c:v>
                </c:pt>
                <c:pt idx="2">
                  <c:v>7525530</c:v>
                </c:pt>
                <c:pt idx="3">
                  <c:v>7523040</c:v>
                </c:pt>
                <c:pt idx="4">
                  <c:v>7533390</c:v>
                </c:pt>
                <c:pt idx="5">
                  <c:v>7536840</c:v>
                </c:pt>
                <c:pt idx="6">
                  <c:v>7537130</c:v>
                </c:pt>
                <c:pt idx="7">
                  <c:v>7533780</c:v>
                </c:pt>
                <c:pt idx="8">
                  <c:v>7528410</c:v>
                </c:pt>
                <c:pt idx="9">
                  <c:v>7530330</c:v>
                </c:pt>
                <c:pt idx="10">
                  <c:v>7530040</c:v>
                </c:pt>
                <c:pt idx="11">
                  <c:v>7528220</c:v>
                </c:pt>
                <c:pt idx="12">
                  <c:v>7516710</c:v>
                </c:pt>
                <c:pt idx="13">
                  <c:v>7520260</c:v>
                </c:pt>
                <c:pt idx="14">
                  <c:v>7520070</c:v>
                </c:pt>
                <c:pt idx="15">
                  <c:v>7517870</c:v>
                </c:pt>
                <c:pt idx="16">
                  <c:v>7528600</c:v>
                </c:pt>
                <c:pt idx="17">
                  <c:v>7550840</c:v>
                </c:pt>
                <c:pt idx="18">
                  <c:v>7520930</c:v>
                </c:pt>
                <c:pt idx="19">
                  <c:v>7497930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254-4C99-A2D8-9CB5738E3100}"/>
            </c:ext>
          </c:extLst>
        </c:ser>
        <c:ser>
          <c:idx val="2"/>
          <c:order val="1"/>
          <c:spPr>
            <a:ln w="31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All!$G$25:$G$31</c:f>
              <c:numCache>
                <c:formatCode>General</c:formatCode>
                <c:ptCount val="7"/>
                <c:pt idx="0">
                  <c:v>1695030</c:v>
                </c:pt>
                <c:pt idx="1">
                  <c:v>1699794.2857067857</c:v>
                </c:pt>
                <c:pt idx="2">
                  <c:v>1704558.5714135715</c:v>
                </c:pt>
                <c:pt idx="3">
                  <c:v>1709322.8571203572</c:v>
                </c:pt>
                <c:pt idx="4">
                  <c:v>1714087.142827143</c:v>
                </c:pt>
                <c:pt idx="5">
                  <c:v>1718851.4285339287</c:v>
                </c:pt>
                <c:pt idx="6">
                  <c:v>1723615.7142407144</c:v>
                </c:pt>
              </c:numCache>
            </c:numRef>
          </c:xVal>
          <c:yVal>
            <c:numRef>
              <c:f>All!$H$25:$H$31</c:f>
              <c:numCache>
                <c:formatCode>General</c:formatCode>
                <c:ptCount val="7"/>
                <c:pt idx="0">
                  <c:v>7527864.9946750216</c:v>
                </c:pt>
                <c:pt idx="1">
                  <c:v>7527359.3460651003</c:v>
                </c:pt>
                <c:pt idx="2">
                  <c:v>7526853.6974551799</c:v>
                </c:pt>
                <c:pt idx="3">
                  <c:v>7526348.0488452595</c:v>
                </c:pt>
                <c:pt idx="4">
                  <c:v>7525842.4002353391</c:v>
                </c:pt>
                <c:pt idx="5">
                  <c:v>7525336.7516254187</c:v>
                </c:pt>
                <c:pt idx="6">
                  <c:v>7524831.1030154983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254-4C99-A2D8-9CB5738E3100}"/>
            </c:ext>
          </c:extLst>
        </c:ser>
        <c:ser>
          <c:idx val="0"/>
          <c:order val="2"/>
          <c:spPr>
            <a:ln>
              <a:noFill/>
            </a:ln>
          </c:spPr>
          <c:marker>
            <c:symbol val="circle"/>
            <c:size val="11"/>
            <c:spPr>
              <a:noFill/>
              <a:ln>
                <a:solidFill>
                  <a:schemeClr val="accent1"/>
                </a:solidFill>
              </a:ln>
            </c:spPr>
          </c:marker>
          <c:xVal>
            <c:numRef>
              <c:f>All!$D$25:$D$39</c:f>
              <c:numCache>
                <c:formatCode>General</c:formatCode>
                <c:ptCount val="15"/>
                <c:pt idx="0">
                  <c:v>1695030</c:v>
                </c:pt>
                <c:pt idx="1">
                  <c:v>1699794.28568</c:v>
                </c:pt>
                <c:pt idx="2">
                  <c:v>1704558.5713488001</c:v>
                </c:pt>
                <c:pt idx="3">
                  <c:v>1709322.8571337999</c:v>
                </c:pt>
                <c:pt idx="4">
                  <c:v>1714087.1428137999</c:v>
                </c:pt>
                <c:pt idx="5">
                  <c:v>1718851.4285987001</c:v>
                </c:pt>
                <c:pt idx="6">
                  <c:v>1723615.7142675</c:v>
                </c:pt>
                <c:pt idx="7">
                  <c:v>1728379.9999474999</c:v>
                </c:pt>
                <c:pt idx="8">
                  <c:v>1733144.2857325</c:v>
                </c:pt>
                <c:pt idx="9">
                  <c:v>1737908.5714012999</c:v>
                </c:pt>
                <c:pt idx="10">
                  <c:v>1742672.8571862001</c:v>
                </c:pt>
                <c:pt idx="11">
                  <c:v>1747437.1428662001</c:v>
                </c:pt>
                <c:pt idx="12">
                  <c:v>1752201.4285462</c:v>
                </c:pt>
                <c:pt idx="13">
                  <c:v>1756965.71432</c:v>
                </c:pt>
                <c:pt idx="14">
                  <c:v>1761730</c:v>
                </c:pt>
              </c:numCache>
            </c:numRef>
          </c:xVal>
          <c:yVal>
            <c:numRef>
              <c:f>All!$E$25:$E$39</c:f>
              <c:numCache>
                <c:formatCode>General</c:formatCode>
                <c:ptCount val="15"/>
                <c:pt idx="0">
                  <c:v>7527864.9950000001</c:v>
                </c:pt>
                <c:pt idx="1">
                  <c:v>7527359.3460339997</c:v>
                </c:pt>
                <c:pt idx="2">
                  <c:v>7526853.6969630001</c:v>
                </c:pt>
                <c:pt idx="3">
                  <c:v>7526348.0489857998</c:v>
                </c:pt>
                <c:pt idx="4">
                  <c:v>7525842.4000198003</c:v>
                </c:pt>
                <c:pt idx="5">
                  <c:v>7525336.7520426</c:v>
                </c:pt>
                <c:pt idx="6">
                  <c:v>7524831.1029716004</c:v>
                </c:pt>
                <c:pt idx="7">
                  <c:v>7524325.4540056</c:v>
                </c:pt>
                <c:pt idx="8">
                  <c:v>7523819.8060283996</c:v>
                </c:pt>
                <c:pt idx="9">
                  <c:v>7523314.1569574</c:v>
                </c:pt>
                <c:pt idx="10">
                  <c:v>7522808.5089801997</c:v>
                </c:pt>
                <c:pt idx="11">
                  <c:v>7522302.8600142002</c:v>
                </c:pt>
                <c:pt idx="12">
                  <c:v>7521797.2110481998</c:v>
                </c:pt>
                <c:pt idx="13">
                  <c:v>7521291.5629660003</c:v>
                </c:pt>
                <c:pt idx="14">
                  <c:v>7520785.9139999999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254-4C99-A2D8-9CB5738E3100}"/>
            </c:ext>
          </c:extLst>
        </c:ser>
        <c:ser>
          <c:idx val="3"/>
          <c:order val="3"/>
          <c:tx>
            <c:v>5</c:v>
          </c:tx>
          <c:xVal>
            <c:numRef>
              <c:f>All!$G$32:$G$39</c:f>
              <c:numCache>
                <c:formatCode>General</c:formatCode>
                <c:ptCount val="8"/>
                <c:pt idx="0">
                  <c:v>1728379.9999475002</c:v>
                </c:pt>
                <c:pt idx="1">
                  <c:v>1733144.2856542859</c:v>
                </c:pt>
                <c:pt idx="2">
                  <c:v>1737908.5713610717</c:v>
                </c:pt>
                <c:pt idx="3">
                  <c:v>1742672.8570678574</c:v>
                </c:pt>
                <c:pt idx="4">
                  <c:v>1747437.1427746431</c:v>
                </c:pt>
                <c:pt idx="5">
                  <c:v>1752201.4284814289</c:v>
                </c:pt>
                <c:pt idx="6">
                  <c:v>1756965.7141882146</c:v>
                </c:pt>
                <c:pt idx="7">
                  <c:v>1761729.9998950004</c:v>
                </c:pt>
              </c:numCache>
            </c:numRef>
          </c:xVal>
          <c:yVal>
            <c:numRef>
              <c:f>All!$H$32:$H$39</c:f>
              <c:numCache>
                <c:formatCode>General</c:formatCode>
                <c:ptCount val="8"/>
                <c:pt idx="0">
                  <c:v>7524325.4544055779</c:v>
                </c:pt>
                <c:pt idx="1">
                  <c:v>7523819.8057956574</c:v>
                </c:pt>
                <c:pt idx="2">
                  <c:v>7523314.157185737</c:v>
                </c:pt>
                <c:pt idx="3">
                  <c:v>7522808.5085758166</c:v>
                </c:pt>
                <c:pt idx="4">
                  <c:v>7522302.8599658962</c:v>
                </c:pt>
                <c:pt idx="5">
                  <c:v>7521797.2113559758</c:v>
                </c:pt>
                <c:pt idx="6">
                  <c:v>7521291.5627460554</c:v>
                </c:pt>
                <c:pt idx="7">
                  <c:v>7520785.914136135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4A-4E17-9113-2FF4825B9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756400"/>
        <c:axId val="447761680"/>
      </c:scatterChart>
      <c:valAx>
        <c:axId val="44775640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47761680"/>
        <c:crosses val="autoZero"/>
        <c:crossBetween val="midCat"/>
      </c:valAx>
      <c:valAx>
        <c:axId val="4477616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477564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3195888-EB8A-4FE6-A622-50F428F6F53D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44E-4CBA-BF78-FD2F45C209A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3FBAE10-7430-4F85-ADF4-C7EB0021BE04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44E-4CBA-BF78-FD2F45C209A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6B36860-0410-417B-8F2C-B369980791B5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44E-4CBA-BF78-FD2F45C209A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AAF8424-E7C5-4802-A3B1-3E21DA356BE7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44E-4CBA-BF78-FD2F45C209A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00F18AC-AFEC-40A7-94DE-3C4FCF9EAF0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44E-4CBA-BF78-FD2F45C209A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3A8E28C-E67D-49E8-A567-3A19BAAFE734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44E-4CBA-BF78-FD2F45C209A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65C4922-4293-42BC-97E9-5CB47973873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44E-4CBA-BF78-FD2F45C209A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7B413DE-8774-48AF-B3C3-3135C2178690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44E-4CBA-BF78-FD2F45C209A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8A438B1-B5A6-46DB-A828-5FEDF5F01296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44E-4CBA-BF78-FD2F45C209A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4B1F952-AFC0-4E4F-A788-AABA857863F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44E-4CBA-BF78-FD2F45C209A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18AC70A-66E3-46D7-A146-199A3A512A60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44E-4CBA-BF78-FD2F45C209A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C572A6B-35F0-45DF-97B6-828DFF1B4A51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44E-4CBA-BF78-FD2F45C209A8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175C3DB-FBF3-4A75-92C4-916C60F41CCB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44E-4CBA-BF78-FD2F45C209A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C68DE3E-77CF-4F07-BD41-11AF8FB1EA97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44E-4CBA-BF78-FD2F45C209A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05F85CF-8DFB-4BAD-A727-22C9C6EABE3B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44E-4CBA-BF78-FD2F45C209A8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E951EA4-4D58-46F7-8C0A-1BE8F3655A0E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44E-4CBA-BF78-FD2F45C209A8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6A37B63B-8886-43BF-ACA6-1C38564FCCA3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44E-4CBA-BF78-FD2F45C209A8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F4EF4EC-13C7-4226-AA2A-66FCEF3F85E7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44E-4CBA-BF78-FD2F45C209A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A465AA4-E33F-4963-9ED5-3D05658A5A62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44E-4CBA-BF78-FD2F45C209A8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86AD50C-2BD3-4B25-9CE9-2733C21D4F12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44E-4CBA-BF78-FD2F45C209A8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780F4677-D060-436D-89EA-1461D2005A4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44E-4CBA-BF78-FD2F45C209A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38B712C9-9451-406A-AF76-1523D508C295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44E-4CBA-BF78-FD2F45C209A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953A232-76C3-47E7-BD1F-46200DBF464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44E-4CBA-BF78-FD2F45C209A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1CCB952-0ED7-4FCD-B310-5D6E57F1E8CB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44E-4CBA-BF78-FD2F45C209A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A9A32D1D-2884-4BAE-8A91-BDC490C2C768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44E-4CBA-BF78-FD2F45C209A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7511D18-F24D-4CE8-B22F-71057D8D1C0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44E-4CBA-BF78-FD2F45C209A8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3AE3D68A-AE52-4062-A038-B9312A518DE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44E-4CBA-BF78-FD2F45C209A8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25FFAD6-7356-4391-A7DC-8A1C86E6C4C0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44E-4CBA-BF78-FD2F45C209A8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7AF25CDF-C502-4E9E-8323-841001D02021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44E-4CBA-BF78-FD2F45C209A8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BBAE6C34-6ABE-446A-97D6-2867D3BAB13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44E-4CBA-BF78-FD2F45C209A8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367D4C9A-AE28-4743-B502-AF5D7E1A2178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44E-4CBA-BF78-FD2F45C209A8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9CAF8703-6376-4A09-B419-2A8C9A519E53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44E-4CBA-BF78-FD2F45C209A8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9EE8718B-BB03-48D2-9F15-032277813D28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44E-4CBA-BF78-FD2F45C209A8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2F8ADF90-ECC5-40E8-B503-9FB6F426A548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44E-4CBA-BF78-FD2F45C209A8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p_Caxambu!$N$4:$N$37</c:f>
              <c:numCache>
                <c:formatCode>General</c:formatCode>
                <c:ptCount val="34"/>
                <c:pt idx="0">
                  <c:v>506362</c:v>
                </c:pt>
                <c:pt idx="1">
                  <c:v>506363</c:v>
                </c:pt>
                <c:pt idx="2">
                  <c:v>506428</c:v>
                </c:pt>
                <c:pt idx="3">
                  <c:v>506364</c:v>
                </c:pt>
                <c:pt idx="4">
                  <c:v>506589</c:v>
                </c:pt>
                <c:pt idx="5">
                  <c:v>506445</c:v>
                </c:pt>
                <c:pt idx="6">
                  <c:v>506367</c:v>
                </c:pt>
                <c:pt idx="7">
                  <c:v>506659</c:v>
                </c:pt>
                <c:pt idx="8">
                  <c:v>506622</c:v>
                </c:pt>
                <c:pt idx="9">
                  <c:v>506501</c:v>
                </c:pt>
                <c:pt idx="10">
                  <c:v>506521</c:v>
                </c:pt>
                <c:pt idx="11">
                  <c:v>506573</c:v>
                </c:pt>
                <c:pt idx="12">
                  <c:v>506474</c:v>
                </c:pt>
                <c:pt idx="13">
                  <c:v>508304</c:v>
                </c:pt>
                <c:pt idx="14">
                  <c:v>507930</c:v>
                </c:pt>
                <c:pt idx="15">
                  <c:v>507547</c:v>
                </c:pt>
                <c:pt idx="16">
                  <c:v>506440</c:v>
                </c:pt>
                <c:pt idx="17">
                  <c:v>506625</c:v>
                </c:pt>
                <c:pt idx="18">
                  <c:v>504623</c:v>
                </c:pt>
                <c:pt idx="19">
                  <c:v>504558</c:v>
                </c:pt>
                <c:pt idx="20">
                  <c:v>504399</c:v>
                </c:pt>
                <c:pt idx="21">
                  <c:v>506911</c:v>
                </c:pt>
                <c:pt idx="22">
                  <c:v>505561</c:v>
                </c:pt>
                <c:pt idx="23">
                  <c:v>505574</c:v>
                </c:pt>
                <c:pt idx="24">
                  <c:v>505751</c:v>
                </c:pt>
                <c:pt idx="25">
                  <c:v>505062</c:v>
                </c:pt>
                <c:pt idx="26">
                  <c:v>505087</c:v>
                </c:pt>
                <c:pt idx="27">
                  <c:v>504785</c:v>
                </c:pt>
                <c:pt idx="28">
                  <c:v>505685</c:v>
                </c:pt>
                <c:pt idx="29">
                  <c:v>505573</c:v>
                </c:pt>
                <c:pt idx="30">
                  <c:v>505528</c:v>
                </c:pt>
                <c:pt idx="31">
                  <c:v>505680</c:v>
                </c:pt>
                <c:pt idx="32">
                  <c:v>506368</c:v>
                </c:pt>
                <c:pt idx="33">
                  <c:v>506357</c:v>
                </c:pt>
              </c:numCache>
            </c:numRef>
          </c:xVal>
          <c:yVal>
            <c:numRef>
              <c:f>p_Caxambu!$O$4:$O$37</c:f>
              <c:numCache>
                <c:formatCode>General</c:formatCode>
                <c:ptCount val="34"/>
                <c:pt idx="0">
                  <c:v>7569067</c:v>
                </c:pt>
                <c:pt idx="1">
                  <c:v>7569068</c:v>
                </c:pt>
                <c:pt idx="2">
                  <c:v>7569063</c:v>
                </c:pt>
                <c:pt idx="3">
                  <c:v>7569069</c:v>
                </c:pt>
                <c:pt idx="4">
                  <c:v>7569328</c:v>
                </c:pt>
                <c:pt idx="5">
                  <c:v>7569125</c:v>
                </c:pt>
                <c:pt idx="6">
                  <c:v>7569014</c:v>
                </c:pt>
                <c:pt idx="7">
                  <c:v>7569330</c:v>
                </c:pt>
                <c:pt idx="8">
                  <c:v>7569394</c:v>
                </c:pt>
                <c:pt idx="9">
                  <c:v>7569248</c:v>
                </c:pt>
                <c:pt idx="10">
                  <c:v>7569286</c:v>
                </c:pt>
                <c:pt idx="11">
                  <c:v>7569298</c:v>
                </c:pt>
                <c:pt idx="12">
                  <c:v>7568611</c:v>
                </c:pt>
                <c:pt idx="13">
                  <c:v>7570821</c:v>
                </c:pt>
                <c:pt idx="14">
                  <c:v>7569172</c:v>
                </c:pt>
                <c:pt idx="15">
                  <c:v>7570614</c:v>
                </c:pt>
                <c:pt idx="16">
                  <c:v>7569932</c:v>
                </c:pt>
                <c:pt idx="17">
                  <c:v>7569767</c:v>
                </c:pt>
                <c:pt idx="18">
                  <c:v>7566694</c:v>
                </c:pt>
                <c:pt idx="19">
                  <c:v>7566683</c:v>
                </c:pt>
                <c:pt idx="20">
                  <c:v>7567028</c:v>
                </c:pt>
                <c:pt idx="21">
                  <c:v>7569974</c:v>
                </c:pt>
                <c:pt idx="22">
                  <c:v>7568640</c:v>
                </c:pt>
                <c:pt idx="23">
                  <c:v>7567662</c:v>
                </c:pt>
                <c:pt idx="24">
                  <c:v>7567935</c:v>
                </c:pt>
                <c:pt idx="25">
                  <c:v>7567875</c:v>
                </c:pt>
                <c:pt idx="26">
                  <c:v>7567772</c:v>
                </c:pt>
                <c:pt idx="27">
                  <c:v>7567322</c:v>
                </c:pt>
                <c:pt idx="28">
                  <c:v>7568847</c:v>
                </c:pt>
                <c:pt idx="29">
                  <c:v>7569171</c:v>
                </c:pt>
                <c:pt idx="30">
                  <c:v>7568528</c:v>
                </c:pt>
                <c:pt idx="31">
                  <c:v>7568657</c:v>
                </c:pt>
                <c:pt idx="32">
                  <c:v>7569064</c:v>
                </c:pt>
                <c:pt idx="33">
                  <c:v>7569063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p_Caxambu!$Q$4:$Q$37</c15:f>
                <c15:dlblRangeCache>
                  <c:ptCount val="34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44E-4CBA-BF78-FD2F45C20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094367"/>
        <c:axId val="1826097727"/>
      </c:scatterChart>
      <c:valAx>
        <c:axId val="182609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26097727"/>
        <c:crosses val="autoZero"/>
        <c:crossBetween val="midCat"/>
      </c:valAx>
      <c:valAx>
        <c:axId val="182609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2609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65F97B8-A810-44F1-BE66-84967CA1200E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CEE-412F-96C5-2FD7A3FACEC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A7A1C7B-F770-438A-A4C9-92631FF85BCB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CEE-412F-96C5-2FD7A3FACEC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7E8DC32-6DDC-4AD6-80D8-48F8ADFE59BD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CEE-412F-96C5-2FD7A3FACEC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828DD1F-6958-4AEA-82C3-8AF4390AD95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CEE-412F-96C5-2FD7A3FACEC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7EECB25-7482-4CF8-AEB7-9BB9C94B55AE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CEE-412F-96C5-2FD7A3FACEC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5BCD6FA-A818-4A79-BAA8-D5E1E233D4EC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CEE-412F-96C5-2FD7A3FACEC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7D75C3E-CE01-4514-B5CA-B5712B84A2CB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CEE-412F-96C5-2FD7A3FACEC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BB2CD8C-A647-421C-B888-405EB256A528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CEE-412F-96C5-2FD7A3FACEC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481AF46-F9C4-47F5-B036-7A80B00A99E5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CEE-412F-96C5-2FD7A3FACEC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0ED58E4-0743-4D85-BC44-EB57DDC73D62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CEE-412F-96C5-2FD7A3FACEC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2A56B3F-AB6D-4060-A2BA-0FF0ED45250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CEE-412F-96C5-2FD7A3FACEC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DF331B66-538E-40DF-B985-01C2C220373E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CEE-412F-96C5-2FD7A3FACEC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FA49F3A0-9EF1-40E4-BC98-485F0E21EBA7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CEE-412F-96C5-2FD7A3FACEC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ECB3655B-1336-44B9-925B-B813CEA35561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CEE-412F-96C5-2FD7A3FACEC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1253FC9D-CF72-47DE-8188-FA231C5B9C70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CEE-412F-96C5-2FD7A3FACEC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307C341-F34A-49D8-A528-196C1A81A51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CEE-412F-96C5-2FD7A3FACEC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BACAD08-C495-45B4-8ADB-8F698644119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CEE-412F-96C5-2FD7A3FACEC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9364845-F557-4145-A7BA-2A493F07491B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CEE-412F-96C5-2FD7A3FACEC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155DB8C-A145-462C-87F9-9C0BAED51C2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CEE-412F-96C5-2FD7A3FACEC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6F2EF572-131B-4BC9-97BA-A79EF7C92D4C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CEE-412F-96C5-2FD7A3FACEC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70A80FCA-7660-4EAE-890A-80342CA4F741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CEE-412F-96C5-2FD7A3FACEC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1FC3CEA-6B31-4032-A481-30BB65E636D8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ECEE-412F-96C5-2FD7A3FACEC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55994EF-2B4E-449F-9EC3-82B72A4EFED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CEE-412F-96C5-2FD7A3FACEC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CC018581-0985-4ABF-9597-C6447DD2FC24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ECEE-412F-96C5-2FD7A3FACEC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DB5CD6EA-E1E5-4364-A0D5-DF372A3C67BE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ECEE-412F-96C5-2FD7A3FACEC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94F9D057-85E2-4411-8763-65C69B48958D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ECEE-412F-96C5-2FD7A3FACEC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3E1C21EF-8751-49AC-BD1E-0A2EDB85F76C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ECEE-412F-96C5-2FD7A3FACEC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CFE5A100-B718-41F9-9924-EDD29B349C4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ECEE-412F-96C5-2FD7A3FACEC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7EDEC811-5CF9-4A4C-BEBC-67B2B65C2682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ECEE-412F-96C5-2FD7A3FACEC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084FE0C8-EB50-4967-9F07-FA3E63F0D284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ECEE-412F-96C5-2FD7A3FACEC4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F0BB6D8F-E6F5-488B-AFD9-644465FDF158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ECEE-412F-96C5-2FD7A3FACEC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43889400-A67F-4D61-9864-3922C3316DAC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ECEE-412F-96C5-2FD7A3FACEC4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D558A7BA-148C-4043-A082-CB1246663E40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ECEE-412F-96C5-2FD7A3FACEC4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1216EE00-5223-4238-BB25-90E5BC421E40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ECEE-412F-96C5-2FD7A3FACEC4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p_Caxambu!$AD$4:$AD$37</c:f>
              <c:numCache>
                <c:formatCode>General</c:formatCode>
                <c:ptCount val="34"/>
                <c:pt idx="0">
                  <c:v>1751858.0446194999</c:v>
                </c:pt>
                <c:pt idx="1">
                  <c:v>1751859.1417380001</c:v>
                </c:pt>
                <c:pt idx="2">
                  <c:v>1751924.7915608</c:v>
                </c:pt>
                <c:pt idx="3">
                  <c:v>1751860.2387516</c:v>
                </c:pt>
                <c:pt idx="4">
                  <c:v>1752109.8387157</c:v>
                </c:pt>
                <c:pt idx="5">
                  <c:v>1751947.0825296999</c:v>
                </c:pt>
                <c:pt idx="6">
                  <c:v>1751858.8385001</c:v>
                </c:pt>
                <c:pt idx="7">
                  <c:v>1752181.1365594999</c:v>
                </c:pt>
                <c:pt idx="8">
                  <c:v>1752148.7125744999</c:v>
                </c:pt>
                <c:pt idx="9">
                  <c:v>1752013.9401</c:v>
                </c:pt>
                <c:pt idx="10">
                  <c:v>1752037.3382417001</c:v>
                </c:pt>
                <c:pt idx="11">
                  <c:v>1752091.1525983</c:v>
                </c:pt>
                <c:pt idx="12">
                  <c:v>1751934.9719042</c:v>
                </c:pt>
                <c:pt idx="13">
                  <c:v>1753973.4520107999</c:v>
                </c:pt>
                <c:pt idx="14">
                  <c:v>1753823.4520107999</c:v>
                </c:pt>
                <c:pt idx="15">
                  <c:v>1753187.3955476</c:v>
                </c:pt>
                <c:pt idx="16">
                  <c:v>1751891.1525983</c:v>
                </c:pt>
                <c:pt idx="17">
                  <c:v>1752181.9278082</c:v>
                </c:pt>
                <c:pt idx="18">
                  <c:v>1749898.8666982001</c:v>
                </c:pt>
                <c:pt idx="19">
                  <c:v>1749831.9262871</c:v>
                </c:pt>
                <c:pt idx="20">
                  <c:v>1749698.2862015001</c:v>
                </c:pt>
                <c:pt idx="21">
                  <c:v>1752489.3107813001</c:v>
                </c:pt>
                <c:pt idx="22">
                  <c:v>1751009.5216330001</c:v>
                </c:pt>
                <c:pt idx="23">
                  <c:v>1750943.5973926999</c:v>
                </c:pt>
                <c:pt idx="24">
                  <c:v>1751145.5561201</c:v>
                </c:pt>
                <c:pt idx="25">
                  <c:v>1750440.5502247</c:v>
                </c:pt>
                <c:pt idx="26">
                  <c:v>1750457.6195531001</c:v>
                </c:pt>
                <c:pt idx="27">
                  <c:v>1750114.3183943999</c:v>
                </c:pt>
                <c:pt idx="28">
                  <c:v>1751152.2753643</c:v>
                </c:pt>
                <c:pt idx="29">
                  <c:v>1751064.6691689999</c:v>
                </c:pt>
                <c:pt idx="30">
                  <c:v>1750966.9264157</c:v>
                </c:pt>
                <c:pt idx="31">
                  <c:v>1750966.9264157</c:v>
                </c:pt>
                <c:pt idx="32">
                  <c:v>1751863.8992123001</c:v>
                </c:pt>
                <c:pt idx="33">
                  <c:v>1751852.6398946</c:v>
                </c:pt>
              </c:numCache>
            </c:numRef>
          </c:xVal>
          <c:yVal>
            <c:numRef>
              <c:f>p_Caxambu!$AE$4:$AE$37</c:f>
              <c:numCache>
                <c:formatCode>General</c:formatCode>
                <c:ptCount val="34"/>
                <c:pt idx="0">
                  <c:v>7519235.5019083004</c:v>
                </c:pt>
                <c:pt idx="1">
                  <c:v>7519236.4372108998</c:v>
                </c:pt>
                <c:pt idx="2">
                  <c:v>7519226.0982641</c:v>
                </c:pt>
                <c:pt idx="3">
                  <c:v>7519237.3725218996</c:v>
                </c:pt>
                <c:pt idx="4">
                  <c:v>7519482.3746627001</c:v>
                </c:pt>
                <c:pt idx="5">
                  <c:v>7519287.7287558001</c:v>
                </c:pt>
                <c:pt idx="6">
                  <c:v>7519181.2378377002</c:v>
                </c:pt>
                <c:pt idx="7">
                  <c:v>7519478.7452491</c:v>
                </c:pt>
                <c:pt idx="8">
                  <c:v>7519546.7765327003</c:v>
                </c:pt>
                <c:pt idx="9">
                  <c:v>7519408.1944548003</c:v>
                </c:pt>
                <c:pt idx="10">
                  <c:v>7519445.1933148997</c:v>
                </c:pt>
                <c:pt idx="11">
                  <c:v>7519453.1819724003</c:v>
                </c:pt>
                <c:pt idx="12">
                  <c:v>7518763.0455381004</c:v>
                </c:pt>
                <c:pt idx="13">
                  <c:v>7520860.9645963004</c:v>
                </c:pt>
                <c:pt idx="14">
                  <c:v>7519260.9645963004</c:v>
                </c:pt>
                <c:pt idx="15">
                  <c:v>7520711.7964569004</c:v>
                </c:pt>
                <c:pt idx="16">
                  <c:v>7519953.1819724003</c:v>
                </c:pt>
                <c:pt idx="17">
                  <c:v>7519925.5873653004</c:v>
                </c:pt>
                <c:pt idx="18">
                  <c:v>7516964.8191205002</c:v>
                </c:pt>
                <c:pt idx="19">
                  <c:v>7516958.9035601998</c:v>
                </c:pt>
                <c:pt idx="20">
                  <c:v>7517322.3457421996</c:v>
                </c:pt>
                <c:pt idx="21">
                  <c:v>7520112.8199843001</c:v>
                </c:pt>
                <c:pt idx="22">
                  <c:v>7518866.3792765997</c:v>
                </c:pt>
                <c:pt idx="23">
                  <c:v>7517871.4945341004</c:v>
                </c:pt>
                <c:pt idx="24">
                  <c:v>7518134.5904952995</c:v>
                </c:pt>
                <c:pt idx="25">
                  <c:v>7518129.3745874995</c:v>
                </c:pt>
                <c:pt idx="26">
                  <c:v>7518022.6857265998</c:v>
                </c:pt>
                <c:pt idx="27">
                  <c:v>7517589.8519973997</c:v>
                </c:pt>
                <c:pt idx="28">
                  <c:v>7519066.7001160001</c:v>
                </c:pt>
                <c:pt idx="29">
                  <c:v>7519405.0068488996</c:v>
                </c:pt>
                <c:pt idx="30">
                  <c:v>7518755.2356133005</c:v>
                </c:pt>
                <c:pt idx="31">
                  <c:v>7518755.2356133005</c:v>
                </c:pt>
                <c:pt idx="32">
                  <c:v>7519231.9679051004</c:v>
                </c:pt>
                <c:pt idx="33">
                  <c:v>7519231.8414361002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p_Caxambu!$Q$4:$Q$37</c15:f>
                <c15:dlblRangeCache>
                  <c:ptCount val="34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2-ECEE-412F-96C5-2FD7A3FAC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094367"/>
        <c:axId val="1826097727"/>
      </c:scatterChart>
      <c:valAx>
        <c:axId val="182609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26097727"/>
        <c:crosses val="autoZero"/>
        <c:crossBetween val="midCat"/>
      </c:valAx>
      <c:valAx>
        <c:axId val="182609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2609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>
              <a:noFill/>
            </a:ln>
          </c:spPr>
          <c:marker>
            <c:symbol val="circle"/>
            <c:size val="9"/>
            <c:spPr>
              <a:noFill/>
              <a:ln>
                <a:solidFill>
                  <a:srgbClr val="0000FF"/>
                </a:solidFill>
              </a:ln>
            </c:spPr>
          </c:marker>
          <c:xVal>
            <c:numRef>
              <c:f>p_Caxambu!$AT$4:$AT$20</c:f>
              <c:numCache>
                <c:formatCode>General</c:formatCode>
                <c:ptCount val="17"/>
                <c:pt idx="0">
                  <c:v>1751858.0446194999</c:v>
                </c:pt>
                <c:pt idx="1">
                  <c:v>1751859.1417380001</c:v>
                </c:pt>
                <c:pt idx="2">
                  <c:v>1751860.2387516</c:v>
                </c:pt>
                <c:pt idx="3">
                  <c:v>1752109.8387157</c:v>
                </c:pt>
                <c:pt idx="4">
                  <c:v>1751947.0825296999</c:v>
                </c:pt>
                <c:pt idx="5">
                  <c:v>1752181.1365594999</c:v>
                </c:pt>
                <c:pt idx="6">
                  <c:v>1752148.7125744999</c:v>
                </c:pt>
                <c:pt idx="7">
                  <c:v>1752013.9401</c:v>
                </c:pt>
                <c:pt idx="8">
                  <c:v>1752037.3382417001</c:v>
                </c:pt>
                <c:pt idx="9">
                  <c:v>1752091.1525983</c:v>
                </c:pt>
                <c:pt idx="10">
                  <c:v>1751934.9719042</c:v>
                </c:pt>
                <c:pt idx="11">
                  <c:v>1753823.4520107999</c:v>
                </c:pt>
                <c:pt idx="12">
                  <c:v>1753187.3955476</c:v>
                </c:pt>
                <c:pt idx="13">
                  <c:v>1751891.1525983</c:v>
                </c:pt>
                <c:pt idx="14">
                  <c:v>1752181.9278082</c:v>
                </c:pt>
                <c:pt idx="15">
                  <c:v>1749898.8666982001</c:v>
                </c:pt>
                <c:pt idx="16">
                  <c:v>1749831.9262871</c:v>
                </c:pt>
              </c:numCache>
            </c:numRef>
          </c:xVal>
          <c:yVal>
            <c:numRef>
              <c:f>p_Caxambu!$AU$4:$AU$26</c:f>
              <c:numCache>
                <c:formatCode>General</c:formatCode>
                <c:ptCount val="23"/>
                <c:pt idx="0">
                  <c:v>7519235.5019083004</c:v>
                </c:pt>
                <c:pt idx="1">
                  <c:v>7519236.4372108998</c:v>
                </c:pt>
                <c:pt idx="2">
                  <c:v>7519237.3725218996</c:v>
                </c:pt>
                <c:pt idx="3">
                  <c:v>7519482.3746627001</c:v>
                </c:pt>
                <c:pt idx="4">
                  <c:v>7519287.7287558001</c:v>
                </c:pt>
                <c:pt idx="5">
                  <c:v>7519478.7452491</c:v>
                </c:pt>
                <c:pt idx="6">
                  <c:v>7519546.7765327003</c:v>
                </c:pt>
                <c:pt idx="7">
                  <c:v>7519408.1944548003</c:v>
                </c:pt>
                <c:pt idx="8">
                  <c:v>7519445.1933148997</c:v>
                </c:pt>
                <c:pt idx="9">
                  <c:v>7519453.1819724003</c:v>
                </c:pt>
                <c:pt idx="10">
                  <c:v>7518763.0455381004</c:v>
                </c:pt>
                <c:pt idx="11">
                  <c:v>7519260.9645963004</c:v>
                </c:pt>
                <c:pt idx="12">
                  <c:v>7520711.7964569004</c:v>
                </c:pt>
                <c:pt idx="13">
                  <c:v>7519953.1819724003</c:v>
                </c:pt>
                <c:pt idx="14">
                  <c:v>7519925.5873653004</c:v>
                </c:pt>
                <c:pt idx="15">
                  <c:v>7516964.8191205002</c:v>
                </c:pt>
                <c:pt idx="16">
                  <c:v>7516958.9035601998</c:v>
                </c:pt>
                <c:pt idx="17">
                  <c:v>7517322.3457421996</c:v>
                </c:pt>
                <c:pt idx="18">
                  <c:v>7520112.8199843001</c:v>
                </c:pt>
                <c:pt idx="19">
                  <c:v>7518866.3792765997</c:v>
                </c:pt>
                <c:pt idx="20">
                  <c:v>7517871.4945341004</c:v>
                </c:pt>
                <c:pt idx="21">
                  <c:v>7518134.5904952995</c:v>
                </c:pt>
                <c:pt idx="22">
                  <c:v>7518022.6857265998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CE57-4EDB-9357-A31407B137BF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p_Caxambu!$AD$4:$AD$37</c:f>
              <c:numCache>
                <c:formatCode>General</c:formatCode>
                <c:ptCount val="34"/>
                <c:pt idx="0">
                  <c:v>1751858.0446194999</c:v>
                </c:pt>
                <c:pt idx="1">
                  <c:v>1751859.1417380001</c:v>
                </c:pt>
                <c:pt idx="2">
                  <c:v>1751924.7915608</c:v>
                </c:pt>
                <c:pt idx="3">
                  <c:v>1751860.2387516</c:v>
                </c:pt>
                <c:pt idx="4">
                  <c:v>1752109.8387157</c:v>
                </c:pt>
                <c:pt idx="5">
                  <c:v>1751947.0825296999</c:v>
                </c:pt>
                <c:pt idx="6">
                  <c:v>1751858.8385001</c:v>
                </c:pt>
                <c:pt idx="7">
                  <c:v>1752181.1365594999</c:v>
                </c:pt>
                <c:pt idx="8">
                  <c:v>1752148.7125744999</c:v>
                </c:pt>
                <c:pt idx="9">
                  <c:v>1752013.9401</c:v>
                </c:pt>
                <c:pt idx="10">
                  <c:v>1752037.3382417001</c:v>
                </c:pt>
                <c:pt idx="11">
                  <c:v>1752091.1525983</c:v>
                </c:pt>
                <c:pt idx="12">
                  <c:v>1751934.9719042</c:v>
                </c:pt>
                <c:pt idx="13">
                  <c:v>1753973.4520107999</c:v>
                </c:pt>
                <c:pt idx="14">
                  <c:v>1753823.4520107999</c:v>
                </c:pt>
                <c:pt idx="15">
                  <c:v>1753187.3955476</c:v>
                </c:pt>
                <c:pt idx="16">
                  <c:v>1751891.1525983</c:v>
                </c:pt>
                <c:pt idx="17">
                  <c:v>1752181.9278082</c:v>
                </c:pt>
                <c:pt idx="18">
                  <c:v>1749898.8666982001</c:v>
                </c:pt>
                <c:pt idx="19">
                  <c:v>1749831.9262871</c:v>
                </c:pt>
                <c:pt idx="20">
                  <c:v>1749698.2862015001</c:v>
                </c:pt>
                <c:pt idx="21">
                  <c:v>1752489.3107813001</c:v>
                </c:pt>
                <c:pt idx="22">
                  <c:v>1751009.5216330001</c:v>
                </c:pt>
                <c:pt idx="23">
                  <c:v>1750943.5973926999</c:v>
                </c:pt>
                <c:pt idx="24">
                  <c:v>1751145.5561201</c:v>
                </c:pt>
                <c:pt idx="25">
                  <c:v>1750440.5502247</c:v>
                </c:pt>
                <c:pt idx="26">
                  <c:v>1750457.6195531001</c:v>
                </c:pt>
                <c:pt idx="27">
                  <c:v>1750114.3183943999</c:v>
                </c:pt>
                <c:pt idx="28">
                  <c:v>1751152.2753643</c:v>
                </c:pt>
                <c:pt idx="29">
                  <c:v>1751064.6691689999</c:v>
                </c:pt>
                <c:pt idx="30">
                  <c:v>1750966.9264157</c:v>
                </c:pt>
                <c:pt idx="31">
                  <c:v>1750966.9264157</c:v>
                </c:pt>
                <c:pt idx="32">
                  <c:v>1751863.8992123001</c:v>
                </c:pt>
                <c:pt idx="33">
                  <c:v>1751852.6398946</c:v>
                </c:pt>
              </c:numCache>
            </c:numRef>
          </c:xVal>
          <c:yVal>
            <c:numRef>
              <c:f>p_Caxambu!$AE$4:$AE$37</c:f>
              <c:numCache>
                <c:formatCode>General</c:formatCode>
                <c:ptCount val="34"/>
                <c:pt idx="0">
                  <c:v>7519235.5019083004</c:v>
                </c:pt>
                <c:pt idx="1">
                  <c:v>7519236.4372108998</c:v>
                </c:pt>
                <c:pt idx="2">
                  <c:v>7519226.0982641</c:v>
                </c:pt>
                <c:pt idx="3">
                  <c:v>7519237.3725218996</c:v>
                </c:pt>
                <c:pt idx="4">
                  <c:v>7519482.3746627001</c:v>
                </c:pt>
                <c:pt idx="5">
                  <c:v>7519287.7287558001</c:v>
                </c:pt>
                <c:pt idx="6">
                  <c:v>7519181.2378377002</c:v>
                </c:pt>
                <c:pt idx="7">
                  <c:v>7519478.7452491</c:v>
                </c:pt>
                <c:pt idx="8">
                  <c:v>7519546.7765327003</c:v>
                </c:pt>
                <c:pt idx="9">
                  <c:v>7519408.1944548003</c:v>
                </c:pt>
                <c:pt idx="10">
                  <c:v>7519445.1933148997</c:v>
                </c:pt>
                <c:pt idx="11">
                  <c:v>7519453.1819724003</c:v>
                </c:pt>
                <c:pt idx="12">
                  <c:v>7518763.0455381004</c:v>
                </c:pt>
                <c:pt idx="13">
                  <c:v>7520860.9645963004</c:v>
                </c:pt>
                <c:pt idx="14">
                  <c:v>7519260.9645963004</c:v>
                </c:pt>
                <c:pt idx="15">
                  <c:v>7520711.7964569004</c:v>
                </c:pt>
                <c:pt idx="16">
                  <c:v>7519953.1819724003</c:v>
                </c:pt>
                <c:pt idx="17">
                  <c:v>7519925.5873653004</c:v>
                </c:pt>
                <c:pt idx="18">
                  <c:v>7516964.8191205002</c:v>
                </c:pt>
                <c:pt idx="19">
                  <c:v>7516958.9035601998</c:v>
                </c:pt>
                <c:pt idx="20">
                  <c:v>7517322.3457421996</c:v>
                </c:pt>
                <c:pt idx="21">
                  <c:v>7520112.8199843001</c:v>
                </c:pt>
                <c:pt idx="22">
                  <c:v>7518866.3792765997</c:v>
                </c:pt>
                <c:pt idx="23">
                  <c:v>7517871.4945341004</c:v>
                </c:pt>
                <c:pt idx="24">
                  <c:v>7518134.5904952995</c:v>
                </c:pt>
                <c:pt idx="25">
                  <c:v>7518129.3745874995</c:v>
                </c:pt>
                <c:pt idx="26">
                  <c:v>7518022.6857265998</c:v>
                </c:pt>
                <c:pt idx="27">
                  <c:v>7517589.8519973997</c:v>
                </c:pt>
                <c:pt idx="28">
                  <c:v>7519066.7001160001</c:v>
                </c:pt>
                <c:pt idx="29">
                  <c:v>7519405.0068488996</c:v>
                </c:pt>
                <c:pt idx="30">
                  <c:v>7518755.2356133005</c:v>
                </c:pt>
                <c:pt idx="31">
                  <c:v>7518755.2356133005</c:v>
                </c:pt>
                <c:pt idx="32">
                  <c:v>7519231.9679051004</c:v>
                </c:pt>
                <c:pt idx="33">
                  <c:v>7519231.8414361002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CE57-4EDB-9357-A31407B13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094367"/>
        <c:axId val="1826097727"/>
      </c:scatterChart>
      <c:valAx>
        <c:axId val="182609436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26097727"/>
        <c:crosses val="autoZero"/>
        <c:crossBetween val="midCat"/>
      </c:valAx>
      <c:valAx>
        <c:axId val="182609772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2609436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0D0A561-A415-4C80-BEFE-D59BA2DE08E2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479-4ACE-BABD-8A42CAAC92F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D69A1F6-6CC0-4FA3-8E1F-71A55FA80898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79-4ACE-BABD-8A42CAAC92F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5663C34-C182-4050-8F97-E5F42E6AFE4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79-4ACE-BABD-8A42CAAC92F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021E9D9-ED1A-4193-9BA8-5FD2B207F977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79-4ACE-BABD-8A42CAAC92F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A86E613-EC90-42B0-BE5E-DFF286BE75B2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79-4ACE-BABD-8A42CAAC92F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D565E56-81B4-4E27-9FD6-7CF2A0ED1392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79-4ACE-BABD-8A42CAAC92F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AE0C6E1-B5E5-481D-81CF-F7EBB9982A7C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79-4ACE-BABD-8A42CAAC92F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3E302AC-8B5D-4B79-9988-F6F0B36CABBD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79-4ACE-BABD-8A42CAAC92F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19E31D8-69C0-482E-916E-2A5DED312DD3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79-4ACE-BABD-8A42CAAC92F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56191DA-3324-4412-94AC-6F10B7C5A673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79-4ACE-BABD-8A42CAAC92F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F2FA822-0FAA-4562-B6EB-D9D740814F22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79-4ACE-BABD-8A42CAAC92F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B8B449D4-49B6-431D-AD18-0176A6E21496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79-4ACE-BABD-8A42CAAC92F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2D9A0151-1157-4A92-8E10-A334E314C4A6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79-4ACE-BABD-8A42CAAC92F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0BAEAA65-27F3-4623-8D76-574564F2C73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79-4ACE-BABD-8A42CAAC92F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FE195C39-CC26-47E3-A0EE-F4E32139C9ED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79-4ACE-BABD-8A42CAAC92F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0F573BC8-A050-4D4E-A6BD-EF602A34189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79-4ACE-BABD-8A42CAAC92F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3560CCD9-04FB-4900-8347-671A23555A13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79-4ACE-BABD-8A42CAAC92F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9F87A99-8EAC-4CE3-AF5A-8D61C5530FA6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79-4ACE-BABD-8A42CAAC92F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9A75B967-78E3-4AAA-A230-90704E81EFC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79-4ACE-BABD-8A42CAAC92F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96916F39-BFFF-4824-8485-9FDE32533F64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79-4ACE-BABD-8A42CAAC92F0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2DBBAE5-8D67-42F1-A4E3-FCFA51F6D823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79-4ACE-BABD-8A42CAAC92F0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FE1A4DE8-39F3-463D-8E1F-EA1BA720CFC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79-4ACE-BABD-8A42CAAC92F0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EDA1EF7-C3CE-4A24-B691-B3E09FF83625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79-4ACE-BABD-8A42CAAC92F0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8DCD9DC0-CDE2-4D0B-9E64-0EC56E3E68AC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79-4ACE-BABD-8A42CAAC92F0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53295FE7-D710-4BE4-8372-859F6B05031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79-4ACE-BABD-8A42CAAC92F0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0CAC331A-FD7A-4A52-9A07-A5CE7667733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79-4ACE-BABD-8A42CAAC92F0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4AA3FCD6-A347-45D8-A26B-0E23C1CF00B5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79-4ACE-BABD-8A42CAAC92F0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511F35B-8787-4DD2-AE22-B3AE6F807F6E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79-4ACE-BABD-8A42CAAC92F0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46C11A6A-8D22-4477-AFF3-2FC8BB069F0C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79-4ACE-BABD-8A42CAAC92F0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F62EC47F-1A80-4FEC-862E-60DBC3BD9852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79-4ACE-BABD-8A42CAAC92F0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E03D2ED3-0F93-4A64-8893-154FD3325992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79-4ACE-BABD-8A42CAAC92F0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79-4ACE-BABD-8A42CAAC92F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79-4ACE-BABD-8A42CAAC92F0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79-4ACE-BABD-8A42CAAC92F0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p_Cambuquira_i!$N$4:$N$37</c:f>
              <c:numCache>
                <c:formatCode>General</c:formatCode>
                <c:ptCount val="34"/>
                <c:pt idx="0">
                  <c:v>469777</c:v>
                </c:pt>
                <c:pt idx="1">
                  <c:v>469803</c:v>
                </c:pt>
                <c:pt idx="2">
                  <c:v>469769</c:v>
                </c:pt>
                <c:pt idx="3">
                  <c:v>469805</c:v>
                </c:pt>
                <c:pt idx="4">
                  <c:v>469780</c:v>
                </c:pt>
                <c:pt idx="5">
                  <c:v>469781</c:v>
                </c:pt>
                <c:pt idx="6">
                  <c:v>469782</c:v>
                </c:pt>
                <c:pt idx="7">
                  <c:v>469597</c:v>
                </c:pt>
                <c:pt idx="8">
                  <c:v>470427</c:v>
                </c:pt>
                <c:pt idx="9">
                  <c:v>470515</c:v>
                </c:pt>
                <c:pt idx="10">
                  <c:v>470130</c:v>
                </c:pt>
                <c:pt idx="11">
                  <c:v>469909</c:v>
                </c:pt>
                <c:pt idx="12">
                  <c:v>470269</c:v>
                </c:pt>
                <c:pt idx="13">
                  <c:v>471730</c:v>
                </c:pt>
                <c:pt idx="14">
                  <c:v>469295</c:v>
                </c:pt>
                <c:pt idx="15">
                  <c:v>470110</c:v>
                </c:pt>
                <c:pt idx="16">
                  <c:v>470530</c:v>
                </c:pt>
                <c:pt idx="17">
                  <c:v>470250</c:v>
                </c:pt>
                <c:pt idx="18">
                  <c:v>470150</c:v>
                </c:pt>
                <c:pt idx="19">
                  <c:v>469830</c:v>
                </c:pt>
                <c:pt idx="20">
                  <c:v>468980</c:v>
                </c:pt>
                <c:pt idx="21">
                  <c:v>469480</c:v>
                </c:pt>
                <c:pt idx="22">
                  <c:v>469090</c:v>
                </c:pt>
                <c:pt idx="23">
                  <c:v>469100</c:v>
                </c:pt>
                <c:pt idx="24">
                  <c:v>469780</c:v>
                </c:pt>
                <c:pt idx="25">
                  <c:v>469770</c:v>
                </c:pt>
                <c:pt idx="26">
                  <c:v>469609</c:v>
                </c:pt>
                <c:pt idx="27">
                  <c:v>469806</c:v>
                </c:pt>
                <c:pt idx="28">
                  <c:v>469803</c:v>
                </c:pt>
                <c:pt idx="29">
                  <c:v>469787</c:v>
                </c:pt>
                <c:pt idx="30">
                  <c:v>469761</c:v>
                </c:pt>
              </c:numCache>
            </c:numRef>
          </c:xVal>
          <c:yVal>
            <c:numRef>
              <c:f>p_Cambuquira_i!$O$4:$O$37</c:f>
              <c:numCache>
                <c:formatCode>General</c:formatCode>
                <c:ptCount val="34"/>
                <c:pt idx="0">
                  <c:v>7583399</c:v>
                </c:pt>
                <c:pt idx="1">
                  <c:v>7583362</c:v>
                </c:pt>
                <c:pt idx="2">
                  <c:v>7583294</c:v>
                </c:pt>
                <c:pt idx="3">
                  <c:v>7583381</c:v>
                </c:pt>
                <c:pt idx="4">
                  <c:v>7583369</c:v>
                </c:pt>
                <c:pt idx="5">
                  <c:v>7583370</c:v>
                </c:pt>
                <c:pt idx="6">
                  <c:v>7583371</c:v>
                </c:pt>
                <c:pt idx="7">
                  <c:v>7581812</c:v>
                </c:pt>
                <c:pt idx="8">
                  <c:v>7582182</c:v>
                </c:pt>
                <c:pt idx="9">
                  <c:v>7583396</c:v>
                </c:pt>
                <c:pt idx="10">
                  <c:v>7583589</c:v>
                </c:pt>
                <c:pt idx="11">
                  <c:v>7583152</c:v>
                </c:pt>
                <c:pt idx="12">
                  <c:v>7583496</c:v>
                </c:pt>
                <c:pt idx="13">
                  <c:v>7582410</c:v>
                </c:pt>
                <c:pt idx="14">
                  <c:v>7582772</c:v>
                </c:pt>
                <c:pt idx="15">
                  <c:v>7583580</c:v>
                </c:pt>
                <c:pt idx="16">
                  <c:v>7583205</c:v>
                </c:pt>
                <c:pt idx="17">
                  <c:v>7583450</c:v>
                </c:pt>
                <c:pt idx="18">
                  <c:v>7583600</c:v>
                </c:pt>
                <c:pt idx="19">
                  <c:v>7583340</c:v>
                </c:pt>
                <c:pt idx="20">
                  <c:v>7583900</c:v>
                </c:pt>
                <c:pt idx="21">
                  <c:v>7583860</c:v>
                </c:pt>
                <c:pt idx="22">
                  <c:v>7584100</c:v>
                </c:pt>
                <c:pt idx="23">
                  <c:v>7584120</c:v>
                </c:pt>
                <c:pt idx="24">
                  <c:v>7584400</c:v>
                </c:pt>
                <c:pt idx="25">
                  <c:v>7584750</c:v>
                </c:pt>
                <c:pt idx="26">
                  <c:v>7583343</c:v>
                </c:pt>
                <c:pt idx="27">
                  <c:v>7583393</c:v>
                </c:pt>
                <c:pt idx="28">
                  <c:v>7583353</c:v>
                </c:pt>
                <c:pt idx="29">
                  <c:v>7583290</c:v>
                </c:pt>
                <c:pt idx="30">
                  <c:v>7583278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p_Cambuquira_i!$Q$4:$Q$37</c15:f>
                <c15:dlblRangeCache>
                  <c:ptCount val="34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2-2479-4ACE-BABD-8A42CAAC9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094367"/>
        <c:axId val="1826097727"/>
      </c:scatterChart>
      <c:valAx>
        <c:axId val="182609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26097727"/>
        <c:crosses val="autoZero"/>
        <c:crossBetween val="midCat"/>
      </c:valAx>
      <c:valAx>
        <c:axId val="182609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2609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E5DA49C-F96A-4DB7-9D7B-B4FCBBDC7181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586-4470-9D80-E4C2942FCD5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503E006-55A6-49DF-9E34-479F4845003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586-4470-9D80-E4C2942FCD5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1282229-7CBC-4841-A428-18B89CFC49A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586-4470-9D80-E4C2942FCD5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86CAFE8-B9DC-4B04-A826-FFB6F727A53C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586-4470-9D80-E4C2942FCD5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C597761-2143-4E10-AD4E-2290F8D5620E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586-4470-9D80-E4C2942FCD5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85DF82A-E418-46DE-9BE1-7D543954ADF1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586-4470-9D80-E4C2942FCD5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1B3AC49-CDED-431D-8496-90BDD622DE52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586-4470-9D80-E4C2942FCD5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3BA032D-7A8C-4AF4-BE98-1D2FB998425C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586-4470-9D80-E4C2942FCD5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2AA2897-C453-41D1-981F-715342D0E850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586-4470-9D80-E4C2942FCD5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456A8D6-2442-4123-A447-BEF5B0CB509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586-4470-9D80-E4C2942FCD5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D249462-1D12-4D6A-A89A-D4BC6C9E6B23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586-4470-9D80-E4C2942FCD5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278CC6A-8F49-4A3C-9265-B091297F49C0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586-4470-9D80-E4C2942FCD5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A7F75B6-145A-463B-966E-B85654375460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B586-4470-9D80-E4C2942FCD5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CE67A35-02E2-4790-BF3F-682231740C6C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586-4470-9D80-E4C2942FCD5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0E8B70A-A763-4788-BDA9-C3DE4BD0FF9E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B586-4470-9D80-E4C2942FCD5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BAEB5CC-63AD-4065-BB3A-7C14134D3FEF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B586-4470-9D80-E4C2942FCD5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E791B86-9C6F-499D-9282-D74B301CABC3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B586-4470-9D80-E4C2942FCD5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66C498A-581A-47CE-A088-D88613BB490F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B586-4470-9D80-E4C2942FCD56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B984E55-DA20-4643-A78B-FF5C50B7CBD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B586-4470-9D80-E4C2942FCD5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81A734A7-5704-4FC4-AE89-D2F64248D50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B586-4470-9D80-E4C2942FCD56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3CF6687-89C7-45C5-B368-FED26BC87DBF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B586-4470-9D80-E4C2942FCD56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365467B-7B0F-4009-91B7-D1F0731BD9C1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B586-4470-9D80-E4C2942FCD56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18314401-1785-4525-B672-1688CB270927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B586-4470-9D80-E4C2942FCD5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AFE95A82-2DE6-4C0A-8ED7-BF9C90C5367B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B586-4470-9D80-E4C2942FCD56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9106EB5-18DC-4FBD-938E-CC525A522CF7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B586-4470-9D80-E4C2942FCD56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98FF6289-AA6F-48E3-810E-A9A6D5509AE7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B586-4470-9D80-E4C2942FCD56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8218739-F8FF-48C6-B293-11B6E75C4A00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B586-4470-9D80-E4C2942FCD56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34DFBE7-4F4E-4915-9C87-489381564258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B586-4470-9D80-E4C2942FCD5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2F9716C1-6F33-4C57-977B-1073A97AD7B6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B586-4470-9D80-E4C2942FCD56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BE4327F-8412-46B6-9AC7-5B3CB023F2F2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B586-4470-9D80-E4C2942FCD5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B6BBAD5E-1AB2-4684-83D2-9A498BA1745E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B586-4470-9D80-E4C2942FCD5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B586-4470-9D80-E4C2942FCD56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B586-4470-9D80-E4C2942FCD56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B586-4470-9D80-E4C2942FCD56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p_Cambuquira_i!$AD$4:$AD$37</c:f>
              <c:numCache>
                <c:formatCode>General</c:formatCode>
                <c:ptCount val="34"/>
                <c:pt idx="0">
                  <c:v>1715854.0265919</c:v>
                </c:pt>
                <c:pt idx="1">
                  <c:v>1715877.4508390001</c:v>
                </c:pt>
                <c:pt idx="2">
                  <c:v>1715837.4777797</c:v>
                </c:pt>
                <c:pt idx="3">
                  <c:v>1715881.0061319</c:v>
                </c:pt>
                <c:pt idx="4">
                  <c:v>1715854.6641843</c:v>
                </c:pt>
                <c:pt idx="5">
                  <c:v>1715855.7595682</c:v>
                </c:pt>
                <c:pt idx="6">
                  <c:v>1715856.8550485</c:v>
                </c:pt>
                <c:pt idx="7">
                  <c:v>1715543.8877335</c:v>
                </c:pt>
                <c:pt idx="8">
                  <c:v>1716416.1757284</c:v>
                </c:pt>
                <c:pt idx="9">
                  <c:v>1716602.9748325001</c:v>
                </c:pt>
                <c:pt idx="10">
                  <c:v>1716227.6258630001</c:v>
                </c:pt>
                <c:pt idx="11">
                  <c:v>1716108.9458025</c:v>
                </c:pt>
                <c:pt idx="12">
                  <c:v>1716361.2695456001</c:v>
                </c:pt>
                <c:pt idx="13">
                  <c:v>1717757.2706200001</c:v>
                </c:pt>
                <c:pt idx="14">
                  <c:v>1715314.3996045</c:v>
                </c:pt>
                <c:pt idx="15">
                  <c:v>1716206.6002737</c:v>
                </c:pt>
                <c:pt idx="16">
                  <c:v>1716602.8713002</c:v>
                </c:pt>
                <c:pt idx="17">
                  <c:v>1716338.2893687</c:v>
                </c:pt>
                <c:pt idx="18">
                  <c:v>1716248.8118575001</c:v>
                </c:pt>
                <c:pt idx="19">
                  <c:v>1715903.0941118</c:v>
                </c:pt>
                <c:pt idx="20">
                  <c:v>1715085.1670132999</c:v>
                </c:pt>
                <c:pt idx="21">
                  <c:v>1715589.5249258</c:v>
                </c:pt>
                <c:pt idx="22">
                  <c:v>1715212.8790436001</c:v>
                </c:pt>
                <c:pt idx="23">
                  <c:v>1715224.6351178</c:v>
                </c:pt>
                <c:pt idx="24">
                  <c:v>1715937.3978899999</c:v>
                </c:pt>
                <c:pt idx="25">
                  <c:v>1715955.3248850999</c:v>
                </c:pt>
                <c:pt idx="26">
                  <c:v>1715678.9871942999</c:v>
                </c:pt>
                <c:pt idx="27">
                  <c:v>1715882.9843802</c:v>
                </c:pt>
                <c:pt idx="28">
                  <c:v>1715876.7284142999</c:v>
                </c:pt>
                <c:pt idx="29">
                  <c:v>1715855.4294227001</c:v>
                </c:pt>
                <c:pt idx="30">
                  <c:v>1715828.0723758</c:v>
                </c:pt>
              </c:numCache>
            </c:numRef>
          </c:xVal>
          <c:yVal>
            <c:numRef>
              <c:f>p_Cambuquira_i!$AE$4:$AE$37</c:f>
              <c:numCache>
                <c:formatCode>General</c:formatCode>
                <c:ptCount val="34"/>
                <c:pt idx="0">
                  <c:v>7536740.1305516995</c:v>
                </c:pt>
                <c:pt idx="1">
                  <c:v>7536700.4831894999</c:v>
                </c:pt>
                <c:pt idx="2">
                  <c:v>7536634.1820101002</c:v>
                </c:pt>
                <c:pt idx="3">
                  <c:v>7536719.6105894996</c:v>
                </c:pt>
                <c:pt idx="4">
                  <c:v>7536709.4352756003</c:v>
                </c:pt>
                <c:pt idx="5">
                  <c:v>7536710.3702276004</c:v>
                </c:pt>
                <c:pt idx="6">
                  <c:v>7536711.3050589999</c:v>
                </c:pt>
                <c:pt idx="7">
                  <c:v>7535143.5510290004</c:v>
                </c:pt>
                <c:pt idx="8">
                  <c:v>7535452.5023536999</c:v>
                </c:pt>
                <c:pt idx="9">
                  <c:v>7536677.8509697998</c:v>
                </c:pt>
                <c:pt idx="10">
                  <c:v>7536904.6785708005</c:v>
                </c:pt>
                <c:pt idx="11">
                  <c:v>7538259.3774859002</c:v>
                </c:pt>
                <c:pt idx="12">
                  <c:v>7536799.1124555003</c:v>
                </c:pt>
                <c:pt idx="13">
                  <c:v>7535579.3308212003</c:v>
                </c:pt>
                <c:pt idx="14">
                  <c:v>7536142.3277433999</c:v>
                </c:pt>
                <c:pt idx="15">
                  <c:v>7536897.1472813999</c:v>
                </c:pt>
                <c:pt idx="16">
                  <c:v>7536482.7490999997</c:v>
                </c:pt>
                <c:pt idx="17">
                  <c:v>7536753.9397785002</c:v>
                </c:pt>
                <c:pt idx="18">
                  <c:v>7536914.2401502002</c:v>
                </c:pt>
                <c:pt idx="19">
                  <c:v>7536675.9828342004</c:v>
                </c:pt>
                <c:pt idx="20">
                  <c:v>7537312.6750729997</c:v>
                </c:pt>
                <c:pt idx="21">
                  <c:v>7537231.9479360003</c:v>
                </c:pt>
                <c:pt idx="22">
                  <c:v>7537506.8744905004</c:v>
                </c:pt>
                <c:pt idx="23">
                  <c:v>7537526.3747854</c:v>
                </c:pt>
                <c:pt idx="24">
                  <c:v>7537756.0565683004</c:v>
                </c:pt>
                <c:pt idx="25">
                  <c:v>7538112.1629477004</c:v>
                </c:pt>
                <c:pt idx="26">
                  <c:v>7536696.7663001996</c:v>
                </c:pt>
                <c:pt idx="27">
                  <c:v>7536731.7121098004</c:v>
                </c:pt>
                <c:pt idx="28">
                  <c:v>7536691.346903</c:v>
                </c:pt>
                <c:pt idx="29">
                  <c:v>7536628.6767065004</c:v>
                </c:pt>
                <c:pt idx="30">
                  <c:v>7536618.5817945004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p_Cambuquira_i!$Q$4:$Q$37</c15:f>
                <c15:dlblRangeCache>
                  <c:ptCount val="34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2-B586-4470-9D80-E4C2942FC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094367"/>
        <c:axId val="1826097727"/>
      </c:scatterChart>
      <c:valAx>
        <c:axId val="182609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26097727"/>
        <c:crosses val="autoZero"/>
        <c:crossBetween val="midCat"/>
      </c:valAx>
      <c:valAx>
        <c:axId val="182609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2609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>
              <a:noFill/>
            </a:ln>
          </c:spPr>
          <c:marker>
            <c:symbol val="circle"/>
            <c:size val="9"/>
            <c:spPr>
              <a:noFill/>
              <a:ln>
                <a:solidFill>
                  <a:srgbClr val="0000FF"/>
                </a:solidFill>
              </a:ln>
            </c:spPr>
          </c:marker>
          <c:xVal>
            <c:numRef>
              <c:f>p_Cambuquira_i!$AT$4:$AT$10</c:f>
              <c:numCache>
                <c:formatCode>General</c:formatCode>
                <c:ptCount val="7"/>
                <c:pt idx="0">
                  <c:v>1715854.0265919</c:v>
                </c:pt>
                <c:pt idx="1">
                  <c:v>1715877.4508390001</c:v>
                </c:pt>
                <c:pt idx="2">
                  <c:v>1715837.4777797</c:v>
                </c:pt>
                <c:pt idx="3">
                  <c:v>1715881.0061319</c:v>
                </c:pt>
                <c:pt idx="4">
                  <c:v>1717757.2706200001</c:v>
                </c:pt>
                <c:pt idx="5">
                  <c:v>1716338.2893687</c:v>
                </c:pt>
                <c:pt idx="6">
                  <c:v>1715085.1670132999</c:v>
                </c:pt>
              </c:numCache>
            </c:numRef>
          </c:xVal>
          <c:yVal>
            <c:numRef>
              <c:f>p_Cambuquira_i!$AU$4:$AU$26</c:f>
              <c:numCache>
                <c:formatCode>General</c:formatCode>
                <c:ptCount val="23"/>
                <c:pt idx="0">
                  <c:v>7536740.1305516995</c:v>
                </c:pt>
                <c:pt idx="1">
                  <c:v>7536700.4831894999</c:v>
                </c:pt>
                <c:pt idx="2">
                  <c:v>7536634.1820101002</c:v>
                </c:pt>
                <c:pt idx="3">
                  <c:v>7536719.6105894996</c:v>
                </c:pt>
                <c:pt idx="4">
                  <c:v>7535579.3308212003</c:v>
                </c:pt>
                <c:pt idx="5">
                  <c:v>7536753.9397785002</c:v>
                </c:pt>
                <c:pt idx="6">
                  <c:v>7537312.6750729997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6A-4D9E-838A-510D1DB83693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p_Cambuquira_i!$AD$4:$AD$37</c:f>
              <c:numCache>
                <c:formatCode>General</c:formatCode>
                <c:ptCount val="34"/>
                <c:pt idx="0">
                  <c:v>1715854.0265919</c:v>
                </c:pt>
                <c:pt idx="1">
                  <c:v>1715877.4508390001</c:v>
                </c:pt>
                <c:pt idx="2">
                  <c:v>1715837.4777797</c:v>
                </c:pt>
                <c:pt idx="3">
                  <c:v>1715881.0061319</c:v>
                </c:pt>
                <c:pt idx="4">
                  <c:v>1715854.6641843</c:v>
                </c:pt>
                <c:pt idx="5">
                  <c:v>1715855.7595682</c:v>
                </c:pt>
                <c:pt idx="6">
                  <c:v>1715856.8550485</c:v>
                </c:pt>
                <c:pt idx="7">
                  <c:v>1715543.8877335</c:v>
                </c:pt>
                <c:pt idx="8">
                  <c:v>1716416.1757284</c:v>
                </c:pt>
                <c:pt idx="9">
                  <c:v>1716602.9748325001</c:v>
                </c:pt>
                <c:pt idx="10">
                  <c:v>1716227.6258630001</c:v>
                </c:pt>
                <c:pt idx="11">
                  <c:v>1716108.9458025</c:v>
                </c:pt>
                <c:pt idx="12">
                  <c:v>1716361.2695456001</c:v>
                </c:pt>
                <c:pt idx="13">
                  <c:v>1717757.2706200001</c:v>
                </c:pt>
                <c:pt idx="14">
                  <c:v>1715314.3996045</c:v>
                </c:pt>
                <c:pt idx="15">
                  <c:v>1716206.6002737</c:v>
                </c:pt>
                <c:pt idx="16">
                  <c:v>1716602.8713002</c:v>
                </c:pt>
                <c:pt idx="17">
                  <c:v>1716338.2893687</c:v>
                </c:pt>
                <c:pt idx="18">
                  <c:v>1716248.8118575001</c:v>
                </c:pt>
                <c:pt idx="19">
                  <c:v>1715903.0941118</c:v>
                </c:pt>
                <c:pt idx="20">
                  <c:v>1715085.1670132999</c:v>
                </c:pt>
                <c:pt idx="21">
                  <c:v>1715589.5249258</c:v>
                </c:pt>
                <c:pt idx="22">
                  <c:v>1715212.8790436001</c:v>
                </c:pt>
                <c:pt idx="23">
                  <c:v>1715224.6351178</c:v>
                </c:pt>
                <c:pt idx="24">
                  <c:v>1715937.3978899999</c:v>
                </c:pt>
                <c:pt idx="25">
                  <c:v>1715955.3248850999</c:v>
                </c:pt>
                <c:pt idx="26">
                  <c:v>1715678.9871942999</c:v>
                </c:pt>
                <c:pt idx="27">
                  <c:v>1715882.9843802</c:v>
                </c:pt>
                <c:pt idx="28">
                  <c:v>1715876.7284142999</c:v>
                </c:pt>
                <c:pt idx="29">
                  <c:v>1715855.4294227001</c:v>
                </c:pt>
                <c:pt idx="30">
                  <c:v>1715828.0723758</c:v>
                </c:pt>
              </c:numCache>
            </c:numRef>
          </c:xVal>
          <c:yVal>
            <c:numRef>
              <c:f>p_Cambuquira_i!$AE$4:$AE$37</c:f>
              <c:numCache>
                <c:formatCode>General</c:formatCode>
                <c:ptCount val="34"/>
                <c:pt idx="0">
                  <c:v>7536740.1305516995</c:v>
                </c:pt>
                <c:pt idx="1">
                  <c:v>7536700.4831894999</c:v>
                </c:pt>
                <c:pt idx="2">
                  <c:v>7536634.1820101002</c:v>
                </c:pt>
                <c:pt idx="3">
                  <c:v>7536719.6105894996</c:v>
                </c:pt>
                <c:pt idx="4">
                  <c:v>7536709.4352756003</c:v>
                </c:pt>
                <c:pt idx="5">
                  <c:v>7536710.3702276004</c:v>
                </c:pt>
                <c:pt idx="6">
                  <c:v>7536711.3050589999</c:v>
                </c:pt>
                <c:pt idx="7">
                  <c:v>7535143.5510290004</c:v>
                </c:pt>
                <c:pt idx="8">
                  <c:v>7535452.5023536999</c:v>
                </c:pt>
                <c:pt idx="9">
                  <c:v>7536677.8509697998</c:v>
                </c:pt>
                <c:pt idx="10">
                  <c:v>7536904.6785708005</c:v>
                </c:pt>
                <c:pt idx="11">
                  <c:v>7538259.3774859002</c:v>
                </c:pt>
                <c:pt idx="12">
                  <c:v>7536799.1124555003</c:v>
                </c:pt>
                <c:pt idx="13">
                  <c:v>7535579.3308212003</c:v>
                </c:pt>
                <c:pt idx="14">
                  <c:v>7536142.3277433999</c:v>
                </c:pt>
                <c:pt idx="15">
                  <c:v>7536897.1472813999</c:v>
                </c:pt>
                <c:pt idx="16">
                  <c:v>7536482.7490999997</c:v>
                </c:pt>
                <c:pt idx="17">
                  <c:v>7536753.9397785002</c:v>
                </c:pt>
                <c:pt idx="18">
                  <c:v>7536914.2401502002</c:v>
                </c:pt>
                <c:pt idx="19">
                  <c:v>7536675.9828342004</c:v>
                </c:pt>
                <c:pt idx="20">
                  <c:v>7537312.6750729997</c:v>
                </c:pt>
                <c:pt idx="21">
                  <c:v>7537231.9479360003</c:v>
                </c:pt>
                <c:pt idx="22">
                  <c:v>7537506.8744905004</c:v>
                </c:pt>
                <c:pt idx="23">
                  <c:v>7537526.3747854</c:v>
                </c:pt>
                <c:pt idx="24">
                  <c:v>7537756.0565683004</c:v>
                </c:pt>
                <c:pt idx="25">
                  <c:v>7538112.1629477004</c:v>
                </c:pt>
                <c:pt idx="26">
                  <c:v>7536696.7663001996</c:v>
                </c:pt>
                <c:pt idx="27">
                  <c:v>7536731.7121098004</c:v>
                </c:pt>
                <c:pt idx="28">
                  <c:v>7536691.346903</c:v>
                </c:pt>
                <c:pt idx="29">
                  <c:v>7536628.6767065004</c:v>
                </c:pt>
                <c:pt idx="30">
                  <c:v>7536618.5817945004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6A-4D9E-838A-510D1DB83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094367"/>
        <c:axId val="1826097727"/>
      </c:scatterChart>
      <c:valAx>
        <c:axId val="182609436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26097727"/>
        <c:crosses val="autoZero"/>
        <c:crossBetween val="midCat"/>
      </c:valAx>
      <c:valAx>
        <c:axId val="182609772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2609436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FA38BA4-9169-4DA4-A094-3E96711CD98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3DB-4D61-B2B7-8D60F4B868F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3CA195C-15BB-48C7-AAED-A2B00652BE0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3DB-4D61-B2B7-8D60F4B868F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3E5AF5A-0418-4398-9DB7-8DB48AD8C164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3DB-4D61-B2B7-8D60F4B868F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256D70D-F081-431E-8AE9-B33249097210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3DB-4D61-B2B7-8D60F4B868F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AD6860D-2F31-4B07-B191-98C7553D53A2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3DB-4D61-B2B7-8D60F4B868F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5DA0807-B781-4E4C-9DDF-62FBAE9F7051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3DB-4D61-B2B7-8D60F4B868F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9DAAF2B-5819-434E-B221-B9332AFD4A5C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3DB-4D61-B2B7-8D60F4B868F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120945F-512F-41D7-8493-2D66345619FB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3DB-4D61-B2B7-8D60F4B868F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E57F636-A240-42D8-AE98-7A7880885B96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3DB-4D61-B2B7-8D60F4B868F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F7DEC26-7977-4D97-83CE-80189BF8C234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3DB-4D61-B2B7-8D60F4B868F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9C024E9-20AA-43C9-90D1-FA9C76ECA32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3DB-4D61-B2B7-8D60F4B868F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4B58E9E-C85E-44E2-B8C1-4265A1E9E68E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3DB-4D61-B2B7-8D60F4B868F3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E75F352-5BC0-4A88-B3B7-C1B6CAFE50D0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3DB-4D61-B2B7-8D60F4B868F3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E36A51CA-067A-409D-AD13-60924776B17C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3DB-4D61-B2B7-8D60F4B868F3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BECC155-3383-413E-B9B1-97CE39277530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3DB-4D61-B2B7-8D60F4B868F3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58496A4F-77C5-4A0F-B892-7A6A95DDE95D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3DB-4D61-B2B7-8D60F4B868F3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814B21C6-28D2-4097-8B52-ED3D90F4B2E6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3DB-4D61-B2B7-8D60F4B868F3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C666A2F-1F71-4E63-A7C3-5E20D6B25855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3DB-4D61-B2B7-8D60F4B868F3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2748FB4B-98E8-4B8B-871E-B700194D34F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3DB-4D61-B2B7-8D60F4B868F3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0C4738A7-CE5A-46A6-A1D6-BD70B968664C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3DB-4D61-B2B7-8D60F4B868F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4CD1BFE2-2300-47D0-9870-555FD90B3FCC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3DB-4D61-B2B7-8D60F4B868F3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AE2CD5A2-AD25-42F1-B84C-B4F668C17156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3DB-4D61-B2B7-8D60F4B868F3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DB3D1694-4A1B-45E5-B112-98F8DCFD50E8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3DB-4D61-B2B7-8D60F4B868F3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A3DED0AC-8CE5-46DC-80EB-6E9590AEA66B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3DB-4D61-B2B7-8D60F4B868F3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3DB-4D61-B2B7-8D60F4B868F3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3DB-4D61-B2B7-8D60F4B868F3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3DB-4D61-B2B7-8D60F4B868F3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3DB-4D61-B2B7-8D60F4B868F3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3DB-4D61-B2B7-8D60F4B868F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3DB-4D61-B2B7-8D60F4B868F3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3DB-4D61-B2B7-8D60F4B868F3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3DB-4D61-B2B7-8D60F4B868F3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3DB-4D61-B2B7-8D60F4B868F3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3DB-4D61-B2B7-8D60F4B868F3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p_Cambuquira_ii!$N$4:$N$37</c:f>
              <c:numCache>
                <c:formatCode>General</c:formatCode>
                <c:ptCount val="34"/>
                <c:pt idx="0">
                  <c:v>467661</c:v>
                </c:pt>
                <c:pt idx="1">
                  <c:v>467662</c:v>
                </c:pt>
                <c:pt idx="2">
                  <c:v>467663</c:v>
                </c:pt>
                <c:pt idx="3">
                  <c:v>466654</c:v>
                </c:pt>
                <c:pt idx="4">
                  <c:v>467137</c:v>
                </c:pt>
                <c:pt idx="5">
                  <c:v>467678</c:v>
                </c:pt>
                <c:pt idx="6">
                  <c:v>467027</c:v>
                </c:pt>
                <c:pt idx="7">
                  <c:v>467572</c:v>
                </c:pt>
                <c:pt idx="8">
                  <c:v>467878</c:v>
                </c:pt>
                <c:pt idx="9">
                  <c:v>468843</c:v>
                </c:pt>
                <c:pt idx="10">
                  <c:v>468630</c:v>
                </c:pt>
                <c:pt idx="11">
                  <c:v>468160</c:v>
                </c:pt>
                <c:pt idx="12">
                  <c:v>468944</c:v>
                </c:pt>
                <c:pt idx="13">
                  <c:v>468752</c:v>
                </c:pt>
                <c:pt idx="14">
                  <c:v>469262</c:v>
                </c:pt>
                <c:pt idx="15">
                  <c:v>468297</c:v>
                </c:pt>
                <c:pt idx="16">
                  <c:v>468540</c:v>
                </c:pt>
                <c:pt idx="17">
                  <c:v>467748</c:v>
                </c:pt>
                <c:pt idx="18">
                  <c:v>467774</c:v>
                </c:pt>
                <c:pt idx="19">
                  <c:v>467750</c:v>
                </c:pt>
                <c:pt idx="20">
                  <c:v>467715</c:v>
                </c:pt>
                <c:pt idx="21">
                  <c:v>467680</c:v>
                </c:pt>
                <c:pt idx="22">
                  <c:v>467135</c:v>
                </c:pt>
                <c:pt idx="23">
                  <c:v>467980</c:v>
                </c:pt>
              </c:numCache>
            </c:numRef>
          </c:xVal>
          <c:yVal>
            <c:numRef>
              <c:f>p_Cambuquira_ii!$O$4:$O$37</c:f>
              <c:numCache>
                <c:formatCode>General</c:formatCode>
                <c:ptCount val="34"/>
                <c:pt idx="0">
                  <c:v>7583400</c:v>
                </c:pt>
                <c:pt idx="1">
                  <c:v>7583401</c:v>
                </c:pt>
                <c:pt idx="2">
                  <c:v>7583402</c:v>
                </c:pt>
                <c:pt idx="3">
                  <c:v>7579755</c:v>
                </c:pt>
                <c:pt idx="4">
                  <c:v>7579668</c:v>
                </c:pt>
                <c:pt idx="5">
                  <c:v>7579803</c:v>
                </c:pt>
                <c:pt idx="6">
                  <c:v>7580729</c:v>
                </c:pt>
                <c:pt idx="7">
                  <c:v>7582048</c:v>
                </c:pt>
                <c:pt idx="8">
                  <c:v>7582807</c:v>
                </c:pt>
                <c:pt idx="9">
                  <c:v>7581681</c:v>
                </c:pt>
                <c:pt idx="10">
                  <c:v>7582075</c:v>
                </c:pt>
                <c:pt idx="11">
                  <c:v>7580269</c:v>
                </c:pt>
                <c:pt idx="12">
                  <c:v>7580567</c:v>
                </c:pt>
                <c:pt idx="13">
                  <c:v>7580782</c:v>
                </c:pt>
                <c:pt idx="14">
                  <c:v>7581396</c:v>
                </c:pt>
                <c:pt idx="15">
                  <c:v>7583640</c:v>
                </c:pt>
                <c:pt idx="16">
                  <c:v>7583727</c:v>
                </c:pt>
                <c:pt idx="17">
                  <c:v>7582413</c:v>
                </c:pt>
                <c:pt idx="18">
                  <c:v>7582475</c:v>
                </c:pt>
                <c:pt idx="19">
                  <c:v>7583185</c:v>
                </c:pt>
                <c:pt idx="20">
                  <c:v>7582910</c:v>
                </c:pt>
                <c:pt idx="21">
                  <c:v>7582960</c:v>
                </c:pt>
                <c:pt idx="22">
                  <c:v>7580880</c:v>
                </c:pt>
                <c:pt idx="23">
                  <c:v>7582250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p_Cambuquira_ii!$Q$4:$Q$37</c15:f>
                <c15:dlblRangeCache>
                  <c:ptCount val="34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2-A3DB-4D61-B2B7-8D60F4B86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094367"/>
        <c:axId val="1826097727"/>
      </c:scatterChart>
      <c:valAx>
        <c:axId val="182609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26097727"/>
        <c:crosses val="autoZero"/>
        <c:crossBetween val="midCat"/>
      </c:valAx>
      <c:valAx>
        <c:axId val="182609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2609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413C753-147A-430D-86EC-08F527F09248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566-4F81-A317-5817096B702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56BC9CF-66A9-4B6B-9756-B17EF6BB61AF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566-4F81-A317-5817096B702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EBA5590-C798-4600-9634-A673D0908E20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566-4F81-A317-5817096B702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CDDA2BB-BADD-4F5B-8C75-9D2568E11B88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566-4F81-A317-5817096B702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C505E94-29B5-4F3D-AE7D-220EB8309FD4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566-4F81-A317-5817096B702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2819756-208C-41F4-A1EC-752AA1F01762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566-4F81-A317-5817096B702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506BF84-B7C4-4E8E-A560-F4AC8BB1A18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566-4F81-A317-5817096B702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22F5837-7996-4A62-83E9-88B63AB40D63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566-4F81-A317-5817096B702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A616D9F-5D32-453D-9245-76071192CEE0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566-4F81-A317-5817096B702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EF95A3B-D925-4690-9865-2A23FEBCC0B3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566-4F81-A317-5817096B702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D8F8002-FE1C-459F-8197-78F96E329412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566-4F81-A317-5817096B702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546B9D5-6B26-465B-83A5-BB0DCA229363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566-4F81-A317-5817096B702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57B67823-6F76-48C0-B4FD-4862A22EE8FC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566-4F81-A317-5817096B702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3476211-9619-4A78-9E6E-4DBE97DF61FB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566-4F81-A317-5817096B702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D31BCA4-337D-4338-902A-2847CE904702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566-4F81-A317-5817096B702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DAF70DE-F02B-476D-A2AD-686A607CD0E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566-4F81-A317-5817096B702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8CF4F53-EBAF-492A-BB8D-2B1236FC426F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566-4F81-A317-5817096B702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EEDF695-D9C2-4DAA-906C-8DAE642A6FA6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6566-4F81-A317-5817096B702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F276D34-1B81-4800-B4AF-FF75095CD26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566-4F81-A317-5817096B702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AD0C0D6-5233-4015-97D2-2EC94F2EC887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6566-4F81-A317-5817096B7020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E484B664-C764-4EEA-93F5-0CA66EB07EF7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566-4F81-A317-5817096B7020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850E74D-6959-4246-A96C-D5F0F4A8C5F5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6566-4F81-A317-5817096B7020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D2D9AD6-A2A0-4254-89E0-C3432870ADFF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6566-4F81-A317-5817096B7020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C450421-FE7A-49AB-984E-4F25B23D603C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6566-4F81-A317-5817096B7020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6566-4F81-A317-5817096B7020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6566-4F81-A317-5817096B7020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6566-4F81-A317-5817096B7020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6566-4F81-A317-5817096B7020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6566-4F81-A317-5817096B7020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6566-4F81-A317-5817096B7020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6566-4F81-A317-5817096B7020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6566-4F81-A317-5817096B702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6566-4F81-A317-5817096B7020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6566-4F81-A317-5817096B7020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p_Cambuquira_ii!$AD$4:$AD$37</c:f>
              <c:numCache>
                <c:formatCode>General</c:formatCode>
                <c:ptCount val="34"/>
                <c:pt idx="0">
                  <c:v>1713706.1195119</c:v>
                </c:pt>
                <c:pt idx="1">
                  <c:v>1713707.2148905999</c:v>
                </c:pt>
                <c:pt idx="2">
                  <c:v>1713708.3101731001</c:v>
                </c:pt>
                <c:pt idx="3">
                  <c:v>1712391.2428321</c:v>
                </c:pt>
                <c:pt idx="4">
                  <c:v>1712874.5166225999</c:v>
                </c:pt>
                <c:pt idx="5">
                  <c:v>1713434.5120776</c:v>
                </c:pt>
                <c:pt idx="6">
                  <c:v>1712848.1099370001</c:v>
                </c:pt>
                <c:pt idx="7">
                  <c:v>1713507.2502673001</c:v>
                </c:pt>
                <c:pt idx="8">
                  <c:v>1713878.7986876999</c:v>
                </c:pt>
                <c:pt idx="9">
                  <c:v>1714767.9633958</c:v>
                </c:pt>
                <c:pt idx="10">
                  <c:v>1714583.3845309</c:v>
                </c:pt>
                <c:pt idx="11">
                  <c:v>1713961.2247258001</c:v>
                </c:pt>
                <c:pt idx="12">
                  <c:v>1714781.0045435999</c:v>
                </c:pt>
                <c:pt idx="13">
                  <c:v>1714603.3772841999</c:v>
                </c:pt>
                <c:pt idx="14">
                  <c:v>1715170.4079217</c:v>
                </c:pt>
                <c:pt idx="15">
                  <c:v>1714370.9791908001</c:v>
                </c:pt>
                <c:pt idx="16">
                  <c:v>1714624.6320682</c:v>
                </c:pt>
                <c:pt idx="17">
                  <c:v>1713715.2088319999</c:v>
                </c:pt>
                <c:pt idx="18">
                  <c:v>1713746.5783945001</c:v>
                </c:pt>
                <c:pt idx="19">
                  <c:v>1713779.2073379001</c:v>
                </c:pt>
                <c:pt idx="20">
                  <c:v>1713721.6073069</c:v>
                </c:pt>
                <c:pt idx="21">
                  <c:v>1713690.0927720999</c:v>
                </c:pt>
                <c:pt idx="22">
                  <c:v>1712969.8653832001</c:v>
                </c:pt>
                <c:pt idx="23">
                  <c:v>1713937.6220428001</c:v>
                </c:pt>
              </c:numCache>
            </c:numRef>
          </c:xVal>
          <c:yVal>
            <c:numRef>
              <c:f>p_Cambuquira_ii!$AE$4:$AE$37</c:f>
              <c:numCache>
                <c:formatCode>General</c:formatCode>
                <c:ptCount val="34"/>
                <c:pt idx="0">
                  <c:v>7536910.9672889002</c:v>
                </c:pt>
                <c:pt idx="1">
                  <c:v>7536911.9020926002</c:v>
                </c:pt>
                <c:pt idx="2">
                  <c:v>7536912.8370168004</c:v>
                </c:pt>
                <c:pt idx="3">
                  <c:v>7533291.9464021996</c:v>
                </c:pt>
                <c:pt idx="4">
                  <c:v>7533164.8230084004</c:v>
                </c:pt>
                <c:pt idx="5">
                  <c:v>7533258.3789593996</c:v>
                </c:pt>
                <c:pt idx="6">
                  <c:v>7534250.6285982002</c:v>
                </c:pt>
                <c:pt idx="7">
                  <c:v>7535545.7254873998</c:v>
                </c:pt>
                <c:pt idx="8">
                  <c:v>7536291.6053523999</c:v>
                </c:pt>
                <c:pt idx="9">
                  <c:v>7535071.1235434003</c:v>
                </c:pt>
                <c:pt idx="10">
                  <c:v>7535488.1812158003</c:v>
                </c:pt>
                <c:pt idx="11">
                  <c:v>7533692.6717341999</c:v>
                </c:pt>
                <c:pt idx="12">
                  <c:v>7533932.1775321998</c:v>
                </c:pt>
                <c:pt idx="13">
                  <c:v>7534165.8510774001</c:v>
                </c:pt>
                <c:pt idx="14">
                  <c:v>7534748.1629021</c:v>
                </c:pt>
                <c:pt idx="15">
                  <c:v>7537103.5517232995</c:v>
                </c:pt>
                <c:pt idx="16">
                  <c:v>7537172.3663670998</c:v>
                </c:pt>
                <c:pt idx="17">
                  <c:v>7535902.0981160998</c:v>
                </c:pt>
                <c:pt idx="18">
                  <c:v>7535962.945874</c:v>
                </c:pt>
                <c:pt idx="19">
                  <c:v>7536685.5816297</c:v>
                </c:pt>
                <c:pt idx="20">
                  <c:v>7536409.2427872997</c:v>
                </c:pt>
                <c:pt idx="21">
                  <c:v>7536462.8061878998</c:v>
                </c:pt>
                <c:pt idx="22">
                  <c:v>7534395.2259697001</c:v>
                </c:pt>
                <c:pt idx="23">
                  <c:v>7535718.0133199003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p_Cambuquira_ii!$Q$4:$Q$37</c15:f>
                <c15:dlblRangeCache>
                  <c:ptCount val="34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2-6566-4F81-A317-5817096B7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094367"/>
        <c:axId val="1826097727"/>
      </c:scatterChart>
      <c:valAx>
        <c:axId val="182609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26097727"/>
        <c:crosses val="autoZero"/>
        <c:crossBetween val="midCat"/>
      </c:valAx>
      <c:valAx>
        <c:axId val="182609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2609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>
              <a:noFill/>
            </a:ln>
          </c:spPr>
          <c:marker>
            <c:symbol val="circle"/>
            <c:size val="9"/>
            <c:spPr>
              <a:noFill/>
              <a:ln>
                <a:solidFill>
                  <a:srgbClr val="0000FF"/>
                </a:solidFill>
              </a:ln>
            </c:spPr>
          </c:marker>
          <c:xVal>
            <c:numRef>
              <c:f>p_Cambuquira_ii!$AT$4:$AT$9</c:f>
              <c:numCache>
                <c:formatCode>General</c:formatCode>
                <c:ptCount val="6"/>
                <c:pt idx="0">
                  <c:v>1713706.1195119</c:v>
                </c:pt>
                <c:pt idx="1">
                  <c:v>1713707.2148905999</c:v>
                </c:pt>
                <c:pt idx="2">
                  <c:v>1713708.3101731001</c:v>
                </c:pt>
                <c:pt idx="3">
                  <c:v>1712848.1099370001</c:v>
                </c:pt>
                <c:pt idx="4">
                  <c:v>1713721.6073069</c:v>
                </c:pt>
                <c:pt idx="5">
                  <c:v>1713690.0927720999</c:v>
                </c:pt>
              </c:numCache>
            </c:numRef>
          </c:xVal>
          <c:yVal>
            <c:numRef>
              <c:f>p_Cambuquira_ii!$AU$4:$AU$26</c:f>
              <c:numCache>
                <c:formatCode>General</c:formatCode>
                <c:ptCount val="23"/>
                <c:pt idx="0">
                  <c:v>7536910.9672889002</c:v>
                </c:pt>
                <c:pt idx="1">
                  <c:v>7536911.9020926002</c:v>
                </c:pt>
                <c:pt idx="2">
                  <c:v>7536912.8370168004</c:v>
                </c:pt>
                <c:pt idx="3">
                  <c:v>7534250.6285982002</c:v>
                </c:pt>
                <c:pt idx="4">
                  <c:v>7536409.2427872997</c:v>
                </c:pt>
                <c:pt idx="5">
                  <c:v>7536462.8061878998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D8-455F-A904-7CFFDC061A1D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p_Cambuquira_ii!$AD$4:$AD$37</c:f>
              <c:numCache>
                <c:formatCode>General</c:formatCode>
                <c:ptCount val="34"/>
                <c:pt idx="0">
                  <c:v>1713706.1195119</c:v>
                </c:pt>
                <c:pt idx="1">
                  <c:v>1713707.2148905999</c:v>
                </c:pt>
                <c:pt idx="2">
                  <c:v>1713708.3101731001</c:v>
                </c:pt>
                <c:pt idx="3">
                  <c:v>1712391.2428321</c:v>
                </c:pt>
                <c:pt idx="4">
                  <c:v>1712874.5166225999</c:v>
                </c:pt>
                <c:pt idx="5">
                  <c:v>1713434.5120776</c:v>
                </c:pt>
                <c:pt idx="6">
                  <c:v>1712848.1099370001</c:v>
                </c:pt>
                <c:pt idx="7">
                  <c:v>1713507.2502673001</c:v>
                </c:pt>
                <c:pt idx="8">
                  <c:v>1713878.7986876999</c:v>
                </c:pt>
                <c:pt idx="9">
                  <c:v>1714767.9633958</c:v>
                </c:pt>
                <c:pt idx="10">
                  <c:v>1714583.3845309</c:v>
                </c:pt>
                <c:pt idx="11">
                  <c:v>1713961.2247258001</c:v>
                </c:pt>
                <c:pt idx="12">
                  <c:v>1714781.0045435999</c:v>
                </c:pt>
                <c:pt idx="13">
                  <c:v>1714603.3772841999</c:v>
                </c:pt>
                <c:pt idx="14">
                  <c:v>1715170.4079217</c:v>
                </c:pt>
                <c:pt idx="15">
                  <c:v>1714370.9791908001</c:v>
                </c:pt>
                <c:pt idx="16">
                  <c:v>1714624.6320682</c:v>
                </c:pt>
                <c:pt idx="17">
                  <c:v>1713715.2088319999</c:v>
                </c:pt>
                <c:pt idx="18">
                  <c:v>1713746.5783945001</c:v>
                </c:pt>
                <c:pt idx="19">
                  <c:v>1713779.2073379001</c:v>
                </c:pt>
                <c:pt idx="20">
                  <c:v>1713721.6073069</c:v>
                </c:pt>
                <c:pt idx="21">
                  <c:v>1713690.0927720999</c:v>
                </c:pt>
                <c:pt idx="22">
                  <c:v>1712969.8653832001</c:v>
                </c:pt>
                <c:pt idx="23">
                  <c:v>1713937.6220428001</c:v>
                </c:pt>
              </c:numCache>
            </c:numRef>
          </c:xVal>
          <c:yVal>
            <c:numRef>
              <c:f>p_Cambuquira_ii!$AE$4:$AE$37</c:f>
              <c:numCache>
                <c:formatCode>General</c:formatCode>
                <c:ptCount val="34"/>
                <c:pt idx="0">
                  <c:v>7536910.9672889002</c:v>
                </c:pt>
                <c:pt idx="1">
                  <c:v>7536911.9020926002</c:v>
                </c:pt>
                <c:pt idx="2">
                  <c:v>7536912.8370168004</c:v>
                </c:pt>
                <c:pt idx="3">
                  <c:v>7533291.9464021996</c:v>
                </c:pt>
                <c:pt idx="4">
                  <c:v>7533164.8230084004</c:v>
                </c:pt>
                <c:pt idx="5">
                  <c:v>7533258.3789593996</c:v>
                </c:pt>
                <c:pt idx="6">
                  <c:v>7534250.6285982002</c:v>
                </c:pt>
                <c:pt idx="7">
                  <c:v>7535545.7254873998</c:v>
                </c:pt>
                <c:pt idx="8">
                  <c:v>7536291.6053523999</c:v>
                </c:pt>
                <c:pt idx="9">
                  <c:v>7535071.1235434003</c:v>
                </c:pt>
                <c:pt idx="10">
                  <c:v>7535488.1812158003</c:v>
                </c:pt>
                <c:pt idx="11">
                  <c:v>7533692.6717341999</c:v>
                </c:pt>
                <c:pt idx="12">
                  <c:v>7533932.1775321998</c:v>
                </c:pt>
                <c:pt idx="13">
                  <c:v>7534165.8510774001</c:v>
                </c:pt>
                <c:pt idx="14">
                  <c:v>7534748.1629021</c:v>
                </c:pt>
                <c:pt idx="15">
                  <c:v>7537103.5517232995</c:v>
                </c:pt>
                <c:pt idx="16">
                  <c:v>7537172.3663670998</c:v>
                </c:pt>
                <c:pt idx="17">
                  <c:v>7535902.0981160998</c:v>
                </c:pt>
                <c:pt idx="18">
                  <c:v>7535962.945874</c:v>
                </c:pt>
                <c:pt idx="19">
                  <c:v>7536685.5816297</c:v>
                </c:pt>
                <c:pt idx="20">
                  <c:v>7536409.2427872997</c:v>
                </c:pt>
                <c:pt idx="21">
                  <c:v>7536462.8061878998</c:v>
                </c:pt>
                <c:pt idx="22">
                  <c:v>7534395.2259697001</c:v>
                </c:pt>
                <c:pt idx="23">
                  <c:v>7535718.0133199003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D8-455F-A904-7CFFDC061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094367"/>
        <c:axId val="1826097727"/>
      </c:scatterChart>
      <c:valAx>
        <c:axId val="182609436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26097727"/>
        <c:crosses val="autoZero"/>
        <c:crossBetween val="midCat"/>
      </c:valAx>
      <c:valAx>
        <c:axId val="182609772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2609436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E6E4F94-24DE-4320-BA7C-0CEC1D99380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BC-4116-9A7D-C45728AFEEA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AD7421D-D682-42C8-AC23-D6785972AA82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BC-4116-9A7D-C45728AFEEA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2FD5EDE-96BF-4298-A5DD-F639832AB960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8BC-4116-9A7D-C45728AFEEA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F6D2330-9CD2-4662-AA69-6D726818696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8BC-4116-9A7D-C45728AFEEA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A09E034-92BB-484F-8822-8FF46EC9E41E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8BC-4116-9A7D-C45728AFEEA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6EE07ED-71B6-4093-8622-046D8AB1A736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BC-4116-9A7D-C45728AFEEA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0CC5973-9C07-4DFA-BB5B-876040C7A74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BC-4116-9A7D-C45728AFEEA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8899B3A-8A93-402C-A27A-1D0872F7B76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BC-4116-9A7D-C45728AFEEA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653BD41-F9F8-43AC-997B-6687D028FFA2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8BC-4116-9A7D-C45728AFEEA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2BF5784-4C29-4944-96A7-096A1B13CFF2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8BC-4116-9A7D-C45728AFEEA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D60FF56-4024-4694-98F7-65D88DDB895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8BC-4116-9A7D-C45728AFEEA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8C6C7DC-03FC-445B-88CD-E46420C26EBF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8BC-4116-9A7D-C45728AFEEA3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E135365-E422-492A-A755-ED4134074847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8BC-4116-9A7D-C45728AFEEA3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000D71E-8999-4FD4-A9EA-EB5FA4F6057D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58BC-4116-9A7D-C45728AFEEA3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8D86F57-1403-475E-88F2-81E3D3571EAD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8BC-4116-9A7D-C45728AFEEA3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FABD157C-0FF0-4DFC-84BB-73C71E7C3CC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8BC-4116-9A7D-C45728AFEEA3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843CC11B-B8C4-4132-8C04-31D843E5FCDF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58BC-4116-9A7D-C45728AFEEA3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6A1C50F-C1BF-40C8-B805-5B737F45C07E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58BC-4116-9A7D-C45728AFEEA3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A7E0817-7B3B-4660-835A-18857028B46E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58BC-4116-9A7D-C45728AFEEA3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3A4981DE-CF4F-42B7-9ABB-D8EB0771B1E1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8BC-4116-9A7D-C45728AFEEA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7B5C2CCF-B381-4187-9020-1A3289A6D77F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58BC-4116-9A7D-C45728AFEEA3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3361316A-3FD4-4003-8364-C3CFA58A781B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8BC-4116-9A7D-C45728AFEEA3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7605903-6B83-4E6B-ADF8-13C660C0D5B6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58BC-4116-9A7D-C45728AFEEA3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F8380A64-4EA7-4839-BF95-D24C3657131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8BC-4116-9A7D-C45728AFEEA3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CDFB91D-AA91-4723-8AE5-DF1857CE5048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58BC-4116-9A7D-C45728AFEEA3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63B13F0A-8AED-4650-BAA7-BBAE0F063BC3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58BC-4116-9A7D-C45728AFEEA3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796EC354-32CF-4C86-A83E-4587FB6532A0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58BC-4116-9A7D-C45728AFEEA3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48712775-4A0F-4427-AEA3-4196D024845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58BC-4116-9A7D-C45728AFEEA3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58BC-4116-9A7D-C45728AFEEA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58BC-4116-9A7D-C45728AFEEA3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58BC-4116-9A7D-C45728AFEEA3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58BC-4116-9A7D-C45728AFEEA3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58BC-4116-9A7D-C45728AFEEA3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58BC-4116-9A7D-C45728AFEEA3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p_Contendas!$N$4:$N$37</c:f>
              <c:numCache>
                <c:formatCode>General</c:formatCode>
                <c:ptCount val="34"/>
                <c:pt idx="0">
                  <c:v>497901</c:v>
                </c:pt>
                <c:pt idx="1">
                  <c:v>497885</c:v>
                </c:pt>
                <c:pt idx="2">
                  <c:v>497896</c:v>
                </c:pt>
                <c:pt idx="3">
                  <c:v>497921</c:v>
                </c:pt>
                <c:pt idx="4">
                  <c:v>497919</c:v>
                </c:pt>
                <c:pt idx="5">
                  <c:v>498131</c:v>
                </c:pt>
                <c:pt idx="6">
                  <c:v>497401</c:v>
                </c:pt>
                <c:pt idx="7">
                  <c:v>498538</c:v>
                </c:pt>
                <c:pt idx="8">
                  <c:v>498189</c:v>
                </c:pt>
                <c:pt idx="9">
                  <c:v>498236</c:v>
                </c:pt>
                <c:pt idx="10">
                  <c:v>498261</c:v>
                </c:pt>
                <c:pt idx="11">
                  <c:v>497758</c:v>
                </c:pt>
                <c:pt idx="12">
                  <c:v>497019</c:v>
                </c:pt>
                <c:pt idx="13">
                  <c:v>497868</c:v>
                </c:pt>
                <c:pt idx="14">
                  <c:v>497108</c:v>
                </c:pt>
                <c:pt idx="15">
                  <c:v>497109</c:v>
                </c:pt>
                <c:pt idx="16">
                  <c:v>497087</c:v>
                </c:pt>
                <c:pt idx="17">
                  <c:v>497909</c:v>
                </c:pt>
                <c:pt idx="18">
                  <c:v>497909</c:v>
                </c:pt>
                <c:pt idx="19">
                  <c:v>497862</c:v>
                </c:pt>
                <c:pt idx="20">
                  <c:v>497860</c:v>
                </c:pt>
                <c:pt idx="21">
                  <c:v>497910</c:v>
                </c:pt>
                <c:pt idx="22">
                  <c:v>497872</c:v>
                </c:pt>
                <c:pt idx="23">
                  <c:v>497842</c:v>
                </c:pt>
                <c:pt idx="24">
                  <c:v>497862</c:v>
                </c:pt>
                <c:pt idx="25">
                  <c:v>497876</c:v>
                </c:pt>
                <c:pt idx="26">
                  <c:v>497851</c:v>
                </c:pt>
                <c:pt idx="27">
                  <c:v>498175</c:v>
                </c:pt>
              </c:numCache>
            </c:numRef>
          </c:xVal>
          <c:yVal>
            <c:numRef>
              <c:f>p_Contendas!$O$4:$O$37</c:f>
              <c:numCache>
                <c:formatCode>General</c:formatCode>
                <c:ptCount val="34"/>
                <c:pt idx="0">
                  <c:v>7578605</c:v>
                </c:pt>
                <c:pt idx="1">
                  <c:v>7578594</c:v>
                </c:pt>
                <c:pt idx="2">
                  <c:v>7578592</c:v>
                </c:pt>
                <c:pt idx="3">
                  <c:v>7578585</c:v>
                </c:pt>
                <c:pt idx="4">
                  <c:v>7578583</c:v>
                </c:pt>
                <c:pt idx="5">
                  <c:v>7579375</c:v>
                </c:pt>
                <c:pt idx="6">
                  <c:v>7579410</c:v>
                </c:pt>
                <c:pt idx="7">
                  <c:v>7578722</c:v>
                </c:pt>
                <c:pt idx="8">
                  <c:v>7578348</c:v>
                </c:pt>
                <c:pt idx="9">
                  <c:v>7579386</c:v>
                </c:pt>
                <c:pt idx="10">
                  <c:v>7578688</c:v>
                </c:pt>
                <c:pt idx="11">
                  <c:v>7578773</c:v>
                </c:pt>
                <c:pt idx="12">
                  <c:v>7576921</c:v>
                </c:pt>
                <c:pt idx="13">
                  <c:v>7578537</c:v>
                </c:pt>
                <c:pt idx="14">
                  <c:v>7578113</c:v>
                </c:pt>
                <c:pt idx="15">
                  <c:v>7577846</c:v>
                </c:pt>
                <c:pt idx="16">
                  <c:v>7577390</c:v>
                </c:pt>
                <c:pt idx="17">
                  <c:v>7578585</c:v>
                </c:pt>
                <c:pt idx="18">
                  <c:v>7578601</c:v>
                </c:pt>
                <c:pt idx="19">
                  <c:v>7578629</c:v>
                </c:pt>
                <c:pt idx="20">
                  <c:v>7578608</c:v>
                </c:pt>
                <c:pt idx="21">
                  <c:v>7578602</c:v>
                </c:pt>
                <c:pt idx="22">
                  <c:v>7578592</c:v>
                </c:pt>
                <c:pt idx="23">
                  <c:v>7578557</c:v>
                </c:pt>
                <c:pt idx="24">
                  <c:v>7578561</c:v>
                </c:pt>
                <c:pt idx="25">
                  <c:v>7578579</c:v>
                </c:pt>
                <c:pt idx="26">
                  <c:v>7578588</c:v>
                </c:pt>
                <c:pt idx="27">
                  <c:v>7578505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p_Contendas!$Q$4:$Q$37</c15:f>
                <c15:dlblRangeCache>
                  <c:ptCount val="34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2-58BC-4116-9A7D-C45728AFE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094367"/>
        <c:axId val="1826097727"/>
      </c:scatterChart>
      <c:valAx>
        <c:axId val="182609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26097727"/>
        <c:crosses val="autoZero"/>
        <c:crossBetween val="midCat"/>
      </c:valAx>
      <c:valAx>
        <c:axId val="182609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2609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3F16722-D9F7-4EB8-91F2-29F68FA513A6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179-42DB-A99C-C13484F238E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0A39141-7EB4-4D39-8042-5D59F9786AA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179-42DB-A99C-C13484F238E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D508F3D-886A-48EF-ACE0-33911002051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179-42DB-A99C-C13484F238E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003E89F-8974-4844-A05F-7238D1FB8B2D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179-42DB-A99C-C13484F238E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D8DDFCF-9120-43C3-B034-1ACFD2C69C5B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179-42DB-A99C-C13484F238E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F7458A0-4DF8-4699-A90A-B0DCCBF0710C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179-42DB-A99C-C13484F238E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989C273-FF01-473A-A4F9-C342B024C6D1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179-42DB-A99C-C13484F238E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FFA3C8C-34DA-4DF8-A7AD-18CFA22AA70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179-42DB-A99C-C13484F238E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08F9292-6870-499B-83E1-5F424878BC4F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179-42DB-A99C-C13484F238E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EA20D7E-40D3-4F23-BEC2-B7B8B1F15405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179-42DB-A99C-C13484F238E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C761723-9AFD-41CB-8D0E-EE318FD1B182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179-42DB-A99C-C13484F238E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D3D800DE-21A7-47BE-805D-E5001D7E4555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179-42DB-A99C-C13484F238E3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F780E78-84BE-443D-AF62-1C8254C7BAE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179-42DB-A99C-C13484F238E3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B53A9E8-8810-4971-BCB0-117551F33BC0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179-42DB-A99C-C13484F238E3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427A73B3-6A28-4FC7-AB77-DF26327EB407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179-42DB-A99C-C13484F238E3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577FC677-AE12-44E0-AD8C-FE5F07180DD0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4179-42DB-A99C-C13484F238E3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3C8D68CC-387E-4841-AF3C-700631B1D2DC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4179-42DB-A99C-C13484F238E3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AA484B9-6EA9-42DF-A93C-3DF2BB48624C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4179-42DB-A99C-C13484F238E3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1837A5B2-F59B-491D-9C1C-0CA8F43B1DEE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4179-42DB-A99C-C13484F238E3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F9A0B5F-765A-4B94-A9FC-DADF4041C78C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4179-42DB-A99C-C13484F238E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6577C7B-8028-4D57-9347-B489BBB8445D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4179-42DB-A99C-C13484F238E3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35A9F965-A522-4E95-87BC-C475DD10A09D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4179-42DB-A99C-C13484F238E3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2A625795-135B-4888-BE8B-86188B6C508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4179-42DB-A99C-C13484F238E3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E8442E9-21EF-4C68-B374-8C0F6D3EC197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4179-42DB-A99C-C13484F238E3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1117331-D899-4897-B746-842F08B5035F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4179-42DB-A99C-C13484F238E3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908B1F0B-A150-4729-BEC0-971AC70C0B1B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4179-42DB-A99C-C13484F238E3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1C43B39E-8CEC-4F58-B03E-5A56BAF78DF0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4179-42DB-A99C-C13484F238E3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44A06171-4423-4354-874E-120629EED637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4179-42DB-A99C-C13484F238E3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4179-42DB-A99C-C13484F238E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4179-42DB-A99C-C13484F238E3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4179-42DB-A99C-C13484F238E3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4179-42DB-A99C-C13484F238E3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4179-42DB-A99C-C13484F238E3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4179-42DB-A99C-C13484F238E3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p_Contendas!$AD$4:$AD$37</c:f>
              <c:numCache>
                <c:formatCode>General</c:formatCode>
                <c:ptCount val="34"/>
                <c:pt idx="0">
                  <c:v>1744030.6359999001</c:v>
                </c:pt>
                <c:pt idx="1">
                  <c:v>1744013.4938630001</c:v>
                </c:pt>
                <c:pt idx="2">
                  <c:v>1744024.5087790999</c:v>
                </c:pt>
                <c:pt idx="3">
                  <c:v>1744049.3450478001</c:v>
                </c:pt>
                <c:pt idx="4">
                  <c:v>1744047.1518863</c:v>
                </c:pt>
                <c:pt idx="5">
                  <c:v>1744326.3328811999</c:v>
                </c:pt>
                <c:pt idx="6">
                  <c:v>1743587.4691081999</c:v>
                </c:pt>
                <c:pt idx="7">
                  <c:v>1744687.2609582001</c:v>
                </c:pt>
                <c:pt idx="8">
                  <c:v>1744302.5433545001</c:v>
                </c:pt>
                <c:pt idx="9">
                  <c:v>1744433.9003083</c:v>
                </c:pt>
                <c:pt idx="10">
                  <c:v>1744403.0848443999</c:v>
                </c:pt>
                <c:pt idx="11">
                  <c:v>1743898.8797352</c:v>
                </c:pt>
                <c:pt idx="12">
                  <c:v>1742998.8499252</c:v>
                </c:pt>
                <c:pt idx="13">
                  <c:v>1743991.6303735001</c:v>
                </c:pt>
                <c:pt idx="14">
                  <c:v>1743185.3226538999</c:v>
                </c:pt>
                <c:pt idx="15">
                  <c:v>1743164.8276412999</c:v>
                </c:pt>
                <c:pt idx="16">
                  <c:v>1743105.7330387</c:v>
                </c:pt>
                <c:pt idx="17">
                  <c:v>1744037.1529899</c:v>
                </c:pt>
                <c:pt idx="18">
                  <c:v>1744038.4418543</c:v>
                </c:pt>
                <c:pt idx="19">
                  <c:v>1743992.9450387</c:v>
                </c:pt>
                <c:pt idx="20">
                  <c:v>1743989.2215257999</c:v>
                </c:pt>
                <c:pt idx="21">
                  <c:v>1744039.5383867</c:v>
                </c:pt>
                <c:pt idx="22">
                  <c:v>1744000.1247673</c:v>
                </c:pt>
                <c:pt idx="23">
                  <c:v>1743966.8253744</c:v>
                </c:pt>
                <c:pt idx="24">
                  <c:v>1743987.4676898001</c:v>
                </c:pt>
                <c:pt idx="25">
                  <c:v>1744003.1416072</c:v>
                </c:pt>
                <c:pt idx="26">
                  <c:v>1743978.4665043</c:v>
                </c:pt>
                <c:pt idx="27">
                  <c:v>1744300.9667821</c:v>
                </c:pt>
              </c:numCache>
            </c:numRef>
          </c:xVal>
          <c:yVal>
            <c:numRef>
              <c:f>p_Contendas!$AE$4:$AE$37</c:f>
              <c:numCache>
                <c:formatCode>General</c:formatCode>
                <c:ptCount val="34"/>
                <c:pt idx="0">
                  <c:v>7529610.1362253996</c:v>
                </c:pt>
                <c:pt idx="1">
                  <c:v>7529600.2489318997</c:v>
                </c:pt>
                <c:pt idx="2">
                  <c:v>7529597.3309378</c:v>
                </c:pt>
                <c:pt idx="3">
                  <c:v>7529588.2050951002</c:v>
                </c:pt>
                <c:pt idx="4">
                  <c:v>7529586.3341947999</c:v>
                </c:pt>
                <c:pt idx="5">
                  <c:v>7530373.9382773004</c:v>
                </c:pt>
                <c:pt idx="6">
                  <c:v>7530468.2815605002</c:v>
                </c:pt>
                <c:pt idx="7">
                  <c:v>7529677.6993375001</c:v>
                </c:pt>
                <c:pt idx="8">
                  <c:v>7529325.8228446003</c:v>
                </c:pt>
                <c:pt idx="9">
                  <c:v>7530376.6590616005</c:v>
                </c:pt>
                <c:pt idx="10">
                  <c:v>7529665.4669364998</c:v>
                </c:pt>
                <c:pt idx="11">
                  <c:v>7529792.3425428001</c:v>
                </c:pt>
                <c:pt idx="12">
                  <c:v>7527970.2851261003</c:v>
                </c:pt>
                <c:pt idx="13">
                  <c:v>7529543.7062558001</c:v>
                </c:pt>
                <c:pt idx="14">
                  <c:v>7529174.1506163999</c:v>
                </c:pt>
                <c:pt idx="15">
                  <c:v>7528902.8048230996</c:v>
                </c:pt>
                <c:pt idx="16">
                  <c:v>7528441.2941894</c:v>
                </c:pt>
                <c:pt idx="17">
                  <c:v>7529589.1717929002</c:v>
                </c:pt>
                <c:pt idx="18">
                  <c:v>7529605.4277277002</c:v>
                </c:pt>
                <c:pt idx="19">
                  <c:v>7529637.6616692999</c:v>
                </c:pt>
                <c:pt idx="20">
                  <c:v>7529616.4867268</c:v>
                </c:pt>
                <c:pt idx="21">
                  <c:v>7529606.3632393004</c:v>
                </c:pt>
                <c:pt idx="22">
                  <c:v>7529599.2641569003</c:v>
                </c:pt>
                <c:pt idx="23">
                  <c:v>7529566.1206871001</c:v>
                </c:pt>
                <c:pt idx="24">
                  <c:v>7529568.5736248</c:v>
                </c:pt>
                <c:pt idx="25">
                  <c:v>7529585.7339019002</c:v>
                </c:pt>
                <c:pt idx="26">
                  <c:v>7529596.8917324999</c:v>
                </c:pt>
                <c:pt idx="27">
                  <c:v>7529486.4642225001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p_Contendas!$Q$4:$Q$37</c15:f>
                <c15:dlblRangeCache>
                  <c:ptCount val="34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2-4179-42DB-A99C-C13484F23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094367"/>
        <c:axId val="1826097727"/>
      </c:scatterChart>
      <c:valAx>
        <c:axId val="182609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26097727"/>
        <c:crosses val="autoZero"/>
        <c:crossBetween val="midCat"/>
      </c:valAx>
      <c:valAx>
        <c:axId val="182609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2609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>
              <a:noFill/>
            </a:ln>
          </c:spPr>
          <c:marker>
            <c:symbol val="circle"/>
            <c:size val="9"/>
            <c:spPr>
              <a:noFill/>
              <a:ln>
                <a:solidFill>
                  <a:srgbClr val="0000FF"/>
                </a:solidFill>
              </a:ln>
            </c:spPr>
          </c:marker>
          <c:xVal>
            <c:numRef>
              <c:f>p_Contendas!$AT$4:$AT$9</c:f>
              <c:numCache>
                <c:formatCode>General</c:formatCode>
                <c:ptCount val="6"/>
                <c:pt idx="0">
                  <c:v>1744030.6359999001</c:v>
                </c:pt>
                <c:pt idx="1">
                  <c:v>1744013.4938630001</c:v>
                </c:pt>
                <c:pt idx="2">
                  <c:v>1744024.5087790999</c:v>
                </c:pt>
                <c:pt idx="3">
                  <c:v>1744049.3450478001</c:v>
                </c:pt>
                <c:pt idx="4">
                  <c:v>1744326.3328811999</c:v>
                </c:pt>
                <c:pt idx="5">
                  <c:v>1744687.2609582001</c:v>
                </c:pt>
              </c:numCache>
            </c:numRef>
          </c:xVal>
          <c:yVal>
            <c:numRef>
              <c:f>p_Contendas!$AU$4:$AU$26</c:f>
              <c:numCache>
                <c:formatCode>General</c:formatCode>
                <c:ptCount val="23"/>
                <c:pt idx="0">
                  <c:v>7529610.1362253996</c:v>
                </c:pt>
                <c:pt idx="1">
                  <c:v>7529600.2489318997</c:v>
                </c:pt>
                <c:pt idx="2">
                  <c:v>7529597.3309378</c:v>
                </c:pt>
                <c:pt idx="3">
                  <c:v>7529588.2050951002</c:v>
                </c:pt>
                <c:pt idx="4">
                  <c:v>7530373.9382773004</c:v>
                </c:pt>
                <c:pt idx="5">
                  <c:v>7529677.6993375001</c:v>
                </c:pt>
                <c:pt idx="6">
                  <c:v>7529325.8228446003</c:v>
                </c:pt>
                <c:pt idx="7">
                  <c:v>7529665.4669364998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C8-446B-B1C9-745BF4910EA9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p_Contendas!$AD$4:$AD$37</c:f>
              <c:numCache>
                <c:formatCode>General</c:formatCode>
                <c:ptCount val="34"/>
                <c:pt idx="0">
                  <c:v>1744030.6359999001</c:v>
                </c:pt>
                <c:pt idx="1">
                  <c:v>1744013.4938630001</c:v>
                </c:pt>
                <c:pt idx="2">
                  <c:v>1744024.5087790999</c:v>
                </c:pt>
                <c:pt idx="3">
                  <c:v>1744049.3450478001</c:v>
                </c:pt>
                <c:pt idx="4">
                  <c:v>1744047.1518863</c:v>
                </c:pt>
                <c:pt idx="5">
                  <c:v>1744326.3328811999</c:v>
                </c:pt>
                <c:pt idx="6">
                  <c:v>1743587.4691081999</c:v>
                </c:pt>
                <c:pt idx="7">
                  <c:v>1744687.2609582001</c:v>
                </c:pt>
                <c:pt idx="8">
                  <c:v>1744302.5433545001</c:v>
                </c:pt>
                <c:pt idx="9">
                  <c:v>1744433.9003083</c:v>
                </c:pt>
                <c:pt idx="10">
                  <c:v>1744403.0848443999</c:v>
                </c:pt>
                <c:pt idx="11">
                  <c:v>1743898.8797352</c:v>
                </c:pt>
                <c:pt idx="12">
                  <c:v>1742998.8499252</c:v>
                </c:pt>
                <c:pt idx="13">
                  <c:v>1743991.6303735001</c:v>
                </c:pt>
                <c:pt idx="14">
                  <c:v>1743185.3226538999</c:v>
                </c:pt>
                <c:pt idx="15">
                  <c:v>1743164.8276412999</c:v>
                </c:pt>
                <c:pt idx="16">
                  <c:v>1743105.7330387</c:v>
                </c:pt>
                <c:pt idx="17">
                  <c:v>1744037.1529899</c:v>
                </c:pt>
                <c:pt idx="18">
                  <c:v>1744038.4418543</c:v>
                </c:pt>
                <c:pt idx="19">
                  <c:v>1743992.9450387</c:v>
                </c:pt>
                <c:pt idx="20">
                  <c:v>1743989.2215257999</c:v>
                </c:pt>
                <c:pt idx="21">
                  <c:v>1744039.5383867</c:v>
                </c:pt>
                <c:pt idx="22">
                  <c:v>1744000.1247673</c:v>
                </c:pt>
                <c:pt idx="23">
                  <c:v>1743966.8253744</c:v>
                </c:pt>
                <c:pt idx="24">
                  <c:v>1743987.4676898001</c:v>
                </c:pt>
                <c:pt idx="25">
                  <c:v>1744003.1416072</c:v>
                </c:pt>
                <c:pt idx="26">
                  <c:v>1743978.4665043</c:v>
                </c:pt>
                <c:pt idx="27">
                  <c:v>1744300.9667821</c:v>
                </c:pt>
              </c:numCache>
            </c:numRef>
          </c:xVal>
          <c:yVal>
            <c:numRef>
              <c:f>p_Contendas!$AE$4:$AE$37</c:f>
              <c:numCache>
                <c:formatCode>General</c:formatCode>
                <c:ptCount val="34"/>
                <c:pt idx="0">
                  <c:v>7529610.1362253996</c:v>
                </c:pt>
                <c:pt idx="1">
                  <c:v>7529600.2489318997</c:v>
                </c:pt>
                <c:pt idx="2">
                  <c:v>7529597.3309378</c:v>
                </c:pt>
                <c:pt idx="3">
                  <c:v>7529588.2050951002</c:v>
                </c:pt>
                <c:pt idx="4">
                  <c:v>7529586.3341947999</c:v>
                </c:pt>
                <c:pt idx="5">
                  <c:v>7530373.9382773004</c:v>
                </c:pt>
                <c:pt idx="6">
                  <c:v>7530468.2815605002</c:v>
                </c:pt>
                <c:pt idx="7">
                  <c:v>7529677.6993375001</c:v>
                </c:pt>
                <c:pt idx="8">
                  <c:v>7529325.8228446003</c:v>
                </c:pt>
                <c:pt idx="9">
                  <c:v>7530376.6590616005</c:v>
                </c:pt>
                <c:pt idx="10">
                  <c:v>7529665.4669364998</c:v>
                </c:pt>
                <c:pt idx="11">
                  <c:v>7529792.3425428001</c:v>
                </c:pt>
                <c:pt idx="12">
                  <c:v>7527970.2851261003</c:v>
                </c:pt>
                <c:pt idx="13">
                  <c:v>7529543.7062558001</c:v>
                </c:pt>
                <c:pt idx="14">
                  <c:v>7529174.1506163999</c:v>
                </c:pt>
                <c:pt idx="15">
                  <c:v>7528902.8048230996</c:v>
                </c:pt>
                <c:pt idx="16">
                  <c:v>7528441.2941894</c:v>
                </c:pt>
                <c:pt idx="17">
                  <c:v>7529589.1717929002</c:v>
                </c:pt>
                <c:pt idx="18">
                  <c:v>7529605.4277277002</c:v>
                </c:pt>
                <c:pt idx="19">
                  <c:v>7529637.6616692999</c:v>
                </c:pt>
                <c:pt idx="20">
                  <c:v>7529616.4867268</c:v>
                </c:pt>
                <c:pt idx="21">
                  <c:v>7529606.3632393004</c:v>
                </c:pt>
                <c:pt idx="22">
                  <c:v>7529599.2641569003</c:v>
                </c:pt>
                <c:pt idx="23">
                  <c:v>7529566.1206871001</c:v>
                </c:pt>
                <c:pt idx="24">
                  <c:v>7529568.5736248</c:v>
                </c:pt>
                <c:pt idx="25">
                  <c:v>7529585.7339019002</c:v>
                </c:pt>
                <c:pt idx="26">
                  <c:v>7529596.8917324999</c:v>
                </c:pt>
                <c:pt idx="27">
                  <c:v>7529486.4642225001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C8-446B-B1C9-745BF4910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094367"/>
        <c:axId val="1826097727"/>
      </c:scatterChart>
      <c:valAx>
        <c:axId val="182609436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26097727"/>
        <c:crosses val="autoZero"/>
        <c:crossBetween val="midCat"/>
      </c:valAx>
      <c:valAx>
        <c:axId val="182609772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2609436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790D9FA-2D0A-4F6F-95A0-8B1C291F1928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E70-43DB-B716-90754F67D5B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47DD6A4-E9B4-480C-98B1-55A408E190D8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E70-43DB-B716-90754F67D5B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03721BD-7508-4F4A-B790-EACBB41AF7DD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E70-43DB-B716-90754F67D5B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4957353-DB27-4049-991D-81D9ABF70B27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E70-43DB-B716-90754F67D5B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8A5D1CB-8C73-4BC7-A25A-647E3348DFF8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E70-43DB-B716-90754F67D5B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81B9D20-4AD3-4940-812C-50E4B56690B0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E70-43DB-B716-90754F67D5B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0ACB5E4-0EFA-4243-86F5-D1AF5EA4479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E70-43DB-B716-90754F67D5B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993BBD9-DB57-46CE-BDAE-8C3AA0AF2507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E70-43DB-B716-90754F67D5B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A982E90-B32A-410C-9783-89B9E3CDD10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E70-43DB-B716-90754F67D5B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7701465-D169-4838-B0C9-65C88C0CC3A4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E70-43DB-B716-90754F67D5B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EB53188-D456-480A-9D9A-F2A41AF54A6B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E70-43DB-B716-90754F67D5B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D403F0F-4A43-4C9B-8D15-AC40B174AEA8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E70-43DB-B716-90754F67D5BC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D7C5ECC-E298-42EA-8D09-33A810915525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E70-43DB-B716-90754F67D5B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E34AEA4-DA3E-4F4C-9897-0A1E1BE2608C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E70-43DB-B716-90754F67D5B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7554A6A2-A3BB-482A-A65B-7F47E69D2D6B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E70-43DB-B716-90754F67D5BC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415723C-DBFE-42DC-9EAA-9D68F2A15F65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8E70-43DB-B716-90754F67D5BC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CBD14D4D-9E71-4E6A-B911-10141CFE9A9E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8E70-43DB-B716-90754F67D5B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0AA1BAAE-B98E-4A7D-96DB-C781046683B5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E70-43DB-B716-90754F67D5BC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CA89B099-3B31-4251-B8B8-8D87057317B8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8E70-43DB-B716-90754F67D5BC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58EFA6CB-9924-4871-A72B-043DE86981A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8E70-43DB-B716-90754F67D5BC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D1BF06C6-6799-4505-AF1A-4280991BDB21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8E70-43DB-B716-90754F67D5B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8E70-43DB-B716-90754F67D5BC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8E70-43DB-B716-90754F67D5BC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8E70-43DB-B716-90754F67D5BC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8E70-43DB-B716-90754F67D5BC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8E70-43DB-B716-90754F67D5B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8E70-43DB-B716-90754F67D5BC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8E70-43DB-B716-90754F67D5BC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8E70-43DB-B716-90754F67D5BC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8E70-43DB-B716-90754F67D5BC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8E70-43DB-B716-90754F67D5BC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8E70-43DB-B716-90754F67D5B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8E70-43DB-B716-90754F67D5BC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8E70-43DB-B716-90754F67D5BC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p_Lambari!$N$4:$N$37</c:f>
              <c:numCache>
                <c:formatCode>General</c:formatCode>
                <c:ptCount val="34"/>
                <c:pt idx="0">
                  <c:v>463830</c:v>
                </c:pt>
                <c:pt idx="1">
                  <c:v>463830</c:v>
                </c:pt>
                <c:pt idx="2">
                  <c:v>463830</c:v>
                </c:pt>
                <c:pt idx="3">
                  <c:v>463826</c:v>
                </c:pt>
                <c:pt idx="4">
                  <c:v>463893</c:v>
                </c:pt>
                <c:pt idx="5">
                  <c:v>463894</c:v>
                </c:pt>
                <c:pt idx="6">
                  <c:v>466056</c:v>
                </c:pt>
                <c:pt idx="7">
                  <c:v>460595</c:v>
                </c:pt>
                <c:pt idx="8">
                  <c:v>462167</c:v>
                </c:pt>
                <c:pt idx="9">
                  <c:v>462527</c:v>
                </c:pt>
                <c:pt idx="10">
                  <c:v>464377</c:v>
                </c:pt>
                <c:pt idx="11">
                  <c:v>461030</c:v>
                </c:pt>
                <c:pt idx="12">
                  <c:v>460467</c:v>
                </c:pt>
                <c:pt idx="13">
                  <c:v>459771</c:v>
                </c:pt>
                <c:pt idx="14">
                  <c:v>460832</c:v>
                </c:pt>
                <c:pt idx="15">
                  <c:v>463433</c:v>
                </c:pt>
                <c:pt idx="16">
                  <c:v>462952</c:v>
                </c:pt>
                <c:pt idx="17">
                  <c:v>461604</c:v>
                </c:pt>
                <c:pt idx="18">
                  <c:v>460634</c:v>
                </c:pt>
                <c:pt idx="19">
                  <c:v>464487</c:v>
                </c:pt>
                <c:pt idx="20">
                  <c:v>463302</c:v>
                </c:pt>
              </c:numCache>
            </c:numRef>
          </c:xVal>
          <c:yVal>
            <c:numRef>
              <c:f>p_Lambari!$O$4:$O$37</c:f>
              <c:numCache>
                <c:formatCode>General</c:formatCode>
                <c:ptCount val="34"/>
                <c:pt idx="0">
                  <c:v>7570065</c:v>
                </c:pt>
                <c:pt idx="1">
                  <c:v>7570067</c:v>
                </c:pt>
                <c:pt idx="2">
                  <c:v>7570062</c:v>
                </c:pt>
                <c:pt idx="3">
                  <c:v>7570065</c:v>
                </c:pt>
                <c:pt idx="4">
                  <c:v>7570046</c:v>
                </c:pt>
                <c:pt idx="5">
                  <c:v>7570047</c:v>
                </c:pt>
                <c:pt idx="6">
                  <c:v>7567883</c:v>
                </c:pt>
                <c:pt idx="7">
                  <c:v>7569395</c:v>
                </c:pt>
                <c:pt idx="8">
                  <c:v>7569379</c:v>
                </c:pt>
                <c:pt idx="9">
                  <c:v>7569451</c:v>
                </c:pt>
                <c:pt idx="10">
                  <c:v>7571806</c:v>
                </c:pt>
                <c:pt idx="11">
                  <c:v>7570729</c:v>
                </c:pt>
                <c:pt idx="12">
                  <c:v>7569708</c:v>
                </c:pt>
                <c:pt idx="13">
                  <c:v>7570934</c:v>
                </c:pt>
                <c:pt idx="14">
                  <c:v>7571623</c:v>
                </c:pt>
                <c:pt idx="15">
                  <c:v>7572645</c:v>
                </c:pt>
                <c:pt idx="16">
                  <c:v>7572573</c:v>
                </c:pt>
                <c:pt idx="17">
                  <c:v>7569172</c:v>
                </c:pt>
                <c:pt idx="18">
                  <c:v>7568732</c:v>
                </c:pt>
                <c:pt idx="19">
                  <c:v>7569805</c:v>
                </c:pt>
                <c:pt idx="20">
                  <c:v>7570825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p_Lambari!$Q$4:$Q$37</c15:f>
                <c15:dlblRangeCache>
                  <c:ptCount val="34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2-8E70-43DB-B716-90754F67D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094367"/>
        <c:axId val="1826097727"/>
      </c:scatterChart>
      <c:valAx>
        <c:axId val="182609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26097727"/>
        <c:crosses val="autoZero"/>
        <c:crossBetween val="midCat"/>
      </c:valAx>
      <c:valAx>
        <c:axId val="182609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2609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BC699B3-A4CD-4BB4-A920-2E4647976DB7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FD5-4ABE-AB53-6DF8FF7E378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833C616-E14D-413D-928D-CB5F616A59D0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FD5-4ABE-AB53-6DF8FF7E378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9257A87-53C7-455C-904C-B39ABD57A76E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FD5-4ABE-AB53-6DF8FF7E378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08FDAE7-D001-4B8B-A244-08DD0FA538F1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FD5-4ABE-AB53-6DF8FF7E378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416EB71-ACF9-48DC-8787-94DB4AD88ED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FD5-4ABE-AB53-6DF8FF7E378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B452135-C83E-45A7-89CA-230A291AD69B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FD5-4ABE-AB53-6DF8FF7E378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F9C61FB-06C6-4380-9BE3-25CFAEE9126F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FD5-4ABE-AB53-6DF8FF7E378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2988B90-4DB1-44FB-977C-3C17720F03C4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FD5-4ABE-AB53-6DF8FF7E378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F30360B-4FB8-42BD-9DA3-E8E209E88E53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FD5-4ABE-AB53-6DF8FF7E378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FE60674-A2EB-4E22-A861-8C35A9B800A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FD5-4ABE-AB53-6DF8FF7E378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259705C-6015-4681-BD5D-AFD7F7F03E56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FD5-4ABE-AB53-6DF8FF7E378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3434356-2D1C-4EAD-82FB-47DD118E499E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FD5-4ABE-AB53-6DF8FF7E3783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C23829A-C888-452E-8BCD-2D2F74230475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FD5-4ABE-AB53-6DF8FF7E3783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22EEE17-B6E6-4C01-B2C7-387996F21A48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FD5-4ABE-AB53-6DF8FF7E3783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D138A585-B967-4C1B-93D2-5E4556842542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FD5-4ABE-AB53-6DF8FF7E3783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3F6BD72-C351-445D-A201-D4FDA9D74D74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FD5-4ABE-AB53-6DF8FF7E3783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24D5DAE-E8FC-4A29-BA04-AB4B20569B86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FD5-4ABE-AB53-6DF8FF7E3783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DAD6023-E0F3-44FC-BF33-52C2270D5316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FD5-4ABE-AB53-6DF8FF7E3783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794272F-2A51-4230-99AD-987930520767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FD5-4ABE-AB53-6DF8FF7E3783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6FBF5A8-8387-452A-9660-47BDE9CE240B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FD5-4ABE-AB53-6DF8FF7E378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D665B671-500E-4D13-B06B-197E0AEF0603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FD5-4ABE-AB53-6DF8FF7E3783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FD5-4ABE-AB53-6DF8FF7E3783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FD5-4ABE-AB53-6DF8FF7E3783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FD5-4ABE-AB53-6DF8FF7E3783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FD5-4ABE-AB53-6DF8FF7E3783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FD5-4ABE-AB53-6DF8FF7E3783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FD5-4ABE-AB53-6DF8FF7E3783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FD5-4ABE-AB53-6DF8FF7E3783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FD5-4ABE-AB53-6DF8FF7E378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FD5-4ABE-AB53-6DF8FF7E3783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FD5-4ABE-AB53-6DF8FF7E3783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FD5-4ABE-AB53-6DF8FF7E3783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FD5-4ABE-AB53-6DF8FF7E3783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FD5-4ABE-AB53-6DF8FF7E3783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p_Lambari!$AD$4:$AD$37</c:f>
              <c:numCache>
                <c:formatCode>General</c:formatCode>
                <c:ptCount val="34"/>
                <c:pt idx="0">
                  <c:v>1708744.8995910999</c:v>
                </c:pt>
                <c:pt idx="1">
                  <c:v>1708745.0608528999</c:v>
                </c:pt>
                <c:pt idx="2">
                  <c:v>1708744.6575978</c:v>
                </c:pt>
                <c:pt idx="3">
                  <c:v>1708740.8399920999</c:v>
                </c:pt>
                <c:pt idx="4">
                  <c:v>1708807.3059006999</c:v>
                </c:pt>
                <c:pt idx="5">
                  <c:v>1708808.4014387999</c:v>
                </c:pt>
                <c:pt idx="6">
                  <c:v>1710828.0713206001</c:v>
                </c:pt>
                <c:pt idx="7">
                  <c:v>1705407.8345267</c:v>
                </c:pt>
                <c:pt idx="8">
                  <c:v>1707001.8400139001</c:v>
                </c:pt>
                <c:pt idx="9">
                  <c:v>1707372.9933479</c:v>
                </c:pt>
                <c:pt idx="10">
                  <c:v>1709440.4182328</c:v>
                </c:pt>
                <c:pt idx="11">
                  <c:v>1705956.8383187</c:v>
                </c:pt>
                <c:pt idx="12">
                  <c:v>1705303.1834352</c:v>
                </c:pt>
                <c:pt idx="13">
                  <c:v>1704695.7345890999</c:v>
                </c:pt>
                <c:pt idx="14">
                  <c:v>1705827.9600895001</c:v>
                </c:pt>
                <c:pt idx="15">
                  <c:v>1708549.9483539001</c:v>
                </c:pt>
                <c:pt idx="16">
                  <c:v>1708055.9847865</c:v>
                </c:pt>
                <c:pt idx="17">
                  <c:v>1706413.7911286999</c:v>
                </c:pt>
                <c:pt idx="18">
                  <c:v>1705393.9321948001</c:v>
                </c:pt>
                <c:pt idx="19">
                  <c:v>1709390.7246335</c:v>
                </c:pt>
                <c:pt idx="20">
                  <c:v>1708270.3181328001</c:v>
                </c:pt>
              </c:numCache>
            </c:numRef>
          </c:xVal>
          <c:yVal>
            <c:numRef>
              <c:f>p_Lambari!$AE$4:$AE$37</c:f>
              <c:numCache>
                <c:formatCode>General</c:formatCode>
                <c:ptCount val="34"/>
                <c:pt idx="0">
                  <c:v>7523684.2677028002</c:v>
                </c:pt>
                <c:pt idx="1">
                  <c:v>7523686.297518</c:v>
                </c:pt>
                <c:pt idx="2">
                  <c:v>7523681.2230444001</c:v>
                </c:pt>
                <c:pt idx="3">
                  <c:v>7523684.5903270999</c:v>
                </c:pt>
                <c:pt idx="4">
                  <c:v>7523659.9038535999</c:v>
                </c:pt>
                <c:pt idx="5">
                  <c:v>7523660.8381297002</c:v>
                </c:pt>
                <c:pt idx="6">
                  <c:v>7521290.0877381004</c:v>
                </c:pt>
                <c:pt idx="7">
                  <c:v>7523265.2225171998</c:v>
                </c:pt>
                <c:pt idx="8">
                  <c:v>7523122.1937640999</c:v>
                </c:pt>
                <c:pt idx="9">
                  <c:v>7523166.2252976997</c:v>
                </c:pt>
                <c:pt idx="10">
                  <c:v>7525407.1276248004</c:v>
                </c:pt>
                <c:pt idx="11">
                  <c:v>7524583.8962068995</c:v>
                </c:pt>
                <c:pt idx="12">
                  <c:v>7523593.1755152997</c:v>
                </c:pt>
                <c:pt idx="13">
                  <c:v>7524893.4127011001</c:v>
                </c:pt>
                <c:pt idx="14">
                  <c:v>7525507.0977795999</c:v>
                </c:pt>
                <c:pt idx="15">
                  <c:v>7526334.7058662996</c:v>
                </c:pt>
                <c:pt idx="16">
                  <c:v>7526300.3854238996</c:v>
                </c:pt>
                <c:pt idx="17">
                  <c:v>7522957.5360356998</c:v>
                </c:pt>
                <c:pt idx="18">
                  <c:v>7522589.2688658005</c:v>
                </c:pt>
                <c:pt idx="19">
                  <c:v>7523367.4027468003</c:v>
                </c:pt>
                <c:pt idx="20">
                  <c:v>7524498.1602753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p_Lambari!$Q$4:$Q$37</c15:f>
                <c15:dlblRangeCache>
                  <c:ptCount val="34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2-AFD5-4ABE-AB53-6DF8FF7E3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094367"/>
        <c:axId val="1826097727"/>
      </c:scatterChart>
      <c:valAx>
        <c:axId val="182609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26097727"/>
        <c:crosses val="autoZero"/>
        <c:crossBetween val="midCat"/>
      </c:valAx>
      <c:valAx>
        <c:axId val="182609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2609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>
              <a:noFill/>
            </a:ln>
          </c:spPr>
          <c:marker>
            <c:symbol val="circle"/>
            <c:size val="9"/>
            <c:spPr>
              <a:noFill/>
              <a:ln>
                <a:solidFill>
                  <a:srgbClr val="0000FF"/>
                </a:solidFill>
              </a:ln>
            </c:spPr>
          </c:marker>
          <c:xVal>
            <c:numRef>
              <c:f>p_Lambari!$AT$4:$AT$8</c:f>
              <c:numCache>
                <c:formatCode>General</c:formatCode>
                <c:ptCount val="5"/>
                <c:pt idx="0">
                  <c:v>1708744.8995910999</c:v>
                </c:pt>
                <c:pt idx="1">
                  <c:v>1708745.0608528999</c:v>
                </c:pt>
                <c:pt idx="2">
                  <c:v>1708744.6575978</c:v>
                </c:pt>
                <c:pt idx="3">
                  <c:v>1708740.8399920999</c:v>
                </c:pt>
                <c:pt idx="4">
                  <c:v>1708808.4014387999</c:v>
                </c:pt>
              </c:numCache>
            </c:numRef>
          </c:xVal>
          <c:yVal>
            <c:numRef>
              <c:f>p_Lambari!$AU$4:$AU$26</c:f>
              <c:numCache>
                <c:formatCode>General</c:formatCode>
                <c:ptCount val="23"/>
                <c:pt idx="0">
                  <c:v>7523684.2677028002</c:v>
                </c:pt>
                <c:pt idx="1">
                  <c:v>7523686.297518</c:v>
                </c:pt>
                <c:pt idx="2">
                  <c:v>7523681.2230444001</c:v>
                </c:pt>
                <c:pt idx="3">
                  <c:v>7523684.5903270999</c:v>
                </c:pt>
                <c:pt idx="4">
                  <c:v>7523660.8381297002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03-4940-9557-1F5057285359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p_Lambari!$AD$4:$AD$37</c:f>
              <c:numCache>
                <c:formatCode>General</c:formatCode>
                <c:ptCount val="34"/>
                <c:pt idx="0">
                  <c:v>1708744.8995910999</c:v>
                </c:pt>
                <c:pt idx="1">
                  <c:v>1708745.0608528999</c:v>
                </c:pt>
                <c:pt idx="2">
                  <c:v>1708744.6575978</c:v>
                </c:pt>
                <c:pt idx="3">
                  <c:v>1708740.8399920999</c:v>
                </c:pt>
                <c:pt idx="4">
                  <c:v>1708807.3059006999</c:v>
                </c:pt>
                <c:pt idx="5">
                  <c:v>1708808.4014387999</c:v>
                </c:pt>
                <c:pt idx="6">
                  <c:v>1710828.0713206001</c:v>
                </c:pt>
                <c:pt idx="7">
                  <c:v>1705407.8345267</c:v>
                </c:pt>
                <c:pt idx="8">
                  <c:v>1707001.8400139001</c:v>
                </c:pt>
                <c:pt idx="9">
                  <c:v>1707372.9933479</c:v>
                </c:pt>
                <c:pt idx="10">
                  <c:v>1709440.4182328</c:v>
                </c:pt>
                <c:pt idx="11">
                  <c:v>1705956.8383187</c:v>
                </c:pt>
                <c:pt idx="12">
                  <c:v>1705303.1834352</c:v>
                </c:pt>
                <c:pt idx="13">
                  <c:v>1704695.7345890999</c:v>
                </c:pt>
                <c:pt idx="14">
                  <c:v>1705827.9600895001</c:v>
                </c:pt>
                <c:pt idx="15">
                  <c:v>1708549.9483539001</c:v>
                </c:pt>
                <c:pt idx="16">
                  <c:v>1708055.9847865</c:v>
                </c:pt>
                <c:pt idx="17">
                  <c:v>1706413.7911286999</c:v>
                </c:pt>
                <c:pt idx="18">
                  <c:v>1705393.9321948001</c:v>
                </c:pt>
                <c:pt idx="19">
                  <c:v>1709390.7246335</c:v>
                </c:pt>
                <c:pt idx="20">
                  <c:v>1708270.3181328001</c:v>
                </c:pt>
              </c:numCache>
            </c:numRef>
          </c:xVal>
          <c:yVal>
            <c:numRef>
              <c:f>p_Lambari!$AE$4:$AE$37</c:f>
              <c:numCache>
                <c:formatCode>General</c:formatCode>
                <c:ptCount val="34"/>
                <c:pt idx="0">
                  <c:v>7523684.2677028002</c:v>
                </c:pt>
                <c:pt idx="1">
                  <c:v>7523686.297518</c:v>
                </c:pt>
                <c:pt idx="2">
                  <c:v>7523681.2230444001</c:v>
                </c:pt>
                <c:pt idx="3">
                  <c:v>7523684.5903270999</c:v>
                </c:pt>
                <c:pt idx="4">
                  <c:v>7523659.9038535999</c:v>
                </c:pt>
                <c:pt idx="5">
                  <c:v>7523660.8381297002</c:v>
                </c:pt>
                <c:pt idx="6">
                  <c:v>7521290.0877381004</c:v>
                </c:pt>
                <c:pt idx="7">
                  <c:v>7523265.2225171998</c:v>
                </c:pt>
                <c:pt idx="8">
                  <c:v>7523122.1937640999</c:v>
                </c:pt>
                <c:pt idx="9">
                  <c:v>7523166.2252976997</c:v>
                </c:pt>
                <c:pt idx="10">
                  <c:v>7525407.1276248004</c:v>
                </c:pt>
                <c:pt idx="11">
                  <c:v>7524583.8962068995</c:v>
                </c:pt>
                <c:pt idx="12">
                  <c:v>7523593.1755152997</c:v>
                </c:pt>
                <c:pt idx="13">
                  <c:v>7524893.4127011001</c:v>
                </c:pt>
                <c:pt idx="14">
                  <c:v>7525507.0977795999</c:v>
                </c:pt>
                <c:pt idx="15">
                  <c:v>7526334.7058662996</c:v>
                </c:pt>
                <c:pt idx="16">
                  <c:v>7526300.3854238996</c:v>
                </c:pt>
                <c:pt idx="17">
                  <c:v>7522957.5360356998</c:v>
                </c:pt>
                <c:pt idx="18">
                  <c:v>7522589.2688658005</c:v>
                </c:pt>
                <c:pt idx="19">
                  <c:v>7523367.4027468003</c:v>
                </c:pt>
                <c:pt idx="20">
                  <c:v>7524498.1602753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03-4940-9557-1F5057285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094367"/>
        <c:axId val="1826097727"/>
      </c:scatterChart>
      <c:valAx>
        <c:axId val="182609436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26097727"/>
        <c:crosses val="autoZero"/>
        <c:crossBetween val="midCat"/>
      </c:valAx>
      <c:valAx>
        <c:axId val="182609772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2609436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533960</xdr:colOff>
      <xdr:row>22</xdr:row>
      <xdr:rowOff>168087</xdr:rowOff>
    </xdr:from>
    <xdr:to>
      <xdr:col>17</xdr:col>
      <xdr:colOff>549088</xdr:colOff>
      <xdr:row>52</xdr:row>
      <xdr:rowOff>36342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95B83B0-6CFF-6A10-88F7-BBEBF466EC4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8</xdr:row>
      <xdr:rowOff>80962</xdr:rowOff>
    </xdr:from>
    <xdr:to>
      <xdr:col>8</xdr:col>
      <xdr:colOff>352425</xdr:colOff>
      <xdr:row>33</xdr:row>
      <xdr:rowOff>19050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FA1CF5F9-1B7D-EEB7-5369-C22E75C42067}"/>
            </a:ext>
          </a:extLst>
        </xdr:cNvPr>
        <xdr:cNvGrpSpPr/>
      </xdr:nvGrpSpPr>
      <xdr:grpSpPr>
        <a:xfrm>
          <a:off x="247650" y="1784256"/>
          <a:ext cx="3881157" cy="5608265"/>
          <a:chOff x="1085850" y="1528762"/>
          <a:chExt cx="4581525" cy="5529263"/>
        </a:xfrm>
      </xdr:grpSpPr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09332B0F-168F-34CD-7967-4BC2C6DC08BF}"/>
              </a:ext>
            </a:extLst>
          </xdr:cNvPr>
          <xdr:cNvGraphicFramePr/>
        </xdr:nvGraphicFramePr>
        <xdr:xfrm>
          <a:off x="1095375" y="1528762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F4EF2769-1346-4857-B876-6939C7126861}"/>
              </a:ext>
            </a:extLst>
          </xdr:cNvPr>
          <xdr:cNvGraphicFramePr>
            <a:graphicFrameLocks/>
          </xdr:cNvGraphicFramePr>
        </xdr:nvGraphicFramePr>
        <xdr:xfrm>
          <a:off x="1085850" y="431482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41</xdr:col>
      <xdr:colOff>35858</xdr:colOff>
      <xdr:row>32</xdr:row>
      <xdr:rowOff>134471</xdr:rowOff>
    </xdr:from>
    <xdr:to>
      <xdr:col>47</xdr:col>
      <xdr:colOff>273983</xdr:colOff>
      <xdr:row>39</xdr:row>
      <xdr:rowOff>89648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8374601-C44D-42EB-BC9A-A47601D9F6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257174</xdr:colOff>
      <xdr:row>12</xdr:row>
      <xdr:rowOff>287954</xdr:rowOff>
    </xdr:from>
    <xdr:to>
      <xdr:col>14</xdr:col>
      <xdr:colOff>397009</xdr:colOff>
      <xdr:row>43</xdr:row>
      <xdr:rowOff>208910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CEF6C91-FC25-4A2A-B53D-DBCEE6398CF2}"/>
            </a:ext>
          </a:extLst>
        </xdr:cNvPr>
        <xdr:cNvGrpSpPr/>
      </xdr:nvGrpSpPr>
      <xdr:grpSpPr>
        <a:xfrm>
          <a:off x="2094939" y="3761778"/>
          <a:ext cx="4935952" cy="7507338"/>
          <a:chOff x="1085850" y="1528762"/>
          <a:chExt cx="4581525" cy="5529263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56848FB8-D1C9-24A2-5A93-3BE2A748AD59}"/>
              </a:ext>
            </a:extLst>
          </xdr:cNvPr>
          <xdr:cNvGraphicFramePr/>
        </xdr:nvGraphicFramePr>
        <xdr:xfrm>
          <a:off x="1095375" y="1528762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8F76BED4-7666-DC2A-A120-38AE090B54AD}"/>
              </a:ext>
            </a:extLst>
          </xdr:cNvPr>
          <xdr:cNvGraphicFramePr>
            <a:graphicFrameLocks/>
          </xdr:cNvGraphicFramePr>
        </xdr:nvGraphicFramePr>
        <xdr:xfrm>
          <a:off x="1085850" y="431482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29</xdr:col>
      <xdr:colOff>360828</xdr:colOff>
      <xdr:row>20</xdr:row>
      <xdr:rowOff>123264</xdr:rowOff>
    </xdr:from>
    <xdr:to>
      <xdr:col>39</xdr:col>
      <xdr:colOff>253812</xdr:colOff>
      <xdr:row>27</xdr:row>
      <xdr:rowOff>156882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2E6A88-252C-4775-8E0D-CA01056302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44263</xdr:colOff>
      <xdr:row>14</xdr:row>
      <xdr:rowOff>287953</xdr:rowOff>
    </xdr:from>
    <xdr:to>
      <xdr:col>12</xdr:col>
      <xdr:colOff>677156</xdr:colOff>
      <xdr:row>45</xdr:row>
      <xdr:rowOff>264938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293875C-9EEB-49FA-8FC1-0447DA2CFEDD}"/>
            </a:ext>
          </a:extLst>
        </xdr:cNvPr>
        <xdr:cNvGrpSpPr/>
      </xdr:nvGrpSpPr>
      <xdr:grpSpPr>
        <a:xfrm>
          <a:off x="1882028" y="4389306"/>
          <a:ext cx="4151540" cy="7473720"/>
          <a:chOff x="1085850" y="1528762"/>
          <a:chExt cx="4581525" cy="5529263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9F039B3A-E9D1-A704-A803-C8373A53BAB5}"/>
              </a:ext>
            </a:extLst>
          </xdr:cNvPr>
          <xdr:cNvGraphicFramePr/>
        </xdr:nvGraphicFramePr>
        <xdr:xfrm>
          <a:off x="1095375" y="1528762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A15C551B-18F0-0E8F-D940-DB8A396DC5C3}"/>
              </a:ext>
            </a:extLst>
          </xdr:cNvPr>
          <xdr:cNvGraphicFramePr>
            <a:graphicFrameLocks/>
          </xdr:cNvGraphicFramePr>
        </xdr:nvGraphicFramePr>
        <xdr:xfrm>
          <a:off x="1085850" y="431482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41</xdr:col>
      <xdr:colOff>2239</xdr:colOff>
      <xdr:row>23</xdr:row>
      <xdr:rowOff>168087</xdr:rowOff>
    </xdr:from>
    <xdr:to>
      <xdr:col>46</xdr:col>
      <xdr:colOff>421899</xdr:colOff>
      <xdr:row>30</xdr:row>
      <xdr:rowOff>201705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2F953A-078B-4939-8BB4-DDDBC9B3C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89085</xdr:colOff>
      <xdr:row>4</xdr:row>
      <xdr:rowOff>209513</xdr:rowOff>
    </xdr:from>
    <xdr:to>
      <xdr:col>11</xdr:col>
      <xdr:colOff>217714</xdr:colOff>
      <xdr:row>37</xdr:row>
      <xdr:rowOff>119263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D0529CF-FCA6-4FE7-86E9-E33C071BBC13}"/>
            </a:ext>
          </a:extLst>
        </xdr:cNvPr>
        <xdr:cNvGrpSpPr/>
      </xdr:nvGrpSpPr>
      <xdr:grpSpPr>
        <a:xfrm>
          <a:off x="884703" y="1173219"/>
          <a:ext cx="4364452" cy="8493456"/>
          <a:chOff x="1085850" y="1528762"/>
          <a:chExt cx="4581525" cy="5529263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DDB7C273-4E79-F9A4-EFEA-04C789C260D1}"/>
              </a:ext>
            </a:extLst>
          </xdr:cNvPr>
          <xdr:cNvGraphicFramePr/>
        </xdr:nvGraphicFramePr>
        <xdr:xfrm>
          <a:off x="1095375" y="1528762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81D39544-38C4-1BDE-4096-5A6CAF1B5629}"/>
              </a:ext>
            </a:extLst>
          </xdr:cNvPr>
          <xdr:cNvGraphicFramePr>
            <a:graphicFrameLocks/>
          </xdr:cNvGraphicFramePr>
        </xdr:nvGraphicFramePr>
        <xdr:xfrm>
          <a:off x="1085850" y="431482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41</xdr:col>
      <xdr:colOff>2239</xdr:colOff>
      <xdr:row>23</xdr:row>
      <xdr:rowOff>168087</xdr:rowOff>
    </xdr:from>
    <xdr:to>
      <xdr:col>46</xdr:col>
      <xdr:colOff>421899</xdr:colOff>
      <xdr:row>30</xdr:row>
      <xdr:rowOff>201705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8988A4-155D-4EFF-AAEB-239160827A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570938</xdr:colOff>
      <xdr:row>17</xdr:row>
      <xdr:rowOff>131071</xdr:rowOff>
    </xdr:from>
    <xdr:to>
      <xdr:col>15</xdr:col>
      <xdr:colOff>150478</xdr:colOff>
      <xdr:row>52</xdr:row>
      <xdr:rowOff>186497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25DC8D5-4101-47CF-B0A8-F242F2DD0591}"/>
            </a:ext>
          </a:extLst>
        </xdr:cNvPr>
        <xdr:cNvGrpSpPr/>
      </xdr:nvGrpSpPr>
      <xdr:grpSpPr>
        <a:xfrm>
          <a:off x="2924173" y="5084071"/>
          <a:ext cx="4308423" cy="8493455"/>
          <a:chOff x="1085850" y="1528762"/>
          <a:chExt cx="4581525" cy="5529263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A41C659C-8190-0F51-6989-01752B00D56D}"/>
              </a:ext>
            </a:extLst>
          </xdr:cNvPr>
          <xdr:cNvGraphicFramePr/>
        </xdr:nvGraphicFramePr>
        <xdr:xfrm>
          <a:off x="1095375" y="1528762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D8D27B08-509D-50C3-9E22-CCC0D4631951}"/>
              </a:ext>
            </a:extLst>
          </xdr:cNvPr>
          <xdr:cNvGraphicFramePr>
            <a:graphicFrameLocks/>
          </xdr:cNvGraphicFramePr>
        </xdr:nvGraphicFramePr>
        <xdr:xfrm>
          <a:off x="1085850" y="431482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41</xdr:col>
      <xdr:colOff>2239</xdr:colOff>
      <xdr:row>23</xdr:row>
      <xdr:rowOff>168087</xdr:rowOff>
    </xdr:from>
    <xdr:to>
      <xdr:col>46</xdr:col>
      <xdr:colOff>421899</xdr:colOff>
      <xdr:row>30</xdr:row>
      <xdr:rowOff>201705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D581CB4-CF5D-4E97-B8B3-E60D12E1A4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02"/>
  <sheetViews>
    <sheetView zoomScale="85" zoomScaleNormal="85" workbookViewId="0">
      <selection activeCell="U2" sqref="U2:U8"/>
    </sheetView>
  </sheetViews>
  <sheetFormatPr defaultRowHeight="15" x14ac:dyDescent="0.25"/>
  <cols>
    <col min="5" max="5" width="9.5703125" bestFit="1" customWidth="1"/>
    <col min="8" max="8" width="10.140625" bestFit="1" customWidth="1"/>
    <col min="11" max="11" width="8" customWidth="1"/>
    <col min="14" max="14" width="6" customWidth="1"/>
    <col min="23" max="23" width="7.28515625" customWidth="1"/>
    <col min="28" max="28" width="14.140625" customWidth="1"/>
    <col min="29" max="29" width="7.28515625" hidden="1" customWidth="1"/>
    <col min="30" max="30" width="7.28515625" customWidth="1"/>
    <col min="31" max="31" width="4.85546875" style="21" customWidth="1"/>
    <col min="32" max="32" width="7.42578125" customWidth="1"/>
  </cols>
  <sheetData>
    <row r="1" spans="4:32" x14ac:dyDescent="0.25">
      <c r="D1" s="11">
        <v>1</v>
      </c>
      <c r="H1" s="5">
        <f>H2/H11</f>
        <v>0.40591827784544798</v>
      </c>
      <c r="O1" t="s">
        <v>379</v>
      </c>
      <c r="T1" s="128"/>
      <c r="U1" s="128"/>
      <c r="V1" s="128"/>
      <c r="W1" s="128"/>
      <c r="X1" s="128"/>
    </row>
    <row r="2" spans="4:32" x14ac:dyDescent="0.25">
      <c r="D2" s="2">
        <v>1732172.2312318</v>
      </c>
      <c r="E2" s="16" t="s">
        <v>11</v>
      </c>
      <c r="H2" s="6">
        <v>4175275</v>
      </c>
      <c r="T2" s="128"/>
      <c r="U2" s="2">
        <v>1732172.2309999999</v>
      </c>
      <c r="V2" s="16" t="s">
        <v>11</v>
      </c>
      <c r="W2" s="128"/>
      <c r="X2" s="128"/>
      <c r="Y2">
        <v>1732172.2309999999</v>
      </c>
      <c r="AB2" s="64" t="s">
        <v>124</v>
      </c>
      <c r="AC2" s="64">
        <v>1732172.2309999999</v>
      </c>
      <c r="AD2" s="64">
        <f>AC2</f>
        <v>1732172.2309999999</v>
      </c>
      <c r="AE2" s="65" t="s">
        <v>132</v>
      </c>
      <c r="AF2" s="64"/>
    </row>
    <row r="3" spans="4:32" x14ac:dyDescent="0.25">
      <c r="D3" s="2">
        <v>7446117.2341510998</v>
      </c>
      <c r="E3" s="2"/>
      <c r="F3" t="s">
        <v>8</v>
      </c>
      <c r="G3" t="s">
        <v>9</v>
      </c>
      <c r="H3" s="6">
        <f>SQRT(H2)</f>
        <v>2043.3489667699935</v>
      </c>
      <c r="O3">
        <v>1703282.8663176</v>
      </c>
      <c r="P3">
        <v>7595375.9263602998</v>
      </c>
      <c r="Q3">
        <v>995.48099999999999</v>
      </c>
      <c r="R3">
        <v>1</v>
      </c>
      <c r="T3" s="128"/>
      <c r="U3" s="2">
        <v>7446117.2340000002</v>
      </c>
      <c r="V3" s="2"/>
      <c r="W3" s="128"/>
      <c r="X3" s="128"/>
      <c r="Y3">
        <v>7446117.2340000002</v>
      </c>
      <c r="AB3" s="64" t="s">
        <v>125</v>
      </c>
      <c r="AC3" s="64">
        <v>7446117.2340000002</v>
      </c>
      <c r="AD3" s="64">
        <f>AC3</f>
        <v>7446117.2340000002</v>
      </c>
      <c r="AE3" s="65" t="s">
        <v>132</v>
      </c>
      <c r="AF3" s="64"/>
    </row>
    <row r="4" spans="4:32" x14ac:dyDescent="0.25">
      <c r="D4" s="2">
        <v>395</v>
      </c>
      <c r="E4" s="2">
        <v>700</v>
      </c>
      <c r="F4">
        <v>978</v>
      </c>
      <c r="G4" s="1">
        <v>842.30474853516</v>
      </c>
      <c r="O4">
        <v>1703101.1181654001</v>
      </c>
      <c r="P4">
        <v>7595372.4542683</v>
      </c>
      <c r="Q4">
        <v>1000.395</v>
      </c>
      <c r="R4">
        <v>2</v>
      </c>
      <c r="T4" s="128"/>
      <c r="U4" s="2">
        <v>-2000</v>
      </c>
      <c r="V4" s="2">
        <v>100</v>
      </c>
      <c r="W4" s="128"/>
      <c r="X4" s="128"/>
      <c r="Y4">
        <v>0</v>
      </c>
      <c r="AB4" s="60" t="s">
        <v>126</v>
      </c>
      <c r="AC4" s="60">
        <v>-2000</v>
      </c>
      <c r="AD4" s="60">
        <f>AC4/1000</f>
        <v>-2</v>
      </c>
      <c r="AE4" s="61" t="s">
        <v>131</v>
      </c>
      <c r="AF4" s="62">
        <f>AD4</f>
        <v>-2</v>
      </c>
    </row>
    <row r="5" spans="4:32" x14ac:dyDescent="0.25">
      <c r="D5" s="3">
        <v>86800</v>
      </c>
      <c r="E5" s="3">
        <f>D5/E4</f>
        <v>124</v>
      </c>
      <c r="F5">
        <v>840</v>
      </c>
      <c r="G5" s="1">
        <v>838.43237304688</v>
      </c>
      <c r="O5">
        <v>1702927.2583013</v>
      </c>
      <c r="P5">
        <v>7595323.1924884999</v>
      </c>
      <c r="Q5">
        <v>1014.49</v>
      </c>
      <c r="R5">
        <v>3</v>
      </c>
      <c r="T5" s="128"/>
      <c r="U5" s="3">
        <v>86800</v>
      </c>
      <c r="V5" s="120">
        <f>U5/V4</f>
        <v>868</v>
      </c>
      <c r="W5" s="128"/>
      <c r="X5" s="128"/>
      <c r="Y5">
        <v>86800</v>
      </c>
      <c r="AB5" s="64" t="s">
        <v>127</v>
      </c>
      <c r="AC5" s="64">
        <v>86800</v>
      </c>
      <c r="AD5" s="66">
        <f>AC5/1000</f>
        <v>86.8</v>
      </c>
      <c r="AE5" s="65" t="s">
        <v>131</v>
      </c>
      <c r="AF5" s="67"/>
    </row>
    <row r="6" spans="4:32" x14ac:dyDescent="0.25">
      <c r="D6" s="3">
        <v>146800</v>
      </c>
      <c r="E6" s="13">
        <f>D6/E4</f>
        <v>209.71428571428572</v>
      </c>
      <c r="F6">
        <f>F4-F5</f>
        <v>138</v>
      </c>
      <c r="G6" s="1">
        <f>G4-G5</f>
        <v>3.8723754882799994</v>
      </c>
      <c r="O6">
        <v>1702807.8568704</v>
      </c>
      <c r="P6">
        <v>7595180.7599315997</v>
      </c>
      <c r="Q6">
        <v>1010.564</v>
      </c>
      <c r="R6">
        <v>4</v>
      </c>
      <c r="T6" s="128"/>
      <c r="U6" s="3">
        <v>146800</v>
      </c>
      <c r="V6" s="120">
        <f>U6/V4</f>
        <v>1468</v>
      </c>
      <c r="W6" s="128"/>
      <c r="X6" s="128"/>
      <c r="Y6">
        <v>146800</v>
      </c>
      <c r="AB6" s="64" t="s">
        <v>128</v>
      </c>
      <c r="AC6" s="64">
        <v>146800</v>
      </c>
      <c r="AD6" s="66">
        <f>AC6/1000</f>
        <v>146.80000000000001</v>
      </c>
      <c r="AE6" s="65" t="s">
        <v>131</v>
      </c>
      <c r="AF6" s="67"/>
    </row>
    <row r="7" spans="4:32" x14ac:dyDescent="0.25">
      <c r="D7" s="2">
        <v>2035.925</v>
      </c>
      <c r="E7" s="2"/>
      <c r="O7">
        <v>1702768.5416482999</v>
      </c>
      <c r="P7">
        <v>7595001.0134159001</v>
      </c>
      <c r="Q7">
        <v>1002.246</v>
      </c>
      <c r="R7">
        <v>5</v>
      </c>
      <c r="T7" s="128"/>
      <c r="U7" s="2">
        <v>4600</v>
      </c>
      <c r="V7" s="2"/>
      <c r="W7" s="128"/>
      <c r="X7" s="128"/>
      <c r="Y7">
        <v>2500</v>
      </c>
      <c r="Z7">
        <f>Y7/1000</f>
        <v>2.5</v>
      </c>
      <c r="AB7" s="60" t="s">
        <v>129</v>
      </c>
      <c r="AC7" s="60">
        <v>4600</v>
      </c>
      <c r="AD7" s="63">
        <f>AC7/1000</f>
        <v>4.5999999999999996</v>
      </c>
      <c r="AE7" s="61" t="s">
        <v>131</v>
      </c>
      <c r="AF7" s="62">
        <f>(AC7+AC4)/1000</f>
        <v>2.6</v>
      </c>
    </row>
    <row r="8" spans="4:32" x14ac:dyDescent="0.25">
      <c r="D8" s="12">
        <v>35</v>
      </c>
      <c r="E8" s="2"/>
      <c r="O8">
        <v>1702622.7152738001</v>
      </c>
      <c r="P8">
        <v>7594888.1727489997</v>
      </c>
      <c r="Q8">
        <v>1000.295</v>
      </c>
      <c r="R8">
        <v>6</v>
      </c>
      <c r="T8" s="128"/>
      <c r="U8" s="12">
        <v>35</v>
      </c>
      <c r="V8" s="2"/>
      <c r="W8" s="128"/>
      <c r="X8" s="128" t="s">
        <v>382</v>
      </c>
      <c r="Y8">
        <v>35</v>
      </c>
      <c r="AB8" s="64" t="s">
        <v>130</v>
      </c>
      <c r="AC8" s="64">
        <v>35</v>
      </c>
      <c r="AD8" s="64"/>
      <c r="AE8" s="65" t="s">
        <v>132</v>
      </c>
      <c r="AF8" s="64"/>
    </row>
    <row r="9" spans="4:32" x14ac:dyDescent="0.25">
      <c r="O9">
        <v>1702493.6386917001</v>
      </c>
      <c r="P9">
        <v>7594757.2328060996</v>
      </c>
      <c r="Q9">
        <v>999.50750000000005</v>
      </c>
      <c r="R9">
        <v>7</v>
      </c>
      <c r="T9" s="49"/>
      <c r="U9" s="49"/>
      <c r="V9" s="49"/>
      <c r="W9" s="49"/>
      <c r="X9" s="49">
        <v>1732172.2309999999</v>
      </c>
    </row>
    <row r="10" spans="4:32" x14ac:dyDescent="0.25">
      <c r="D10" s="11">
        <v>2</v>
      </c>
      <c r="H10" s="14" t="s">
        <v>7</v>
      </c>
      <c r="O10">
        <v>1702383.7715058001</v>
      </c>
      <c r="P10">
        <v>7594607.5530030997</v>
      </c>
      <c r="Q10">
        <v>1003.482</v>
      </c>
      <c r="R10">
        <v>8</v>
      </c>
      <c r="T10" s="49"/>
      <c r="U10" s="2">
        <v>1732172.2309999999</v>
      </c>
      <c r="V10" s="16" t="s">
        <v>11</v>
      </c>
      <c r="W10" s="124" t="s">
        <v>378</v>
      </c>
      <c r="X10" s="49">
        <v>7446117.2340000002</v>
      </c>
    </row>
    <row r="11" spans="4:32" x14ac:dyDescent="0.25">
      <c r="D11">
        <v>1719070.6680000001</v>
      </c>
      <c r="E11" s="16" t="s">
        <v>10</v>
      </c>
      <c r="H11" s="15">
        <v>10285999</v>
      </c>
      <c r="I11" s="4"/>
      <c r="O11">
        <v>1702329.2168380001</v>
      </c>
      <c r="P11">
        <v>7594429.8804865004</v>
      </c>
      <c r="Q11">
        <v>994.36479999999995</v>
      </c>
      <c r="R11">
        <v>9</v>
      </c>
      <c r="T11" s="49"/>
      <c r="U11" s="2">
        <v>7446117.2340000002</v>
      </c>
      <c r="V11" s="2"/>
      <c r="W11" s="123">
        <f>X11/1000</f>
        <v>-1</v>
      </c>
      <c r="X11" s="49">
        <v>-1000</v>
      </c>
    </row>
    <row r="12" spans="4:32" x14ac:dyDescent="0.25">
      <c r="D12">
        <v>7473657.2419999996</v>
      </c>
      <c r="E12" s="2"/>
      <c r="F12" t="s">
        <v>8</v>
      </c>
      <c r="H12" s="15">
        <f>SQRT(H11)</f>
        <v>3207.1792902798556</v>
      </c>
      <c r="I12" s="4"/>
      <c r="O12">
        <v>1702232.2782368001</v>
      </c>
      <c r="P12">
        <v>7594278.8481553998</v>
      </c>
      <c r="Q12">
        <v>979.3297</v>
      </c>
      <c r="R12">
        <v>10</v>
      </c>
      <c r="T12" s="49"/>
      <c r="U12" s="2">
        <v>-2000</v>
      </c>
      <c r="V12" s="2">
        <v>600</v>
      </c>
      <c r="W12" s="123">
        <f>X12/1000</f>
        <v>86.8</v>
      </c>
      <c r="X12" s="125">
        <v>86800</v>
      </c>
    </row>
    <row r="13" spans="4:32" x14ac:dyDescent="0.25">
      <c r="D13">
        <v>395</v>
      </c>
      <c r="E13" s="2">
        <v>400</v>
      </c>
      <c r="F13">
        <v>1043</v>
      </c>
      <c r="I13" s="4"/>
      <c r="O13">
        <v>1702095.8345144</v>
      </c>
      <c r="P13">
        <v>7594152.6465485003</v>
      </c>
      <c r="Q13">
        <v>981.25070000000005</v>
      </c>
      <c r="R13">
        <v>11</v>
      </c>
      <c r="T13" s="49"/>
      <c r="U13" s="3">
        <v>86800</v>
      </c>
      <c r="V13" s="120">
        <f>U13/V12</f>
        <v>144.66666666666666</v>
      </c>
      <c r="W13" s="123">
        <f>X13/1000</f>
        <v>146.7999989939</v>
      </c>
      <c r="X13" s="125">
        <v>146799.99899389999</v>
      </c>
    </row>
    <row r="14" spans="4:32" x14ac:dyDescent="0.25">
      <c r="D14">
        <v>67800</v>
      </c>
      <c r="E14" s="13">
        <f>D14/E13</f>
        <v>169.5</v>
      </c>
      <c r="F14">
        <v>910</v>
      </c>
      <c r="O14">
        <v>1701978.6691477001</v>
      </c>
      <c r="P14">
        <v>7594009.045434</v>
      </c>
      <c r="Q14">
        <v>995.697</v>
      </c>
      <c r="R14">
        <v>12</v>
      </c>
      <c r="T14" s="49"/>
      <c r="U14" s="3">
        <v>146800</v>
      </c>
      <c r="V14" s="120">
        <f>U14/V12</f>
        <v>244.66666666666666</v>
      </c>
      <c r="W14" s="126">
        <f>X14/1000</f>
        <v>3.6000000000007</v>
      </c>
      <c r="X14" s="49">
        <v>3600.0000000006999</v>
      </c>
    </row>
    <row r="15" spans="4:32" x14ac:dyDescent="0.25">
      <c r="D15">
        <v>65000</v>
      </c>
      <c r="E15" s="13">
        <f>D15/E13</f>
        <v>162.5</v>
      </c>
      <c r="F15">
        <f>F13-F14</f>
        <v>133</v>
      </c>
      <c r="O15">
        <v>1701853.3509756001</v>
      </c>
      <c r="P15">
        <v>7593872.8421149999</v>
      </c>
      <c r="Q15">
        <v>1002.432</v>
      </c>
      <c r="R15">
        <v>13</v>
      </c>
      <c r="T15" s="49"/>
      <c r="U15" s="2">
        <v>4600</v>
      </c>
      <c r="V15" s="2"/>
      <c r="W15" s="127">
        <f>W14+W11</f>
        <v>2.6000000000007</v>
      </c>
      <c r="X15" s="49">
        <v>35</v>
      </c>
    </row>
    <row r="16" spans="4:32" x14ac:dyDescent="0.25">
      <c r="D16">
        <v>2035.925</v>
      </c>
      <c r="E16" s="2"/>
      <c r="O16">
        <v>1701716.5074891001</v>
      </c>
      <c r="P16">
        <v>7593747.0740937004</v>
      </c>
      <c r="Q16">
        <v>1016.1950000000001</v>
      </c>
      <c r="R16">
        <v>14</v>
      </c>
      <c r="T16" s="49"/>
      <c r="U16" s="12">
        <v>35</v>
      </c>
      <c r="V16" s="2"/>
      <c r="W16" s="49"/>
      <c r="X16" s="49">
        <v>1647971.2107207</v>
      </c>
    </row>
    <row r="17" spans="1:30" x14ac:dyDescent="0.25">
      <c r="D17" s="12">
        <v>40</v>
      </c>
      <c r="E17" s="2"/>
      <c r="I17" s="4"/>
      <c r="O17">
        <v>1701579.6640027</v>
      </c>
      <c r="P17">
        <v>7593621.3060724996</v>
      </c>
      <c r="Q17">
        <v>1028.2080000000001</v>
      </c>
      <c r="R17">
        <v>15</v>
      </c>
      <c r="T17" s="49"/>
      <c r="U17" s="49"/>
      <c r="V17" s="49"/>
      <c r="W17" s="49"/>
      <c r="X17" s="49">
        <v>7566368.7532775002</v>
      </c>
    </row>
    <row r="18" spans="1:30" x14ac:dyDescent="0.25">
      <c r="B18">
        <v>295</v>
      </c>
      <c r="C18" t="s">
        <v>4</v>
      </c>
      <c r="E18" s="10" t="s">
        <v>0</v>
      </c>
      <c r="F18" s="10" t="s">
        <v>1</v>
      </c>
      <c r="G18" s="10" t="s">
        <v>2</v>
      </c>
      <c r="H18" s="10" t="s">
        <v>3</v>
      </c>
      <c r="I18" s="7"/>
      <c r="O18">
        <v>1701513.1082945999</v>
      </c>
      <c r="P18">
        <v>7593456.1301873</v>
      </c>
      <c r="Q18">
        <v>1021.15</v>
      </c>
      <c r="R18">
        <v>16</v>
      </c>
      <c r="T18" s="49"/>
      <c r="U18" s="2">
        <v>1732172.2309999999</v>
      </c>
      <c r="V18" s="16" t="s">
        <v>11</v>
      </c>
      <c r="W18" s="49"/>
      <c r="X18" s="49">
        <v>798.09338378906</v>
      </c>
    </row>
    <row r="19" spans="1:30" x14ac:dyDescent="0.25">
      <c r="B19" s="9">
        <f>B18/30</f>
        <v>9.8333333333333339</v>
      </c>
      <c r="C19" s="8" t="s">
        <v>5</v>
      </c>
      <c r="E19" s="10" t="s">
        <v>6</v>
      </c>
      <c r="F19" s="10">
        <v>0</v>
      </c>
      <c r="G19" s="10">
        <v>1</v>
      </c>
      <c r="H19" s="10">
        <v>0</v>
      </c>
      <c r="I19" s="8">
        <v>10</v>
      </c>
      <c r="J19" s="8" t="s">
        <v>5</v>
      </c>
      <c r="K19" s="4"/>
      <c r="O19">
        <v>1701526.0007040999</v>
      </c>
      <c r="P19">
        <v>7593277.0699850004</v>
      </c>
      <c r="Q19">
        <v>999.69619999999998</v>
      </c>
      <c r="R19">
        <v>17</v>
      </c>
      <c r="T19" s="49"/>
      <c r="U19" s="2">
        <v>7446117.2340000002</v>
      </c>
      <c r="V19" s="2"/>
      <c r="W19" s="49"/>
      <c r="X19" s="49">
        <v>55</v>
      </c>
    </row>
    <row r="20" spans="1:30" x14ac:dyDescent="0.25">
      <c r="H20" s="1"/>
      <c r="O20">
        <v>1701586.1117882</v>
      </c>
      <c r="P20">
        <v>7593101.1995994998</v>
      </c>
      <c r="Q20">
        <v>970.59889999999996</v>
      </c>
      <c r="R20">
        <v>18</v>
      </c>
      <c r="T20" s="49">
        <v>1000</v>
      </c>
      <c r="U20" s="2">
        <f>U12+T20</f>
        <v>-1000</v>
      </c>
      <c r="V20" s="130">
        <v>1600</v>
      </c>
      <c r="W20" s="123">
        <f>V20/1000</f>
        <v>1.6</v>
      </c>
      <c r="X20" s="122">
        <v>-873.67499999999995</v>
      </c>
    </row>
    <row r="21" spans="1:30" x14ac:dyDescent="0.25">
      <c r="O21">
        <v>1701599.0660081999</v>
      </c>
      <c r="P21">
        <v>7592918.8905199999</v>
      </c>
      <c r="Q21">
        <v>958.5403</v>
      </c>
      <c r="R21">
        <v>19</v>
      </c>
      <c r="T21" s="49"/>
      <c r="U21" s="3">
        <v>86800</v>
      </c>
      <c r="V21" s="120">
        <f>U21/V20</f>
        <v>54.25</v>
      </c>
      <c r="W21" s="49"/>
      <c r="X21" s="122">
        <v>2361.3270000000002</v>
      </c>
    </row>
    <row r="22" spans="1:30" x14ac:dyDescent="0.25">
      <c r="O22">
        <v>1701501.0994694999</v>
      </c>
      <c r="P22">
        <v>7592760.9465670995</v>
      </c>
      <c r="Q22">
        <v>952.32209999999998</v>
      </c>
      <c r="R22">
        <v>20</v>
      </c>
      <c r="T22" s="49"/>
      <c r="U22" s="3">
        <v>146800</v>
      </c>
      <c r="V22" s="120">
        <f>U22/V20</f>
        <v>91.75</v>
      </c>
      <c r="W22" s="129" t="s">
        <v>381</v>
      </c>
      <c r="X22" s="3">
        <v>163</v>
      </c>
    </row>
    <row r="23" spans="1:30" x14ac:dyDescent="0.25">
      <c r="J23" s="4">
        <f>AVERAGE(J26:J32)</f>
        <v>4764.2857067857067</v>
      </c>
      <c r="K23" s="4">
        <f>J23+L23</f>
        <v>4764.2857067857067</v>
      </c>
      <c r="L23">
        <v>0</v>
      </c>
      <c r="O23">
        <v>1701422.3914796</v>
      </c>
      <c r="P23">
        <v>7592593.4292427003</v>
      </c>
      <c r="Q23">
        <v>952.62009999999998</v>
      </c>
      <c r="R23">
        <v>21</v>
      </c>
      <c r="T23" s="49"/>
      <c r="U23" s="2">
        <f>U15-T20</f>
        <v>3600</v>
      </c>
      <c r="V23" s="121">
        <v>10</v>
      </c>
      <c r="W23" s="129" t="s">
        <v>380</v>
      </c>
      <c r="X23" s="13">
        <v>178</v>
      </c>
    </row>
    <row r="24" spans="1:30" x14ac:dyDescent="0.25">
      <c r="G24" t="s">
        <v>112</v>
      </c>
      <c r="H24" t="s">
        <v>113</v>
      </c>
      <c r="J24" s="4"/>
      <c r="K24" s="4">
        <f>J23+L24</f>
        <v>4764.2857067857067</v>
      </c>
      <c r="L24">
        <v>0</v>
      </c>
      <c r="O24">
        <v>1701348.345797</v>
      </c>
      <c r="P24">
        <v>7592424.2658363003</v>
      </c>
      <c r="Q24">
        <v>956.52</v>
      </c>
      <c r="R24">
        <v>22</v>
      </c>
      <c r="T24" s="49"/>
      <c r="U24" s="12">
        <v>35</v>
      </c>
      <c r="V24" s="2">
        <f>(U23-U20)/V23</f>
        <v>460</v>
      </c>
      <c r="W24" s="49"/>
      <c r="X24" s="49">
        <v>6</v>
      </c>
    </row>
    <row r="25" spans="1:30" x14ac:dyDescent="0.25">
      <c r="A25" s="31">
        <f t="shared" ref="A25:A39" si="0">E25+M25</f>
        <v>7527864.9950000001</v>
      </c>
      <c r="B25">
        <f t="array" ref="B25:C39">LINEST(A25:A39,D25:D39,,)</f>
        <v>-0.10613314167961808</v>
      </c>
      <c r="C25">
        <v>7707763.8538162243</v>
      </c>
      <c r="D25" s="31">
        <v>1695030</v>
      </c>
      <c r="E25" s="31">
        <v>7527864.9950000001</v>
      </c>
      <c r="F25" s="31">
        <v>0</v>
      </c>
      <c r="G25" s="31">
        <f>D25+L25</f>
        <v>1695030</v>
      </c>
      <c r="H25">
        <f>B25*G25+C25</f>
        <v>7527864.9946750216</v>
      </c>
      <c r="I25" s="31">
        <v>950</v>
      </c>
      <c r="K25" s="31">
        <v>1</v>
      </c>
      <c r="L25">
        <v>0</v>
      </c>
      <c r="M25">
        <v>0</v>
      </c>
      <c r="O25">
        <v>1701228.9389833999</v>
      </c>
      <c r="P25">
        <v>7592281.8377919002</v>
      </c>
      <c r="Q25">
        <v>958.49760000000003</v>
      </c>
      <c r="R25">
        <v>23</v>
      </c>
      <c r="T25" s="49"/>
      <c r="U25" s="49"/>
      <c r="V25" s="49"/>
      <c r="W25" s="153" t="s">
        <v>383</v>
      </c>
      <c r="X25" s="152">
        <v>205492</v>
      </c>
      <c r="AA25">
        <v>1695030</v>
      </c>
      <c r="AB25">
        <v>7527864.9950000001</v>
      </c>
      <c r="AD25">
        <v>1</v>
      </c>
    </row>
    <row r="26" spans="1:30" x14ac:dyDescent="0.25">
      <c r="A26" s="31">
        <f t="shared" si="0"/>
        <v>7527359.3460339997</v>
      </c>
      <c r="B26">
        <v>-0.10613314167961808</v>
      </c>
      <c r="C26">
        <v>7707763.8538162243</v>
      </c>
      <c r="D26" s="31">
        <v>1699794.28568</v>
      </c>
      <c r="E26" s="31">
        <v>7527359.3460339997</v>
      </c>
      <c r="F26" s="31">
        <v>0</v>
      </c>
      <c r="G26">
        <f>G25+K$23+L26</f>
        <v>1699794.2857067857</v>
      </c>
      <c r="H26">
        <f t="shared" ref="H26:H39" si="1">B26*G26+C26</f>
        <v>7527359.3460651003</v>
      </c>
      <c r="I26" s="31">
        <v>950</v>
      </c>
      <c r="J26" s="131">
        <f>D26-D25</f>
        <v>4764.2856799999718</v>
      </c>
      <c r="K26" s="31">
        <v>2</v>
      </c>
      <c r="L26">
        <v>0</v>
      </c>
      <c r="M26">
        <v>0</v>
      </c>
      <c r="N26" s="1">
        <f>SQRT((G25-G26)^2+(H25-H26)^2)</f>
        <v>4791.0436037045502</v>
      </c>
      <c r="O26">
        <v>1701113.7977004</v>
      </c>
      <c r="P26">
        <v>7592136.0366890002</v>
      </c>
      <c r="Q26">
        <v>966.58069999999998</v>
      </c>
      <c r="R26">
        <v>24</v>
      </c>
      <c r="T26" s="49"/>
      <c r="U26" s="49"/>
      <c r="V26" s="49"/>
      <c r="W26" s="153" t="s">
        <v>384</v>
      </c>
      <c r="X26" s="152">
        <v>174084</v>
      </c>
      <c r="AA26">
        <v>1699794.28568</v>
      </c>
      <c r="AB26">
        <v>7527359.3460339997</v>
      </c>
      <c r="AD26">
        <v>2</v>
      </c>
    </row>
    <row r="27" spans="1:30" x14ac:dyDescent="0.25">
      <c r="A27" s="31">
        <f t="shared" si="0"/>
        <v>7526853.6969630001</v>
      </c>
      <c r="B27">
        <v>-0.10613314167961808</v>
      </c>
      <c r="C27">
        <v>7707763.8538162243</v>
      </c>
      <c r="D27" s="31">
        <v>1704558.5713488001</v>
      </c>
      <c r="E27" s="31">
        <v>7526853.6969630001</v>
      </c>
      <c r="F27" s="31">
        <v>0</v>
      </c>
      <c r="G27">
        <f t="shared" ref="G27:G39" si="2">G26+K$23+L27</f>
        <v>1704558.5714135715</v>
      </c>
      <c r="H27">
        <f t="shared" si="1"/>
        <v>7526853.6974551799</v>
      </c>
      <c r="I27" s="31">
        <v>950</v>
      </c>
      <c r="J27" s="131">
        <f t="shared" ref="J27:J39" si="3">D27-D26</f>
        <v>4764.2856688001193</v>
      </c>
      <c r="K27" s="31">
        <v>3</v>
      </c>
      <c r="L27">
        <v>0</v>
      </c>
      <c r="M27">
        <v>0</v>
      </c>
      <c r="N27" s="1">
        <f>SQRT((G26-G27)^2+(H26-H27)^2)</f>
        <v>4791.0436037044519</v>
      </c>
      <c r="O27">
        <v>1701002.73242</v>
      </c>
      <c r="P27">
        <v>7591987.0124008004</v>
      </c>
      <c r="Q27">
        <v>973.70069999999998</v>
      </c>
      <c r="R27">
        <v>25</v>
      </c>
      <c r="T27" s="154">
        <f>X27/X26</f>
        <v>0.79933825049975871</v>
      </c>
      <c r="U27" s="49"/>
      <c r="V27" s="49"/>
      <c r="W27" s="153" t="s">
        <v>385</v>
      </c>
      <c r="X27" s="152">
        <v>139152</v>
      </c>
      <c r="AA27">
        <v>1704558.5713488001</v>
      </c>
      <c r="AB27">
        <v>7526853.6969630001</v>
      </c>
      <c r="AD27">
        <v>3</v>
      </c>
    </row>
    <row r="28" spans="1:30" x14ac:dyDescent="0.25">
      <c r="A28" s="31">
        <f t="shared" si="0"/>
        <v>7526348.0489857998</v>
      </c>
      <c r="B28">
        <v>-0.10613314167961808</v>
      </c>
      <c r="C28">
        <v>7707763.8538162243</v>
      </c>
      <c r="D28" s="31">
        <v>1709322.8571337999</v>
      </c>
      <c r="E28" s="31">
        <v>7526348.0489857998</v>
      </c>
      <c r="F28" s="31">
        <v>0</v>
      </c>
      <c r="G28">
        <f t="shared" si="2"/>
        <v>1709322.8571203572</v>
      </c>
      <c r="H28">
        <f t="shared" si="1"/>
        <v>7526348.0488452595</v>
      </c>
      <c r="I28" s="31">
        <v>950</v>
      </c>
      <c r="J28" s="131">
        <f t="shared" si="3"/>
        <v>4764.28578499984</v>
      </c>
      <c r="K28" s="31">
        <v>4</v>
      </c>
      <c r="L28">
        <v>0</v>
      </c>
      <c r="M28">
        <v>0</v>
      </c>
      <c r="N28" s="1">
        <f>SQRT((G27-G28)^2+(H27-H28)^2)</f>
        <v>4791.0436037044519</v>
      </c>
      <c r="O28">
        <v>1700891.6671396</v>
      </c>
      <c r="P28">
        <v>7591837.9881127002</v>
      </c>
      <c r="Q28">
        <v>983.17740000000003</v>
      </c>
      <c r="R28">
        <v>26</v>
      </c>
      <c r="T28" s="49"/>
      <c r="U28" s="49"/>
      <c r="V28" s="49"/>
      <c r="W28" s="153" t="s">
        <v>386</v>
      </c>
      <c r="X28" s="152">
        <v>34932</v>
      </c>
      <c r="AA28">
        <v>1709322.8571337999</v>
      </c>
      <c r="AB28">
        <v>7526348.0489857998</v>
      </c>
      <c r="AD28">
        <v>4</v>
      </c>
    </row>
    <row r="29" spans="1:30" x14ac:dyDescent="0.25">
      <c r="A29" s="31">
        <f t="shared" si="0"/>
        <v>7525842.4000198003</v>
      </c>
      <c r="B29">
        <v>-0.10613314167961808</v>
      </c>
      <c r="C29">
        <v>7707763.8538162243</v>
      </c>
      <c r="D29" s="31">
        <v>1714087.1428137999</v>
      </c>
      <c r="E29" s="31">
        <v>7525842.4000198003</v>
      </c>
      <c r="F29" s="31">
        <v>0</v>
      </c>
      <c r="G29">
        <f t="shared" si="2"/>
        <v>1714087.142827143</v>
      </c>
      <c r="H29">
        <f t="shared" si="1"/>
        <v>7525842.4002353391</v>
      </c>
      <c r="I29" s="31">
        <v>950</v>
      </c>
      <c r="J29" s="131">
        <f t="shared" si="3"/>
        <v>4764.2856799999718</v>
      </c>
      <c r="K29" s="31">
        <v>5</v>
      </c>
      <c r="L29">
        <v>0</v>
      </c>
      <c r="M29">
        <v>0</v>
      </c>
      <c r="N29" s="1">
        <f>SQRT((G28-G29)^2+(H28-H29)^2)</f>
        <v>4791.0436037044519</v>
      </c>
      <c r="O29">
        <v>1700793.9221516</v>
      </c>
      <c r="P29">
        <v>7591681.4586044</v>
      </c>
      <c r="Q29">
        <v>987.77729999999997</v>
      </c>
      <c r="R29">
        <v>27</v>
      </c>
      <c r="T29" s="49"/>
      <c r="U29" s="49"/>
      <c r="V29" s="49"/>
      <c r="W29" s="49"/>
      <c r="X29" s="49"/>
      <c r="AA29">
        <v>1714087.1428137999</v>
      </c>
      <c r="AB29">
        <v>7525842.4000198003</v>
      </c>
      <c r="AD29">
        <v>5</v>
      </c>
    </row>
    <row r="30" spans="1:30" x14ac:dyDescent="0.25">
      <c r="A30" s="31">
        <f t="shared" si="0"/>
        <v>7525336.7520426</v>
      </c>
      <c r="B30">
        <v>-0.10613314167961808</v>
      </c>
      <c r="C30">
        <v>7707763.8538162243</v>
      </c>
      <c r="D30" s="31">
        <v>1718851.4285987001</v>
      </c>
      <c r="E30" s="31">
        <v>7525336.7520426</v>
      </c>
      <c r="F30" s="31">
        <v>0</v>
      </c>
      <c r="G30">
        <f t="shared" si="2"/>
        <v>1718851.4285339287</v>
      </c>
      <c r="H30">
        <f t="shared" si="1"/>
        <v>7525336.7516254187</v>
      </c>
      <c r="I30" s="31">
        <v>950</v>
      </c>
      <c r="J30" s="131">
        <f t="shared" si="3"/>
        <v>4764.2857849001884</v>
      </c>
      <c r="K30" s="31">
        <v>6</v>
      </c>
      <c r="L30">
        <v>0</v>
      </c>
      <c r="M30">
        <v>0</v>
      </c>
      <c r="N30" s="1">
        <f>SQRT((G29-G30)^2+(H29-H30)^2)</f>
        <v>4791.0436037044519</v>
      </c>
      <c r="O30">
        <v>1700734.9568804</v>
      </c>
      <c r="P30">
        <v>7591508.9310319005</v>
      </c>
      <c r="Q30">
        <v>995.74440000000004</v>
      </c>
      <c r="R30">
        <v>28</v>
      </c>
      <c r="AA30">
        <v>1718851.4285987001</v>
      </c>
      <c r="AB30">
        <v>7525336.7520426</v>
      </c>
      <c r="AD30">
        <v>6</v>
      </c>
    </row>
    <row r="31" spans="1:30" x14ac:dyDescent="0.25">
      <c r="A31" s="31">
        <f t="shared" si="0"/>
        <v>7524831.1029716004</v>
      </c>
      <c r="B31">
        <v>-0.10613314167961808</v>
      </c>
      <c r="C31">
        <v>7707763.8538162243</v>
      </c>
      <c r="D31" s="31">
        <v>1723615.7142675</v>
      </c>
      <c r="E31" s="31">
        <v>7524831.1029716004</v>
      </c>
      <c r="F31" s="31">
        <v>0</v>
      </c>
      <c r="G31">
        <f t="shared" si="2"/>
        <v>1723615.7142407144</v>
      </c>
      <c r="H31">
        <f t="shared" si="1"/>
        <v>7524831.1030154983</v>
      </c>
      <c r="I31" s="31">
        <v>950</v>
      </c>
      <c r="J31" s="131">
        <f t="shared" si="3"/>
        <v>4764.2856687998865</v>
      </c>
      <c r="K31" s="31">
        <v>7</v>
      </c>
      <c r="L31">
        <v>0</v>
      </c>
      <c r="M31">
        <v>0</v>
      </c>
      <c r="N31" s="1">
        <f>SQRT((G30-G31)^2+(H30-H31)^2)</f>
        <v>4791.0436037044519</v>
      </c>
      <c r="O31">
        <v>1700794.5708294001</v>
      </c>
      <c r="P31">
        <v>7591332.8915135004</v>
      </c>
      <c r="Q31">
        <v>990.33920000000001</v>
      </c>
      <c r="R31">
        <v>29</v>
      </c>
      <c r="AA31">
        <v>1723615.7142675</v>
      </c>
      <c r="AB31">
        <v>7524831.1029716004</v>
      </c>
      <c r="AD31">
        <v>7</v>
      </c>
    </row>
    <row r="32" spans="1:30" x14ac:dyDescent="0.25">
      <c r="A32" s="31">
        <f t="shared" si="0"/>
        <v>7524325.4540056</v>
      </c>
      <c r="B32">
        <v>-0.10613314167961808</v>
      </c>
      <c r="C32">
        <v>7707763.8538162243</v>
      </c>
      <c r="D32" s="31">
        <v>1728379.9999474999</v>
      </c>
      <c r="E32" s="31">
        <v>7524325.4540056</v>
      </c>
      <c r="F32" s="31">
        <v>0</v>
      </c>
      <c r="G32">
        <f>G31+K$24+L32</f>
        <v>1728379.9999475002</v>
      </c>
      <c r="H32">
        <f t="shared" si="1"/>
        <v>7524325.4544055779</v>
      </c>
      <c r="I32" s="31">
        <v>950</v>
      </c>
      <c r="J32" s="131">
        <f t="shared" si="3"/>
        <v>4764.2856799999718</v>
      </c>
      <c r="K32" s="31">
        <v>8</v>
      </c>
      <c r="L32">
        <v>0</v>
      </c>
      <c r="M32">
        <v>0</v>
      </c>
      <c r="N32" s="1">
        <f>SQRT((G31-G32)^2+(H31-H32)^2)</f>
        <v>4791.0436037044519</v>
      </c>
      <c r="O32">
        <v>1700842.0455380001</v>
      </c>
      <c r="P32">
        <v>7591155.8094290001</v>
      </c>
      <c r="Q32">
        <v>993.5326</v>
      </c>
      <c r="R32">
        <v>30</v>
      </c>
      <c r="AA32">
        <v>1728379.9999474999</v>
      </c>
      <c r="AB32">
        <v>7524325.4540056</v>
      </c>
      <c r="AD32">
        <v>8</v>
      </c>
    </row>
    <row r="33" spans="1:30" x14ac:dyDescent="0.25">
      <c r="A33" s="31">
        <f t="shared" si="0"/>
        <v>7523819.8060283996</v>
      </c>
      <c r="B33">
        <v>-0.10613314167961808</v>
      </c>
      <c r="C33">
        <v>7707763.8538162243</v>
      </c>
      <c r="D33" s="31">
        <v>1733144.2857325</v>
      </c>
      <c r="E33" s="31">
        <v>7523819.8060283996</v>
      </c>
      <c r="F33" s="31">
        <v>0</v>
      </c>
      <c r="G33">
        <f t="shared" ref="G33:G39" si="4">G32+K$24+L33</f>
        <v>1733144.2856542859</v>
      </c>
      <c r="H33">
        <f t="shared" si="1"/>
        <v>7523819.8057956574</v>
      </c>
      <c r="I33" s="31">
        <v>950</v>
      </c>
      <c r="J33" s="132">
        <f t="shared" si="3"/>
        <v>4764.2857850000728</v>
      </c>
      <c r="K33">
        <v>9</v>
      </c>
      <c r="L33">
        <v>0</v>
      </c>
      <c r="M33">
        <v>0</v>
      </c>
      <c r="N33" s="1">
        <f>SQRT((G32-G33)^2+(H32-H33)^2)</f>
        <v>4791.0436037044519</v>
      </c>
      <c r="O33">
        <v>1700813.321119</v>
      </c>
      <c r="P33">
        <v>7590972.1830618996</v>
      </c>
      <c r="Q33">
        <v>993.95809999999994</v>
      </c>
      <c r="R33">
        <v>31</v>
      </c>
      <c r="AA33">
        <v>1733144.2857325</v>
      </c>
      <c r="AB33">
        <v>7523819.8060283996</v>
      </c>
      <c r="AD33">
        <v>9</v>
      </c>
    </row>
    <row r="34" spans="1:30" x14ac:dyDescent="0.25">
      <c r="A34" s="31">
        <f t="shared" si="0"/>
        <v>7523314.1569574</v>
      </c>
      <c r="B34">
        <v>-0.10613314167961808</v>
      </c>
      <c r="C34">
        <v>7707763.8538162243</v>
      </c>
      <c r="D34" s="31">
        <v>1737908.5714012999</v>
      </c>
      <c r="E34" s="31">
        <v>7523314.1569574</v>
      </c>
      <c r="F34" s="31">
        <v>0</v>
      </c>
      <c r="G34">
        <f t="shared" si="4"/>
        <v>1737908.5713610717</v>
      </c>
      <c r="H34">
        <f t="shared" si="1"/>
        <v>7523314.157185737</v>
      </c>
      <c r="I34" s="31">
        <v>950</v>
      </c>
      <c r="J34" s="131">
        <f t="shared" si="3"/>
        <v>4764.2856687998865</v>
      </c>
      <c r="K34">
        <v>10</v>
      </c>
      <c r="L34">
        <v>0</v>
      </c>
      <c r="M34">
        <v>0</v>
      </c>
      <c r="N34" s="1">
        <f>SQRT((G33-G34)^2+(H33-H34)^2)</f>
        <v>4791.0436037044519</v>
      </c>
      <c r="O34">
        <v>1700784.5967000001</v>
      </c>
      <c r="P34">
        <v>7590788.5566947004</v>
      </c>
      <c r="Q34">
        <v>983.48249999999996</v>
      </c>
      <c r="R34">
        <v>32</v>
      </c>
      <c r="AA34">
        <v>1737908.5714012999</v>
      </c>
      <c r="AB34">
        <v>7523314.1569574</v>
      </c>
      <c r="AD34">
        <v>10</v>
      </c>
    </row>
    <row r="35" spans="1:30" x14ac:dyDescent="0.25">
      <c r="A35" s="31">
        <f t="shared" si="0"/>
        <v>7522808.5089801997</v>
      </c>
      <c r="B35">
        <v>-0.10613314167961808</v>
      </c>
      <c r="C35">
        <v>7707763.8538162243</v>
      </c>
      <c r="D35" s="31">
        <v>1742672.8571862001</v>
      </c>
      <c r="E35" s="31">
        <v>7522808.5089801997</v>
      </c>
      <c r="F35" s="31">
        <v>0</v>
      </c>
      <c r="G35">
        <f t="shared" si="4"/>
        <v>1742672.8570678574</v>
      </c>
      <c r="H35">
        <f t="shared" si="1"/>
        <v>7522808.5085758166</v>
      </c>
      <c r="I35" s="31">
        <v>950</v>
      </c>
      <c r="J35" s="131">
        <f t="shared" si="3"/>
        <v>4764.2857849001884</v>
      </c>
      <c r="K35">
        <v>11</v>
      </c>
      <c r="L35">
        <v>0</v>
      </c>
      <c r="M35">
        <v>0</v>
      </c>
      <c r="N35" s="1">
        <f>SQRT((G34-G35)^2+(H34-H35)^2)</f>
        <v>4791.0436037044519</v>
      </c>
      <c r="O35">
        <v>1700731.5856164999</v>
      </c>
      <c r="P35">
        <v>7590619.5678818999</v>
      </c>
      <c r="Q35">
        <v>985.61839999999995</v>
      </c>
      <c r="R35">
        <v>33</v>
      </c>
      <c r="AA35">
        <v>1742672.8571862001</v>
      </c>
      <c r="AB35">
        <v>7522808.5089801997</v>
      </c>
      <c r="AD35">
        <v>11</v>
      </c>
    </row>
    <row r="36" spans="1:30" x14ac:dyDescent="0.25">
      <c r="A36" s="31">
        <f t="shared" si="0"/>
        <v>7522302.8600142002</v>
      </c>
      <c r="B36">
        <v>-0.10613314167961808</v>
      </c>
      <c r="C36">
        <v>7707763.8538162243</v>
      </c>
      <c r="D36" s="31">
        <v>1747437.1428662001</v>
      </c>
      <c r="E36" s="31">
        <v>7522302.8600142002</v>
      </c>
      <c r="F36" s="31">
        <v>0</v>
      </c>
      <c r="G36">
        <f t="shared" si="4"/>
        <v>1747437.1427746431</v>
      </c>
      <c r="H36">
        <f t="shared" si="1"/>
        <v>7522302.8599658962</v>
      </c>
      <c r="I36" s="31">
        <v>950</v>
      </c>
      <c r="J36" s="131">
        <f t="shared" si="3"/>
        <v>4764.2856799999718</v>
      </c>
      <c r="K36">
        <v>12</v>
      </c>
      <c r="L36">
        <v>0</v>
      </c>
      <c r="M36">
        <v>0</v>
      </c>
      <c r="N36" s="1">
        <f>SQRT((G35-G36)^2+(H35-H36)^2)</f>
        <v>4791.0436037044519</v>
      </c>
      <c r="O36">
        <v>1700582.6378033001</v>
      </c>
      <c r="P36">
        <v>7590508.4000631999</v>
      </c>
      <c r="Q36">
        <v>1014.732</v>
      </c>
      <c r="R36">
        <v>34</v>
      </c>
      <c r="AA36">
        <v>1747437.1428662001</v>
      </c>
      <c r="AB36">
        <v>7522302.8600142002</v>
      </c>
      <c r="AD36">
        <v>12</v>
      </c>
    </row>
    <row r="37" spans="1:30" x14ac:dyDescent="0.25">
      <c r="A37" s="31">
        <f t="shared" si="0"/>
        <v>7521797.2110481998</v>
      </c>
      <c r="B37">
        <v>-0.10613314167961808</v>
      </c>
      <c r="C37">
        <v>7707763.8538162243</v>
      </c>
      <c r="D37" s="31">
        <v>1752201.4285462</v>
      </c>
      <c r="E37" s="31">
        <v>7521797.2110481998</v>
      </c>
      <c r="F37" s="31">
        <v>0</v>
      </c>
      <c r="G37">
        <f t="shared" si="4"/>
        <v>1752201.4284814289</v>
      </c>
      <c r="H37">
        <f t="shared" si="1"/>
        <v>7521797.2113559758</v>
      </c>
      <c r="I37" s="31">
        <v>950</v>
      </c>
      <c r="J37" s="131">
        <f t="shared" si="3"/>
        <v>4764.2856799999718</v>
      </c>
      <c r="K37">
        <v>13</v>
      </c>
      <c r="L37">
        <v>0</v>
      </c>
      <c r="M37">
        <v>0</v>
      </c>
      <c r="N37" s="1">
        <f>SQRT((G36-G37)^2+(H36-H37)^2)</f>
        <v>4791.0436037044519</v>
      </c>
      <c r="O37">
        <v>1700433.6899901</v>
      </c>
      <c r="P37">
        <v>7590397.2322445996</v>
      </c>
      <c r="Q37">
        <v>1033.973</v>
      </c>
      <c r="R37">
        <v>35</v>
      </c>
      <c r="AA37">
        <v>1752201.4285462</v>
      </c>
      <c r="AB37">
        <v>7521797.2110481998</v>
      </c>
      <c r="AD37">
        <v>13</v>
      </c>
    </row>
    <row r="38" spans="1:30" x14ac:dyDescent="0.25">
      <c r="A38" s="31">
        <f t="shared" si="0"/>
        <v>7521291.5629660003</v>
      </c>
      <c r="B38">
        <v>-0.10613314167961808</v>
      </c>
      <c r="C38">
        <v>7707763.8538162243</v>
      </c>
      <c r="D38" s="31">
        <v>1756965.71432</v>
      </c>
      <c r="E38" s="31">
        <v>7521291.5629660003</v>
      </c>
      <c r="F38" s="31">
        <v>0</v>
      </c>
      <c r="G38">
        <f t="shared" si="4"/>
        <v>1756965.7141882146</v>
      </c>
      <c r="H38">
        <f t="shared" si="1"/>
        <v>7521291.5627460554</v>
      </c>
      <c r="I38" s="31">
        <v>950</v>
      </c>
      <c r="J38" s="131">
        <f t="shared" si="3"/>
        <v>4764.2857737999875</v>
      </c>
      <c r="K38">
        <v>14</v>
      </c>
      <c r="L38">
        <v>0</v>
      </c>
      <c r="M38">
        <v>0</v>
      </c>
      <c r="N38" s="1">
        <f>SQRT((G37-G38)^2+(H37-H38)^2)</f>
        <v>4791.0436037044519</v>
      </c>
      <c r="O38">
        <v>1700286.3996133001</v>
      </c>
      <c r="P38">
        <v>7590283.8927338002</v>
      </c>
      <c r="Q38">
        <v>1066.0830000000001</v>
      </c>
      <c r="R38">
        <v>36</v>
      </c>
      <c r="U38">
        <v>1699330</v>
      </c>
      <c r="V38">
        <v>7527610</v>
      </c>
      <c r="W38">
        <v>1</v>
      </c>
      <c r="AA38">
        <v>1756965.71432</v>
      </c>
      <c r="AB38">
        <v>7521291.5629660003</v>
      </c>
      <c r="AD38">
        <v>14</v>
      </c>
    </row>
    <row r="39" spans="1:30" x14ac:dyDescent="0.25">
      <c r="A39" s="31">
        <f t="shared" si="0"/>
        <v>7520785.9139999999</v>
      </c>
      <c r="B39">
        <v>-0.10613314167961808</v>
      </c>
      <c r="C39">
        <v>7707763.8538162243</v>
      </c>
      <c r="D39" s="31">
        <v>1761730</v>
      </c>
      <c r="E39" s="31">
        <v>7520785.9139999999</v>
      </c>
      <c r="F39" s="31">
        <v>0</v>
      </c>
      <c r="G39">
        <f t="shared" si="4"/>
        <v>1761729.9998950004</v>
      </c>
      <c r="H39">
        <f t="shared" si="1"/>
        <v>7520785.914136135</v>
      </c>
      <c r="I39" s="31">
        <v>950</v>
      </c>
      <c r="J39" s="131">
        <f t="shared" si="3"/>
        <v>4764.2856799999718</v>
      </c>
      <c r="K39">
        <v>15</v>
      </c>
      <c r="L39">
        <v>0</v>
      </c>
      <c r="M39">
        <v>0</v>
      </c>
      <c r="N39" s="1">
        <f>SQRT((G38-G39)^2+(H38-H39)^2)</f>
        <v>4791.0436037044519</v>
      </c>
      <c r="O39">
        <v>1700152.3103583001</v>
      </c>
      <c r="P39">
        <v>7590159.1075644</v>
      </c>
      <c r="Q39">
        <v>1061.8320000000001</v>
      </c>
      <c r="R39">
        <v>37</v>
      </c>
      <c r="U39">
        <v>1703602.1428824</v>
      </c>
      <c r="V39">
        <v>7527230.0002835002</v>
      </c>
      <c r="W39">
        <v>2</v>
      </c>
      <c r="AA39">
        <v>1761730</v>
      </c>
      <c r="AB39">
        <v>7520785.9139999999</v>
      </c>
      <c r="AD39">
        <v>15</v>
      </c>
    </row>
    <row r="40" spans="1:30" x14ac:dyDescent="0.25">
      <c r="O40">
        <v>1700065.010794</v>
      </c>
      <c r="P40">
        <v>7589995.0267275004</v>
      </c>
      <c r="Q40">
        <v>1050.287</v>
      </c>
      <c r="R40">
        <v>38</v>
      </c>
      <c r="U40">
        <v>1707874.2856753001</v>
      </c>
      <c r="V40">
        <v>7526849.9995622002</v>
      </c>
      <c r="W40">
        <v>3</v>
      </c>
    </row>
    <row r="41" spans="1:30" x14ac:dyDescent="0.25">
      <c r="O41">
        <v>1699962.9412823999</v>
      </c>
      <c r="P41">
        <v>7589840.4856546996</v>
      </c>
      <c r="Q41">
        <v>1036.3040000000001</v>
      </c>
      <c r="R41">
        <v>39</v>
      </c>
      <c r="U41">
        <v>1712146.4285587999</v>
      </c>
      <c r="V41">
        <v>7526469.9998583002</v>
      </c>
      <c r="W41">
        <v>4</v>
      </c>
    </row>
    <row r="42" spans="1:30" x14ac:dyDescent="0.25">
      <c r="J42" s="4">
        <f>AVERAGE(J44:J46)</f>
        <v>6183.2526449666666</v>
      </c>
      <c r="K42" s="4">
        <f>J42</f>
        <v>6183.2526449666666</v>
      </c>
      <c r="O42">
        <v>1699849.2813184999</v>
      </c>
      <c r="P42">
        <v>7589693.4307412999</v>
      </c>
      <c r="Q42">
        <v>1029.374</v>
      </c>
      <c r="R42">
        <v>40</v>
      </c>
      <c r="U42">
        <v>1716418.5714412001</v>
      </c>
      <c r="V42">
        <v>7526090.0001416998</v>
      </c>
      <c r="W42">
        <v>5</v>
      </c>
    </row>
    <row r="43" spans="1:30" x14ac:dyDescent="0.25">
      <c r="B43">
        <f t="array" ref="B43:C46">LINEST(E43:E46,D43:D46,,)</f>
        <v>-0.29703138212831182</v>
      </c>
      <c r="C43">
        <v>7970933.802708922</v>
      </c>
      <c r="D43" s="31">
        <v>1723575.3239060999</v>
      </c>
      <c r="E43" s="31">
        <v>7458934.9690607004</v>
      </c>
      <c r="F43" s="31">
        <v>800</v>
      </c>
      <c r="G43" s="31">
        <f>D43</f>
        <v>1723575.3239060999</v>
      </c>
      <c r="H43">
        <f>B43*G43+C43</f>
        <v>7458977.8420468401</v>
      </c>
      <c r="I43" s="31">
        <v>950</v>
      </c>
      <c r="K43" s="31">
        <v>1</v>
      </c>
      <c r="L43">
        <v>39393</v>
      </c>
      <c r="O43">
        <v>1699684.8574951</v>
      </c>
      <c r="P43">
        <v>7589625.9775686003</v>
      </c>
      <c r="Q43">
        <v>1053.335</v>
      </c>
      <c r="R43">
        <v>41</v>
      </c>
      <c r="U43">
        <v>1720690.7143246999</v>
      </c>
      <c r="V43">
        <v>7525710.0004377998</v>
      </c>
      <c r="W43">
        <v>6</v>
      </c>
      <c r="AA43">
        <v>1705011.4385456999</v>
      </c>
      <c r="AB43">
        <v>7522849.2559908004</v>
      </c>
    </row>
    <row r="44" spans="1:30" x14ac:dyDescent="0.25">
      <c r="B44">
        <v>-0.29703138212831182</v>
      </c>
      <c r="C44">
        <v>7970933.802708922</v>
      </c>
      <c r="D44" s="31">
        <v>1730298.9276256</v>
      </c>
      <c r="E44" s="31">
        <v>7456995.6021226002</v>
      </c>
      <c r="F44" s="31">
        <v>800</v>
      </c>
      <c r="G44">
        <f>G43+K$42</f>
        <v>1729758.5765510665</v>
      </c>
      <c r="H44">
        <f>B44*G44+C44</f>
        <v>7457141.2219676571</v>
      </c>
      <c r="I44" s="31">
        <v>950</v>
      </c>
      <c r="J44" s="131">
        <f>D44-D43</f>
        <v>6723.6037195001263</v>
      </c>
      <c r="K44" s="31">
        <v>2</v>
      </c>
      <c r="L44">
        <v>32552</v>
      </c>
      <c r="O44">
        <v>1699519.3802396001</v>
      </c>
      <c r="P44">
        <v>7589656.1446615001</v>
      </c>
      <c r="Q44">
        <v>1044.7560000000001</v>
      </c>
      <c r="R44">
        <v>42</v>
      </c>
      <c r="U44">
        <v>1724962.8571176</v>
      </c>
      <c r="V44">
        <v>7525329.9997164998</v>
      </c>
      <c r="W44">
        <v>7</v>
      </c>
      <c r="AA44">
        <v>1709899.8170002999</v>
      </c>
      <c r="AB44">
        <v>7525724.7727287998</v>
      </c>
    </row>
    <row r="45" spans="1:30" x14ac:dyDescent="0.25">
      <c r="B45">
        <v>-0.29703138212831182</v>
      </c>
      <c r="C45">
        <v>7970933.802708922</v>
      </c>
      <c r="D45" s="31">
        <v>1735964.2463252</v>
      </c>
      <c r="E45" s="31">
        <v>7455398.4644040996</v>
      </c>
      <c r="F45" s="31">
        <v>800</v>
      </c>
      <c r="G45">
        <f t="shared" ref="G45:G46" si="5">G44+K$42</f>
        <v>1735941.8291960331</v>
      </c>
      <c r="H45">
        <f>B45*G45+C45</f>
        <v>7455304.6018884741</v>
      </c>
      <c r="I45" s="31">
        <v>950</v>
      </c>
      <c r="J45" s="131">
        <f>D45-D44</f>
        <v>5665.3186995999422</v>
      </c>
      <c r="K45" s="31">
        <v>3</v>
      </c>
      <c r="L45">
        <v>33854</v>
      </c>
      <c r="O45">
        <v>1699391.7128581</v>
      </c>
      <c r="P45">
        <v>7589784.9275353001</v>
      </c>
      <c r="Q45">
        <v>1036.856</v>
      </c>
      <c r="R45">
        <v>43</v>
      </c>
      <c r="U45">
        <v>1729235</v>
      </c>
      <c r="V45">
        <v>7524950</v>
      </c>
      <c r="W45">
        <v>8</v>
      </c>
      <c r="AA45">
        <v>1706350</v>
      </c>
      <c r="AB45">
        <v>7525530</v>
      </c>
    </row>
    <row r="46" spans="1:30" x14ac:dyDescent="0.25">
      <c r="B46">
        <v>-0.29703138212831182</v>
      </c>
      <c r="C46">
        <v>7970933.802708922</v>
      </c>
      <c r="D46" s="31">
        <v>1742125.0818409999</v>
      </c>
      <c r="E46" s="31">
        <v>7453395.4523074999</v>
      </c>
      <c r="F46" s="31">
        <v>800</v>
      </c>
      <c r="G46">
        <f t="shared" si="5"/>
        <v>1742125.0818409997</v>
      </c>
      <c r="H46">
        <f>B46*G46+C46</f>
        <v>7453467.9818092911</v>
      </c>
      <c r="I46" s="31">
        <v>950</v>
      </c>
      <c r="J46" s="131">
        <f>D46-D45</f>
        <v>6160.8355157999322</v>
      </c>
      <c r="K46" s="31">
        <v>4</v>
      </c>
      <c r="L46">
        <v>35013</v>
      </c>
      <c r="O46">
        <v>1699317.8633169001</v>
      </c>
      <c r="P46">
        <v>7589955.4853854002</v>
      </c>
      <c r="Q46">
        <v>1025.0150000000001</v>
      </c>
      <c r="R46">
        <v>44</v>
      </c>
      <c r="U46">
        <v>1733507.1428824</v>
      </c>
      <c r="V46">
        <v>7524570.0002835002</v>
      </c>
      <c r="W46">
        <v>9</v>
      </c>
      <c r="AA46">
        <v>1708170</v>
      </c>
      <c r="AB46">
        <v>7523040</v>
      </c>
    </row>
    <row r="47" spans="1:30" x14ac:dyDescent="0.25">
      <c r="O47">
        <v>1699244.0137757</v>
      </c>
      <c r="P47">
        <v>7590126.0432355003</v>
      </c>
      <c r="Q47">
        <v>1023.803</v>
      </c>
      <c r="R47">
        <v>45</v>
      </c>
      <c r="U47">
        <v>1737779.2856753001</v>
      </c>
      <c r="V47">
        <v>7524189.9995622002</v>
      </c>
      <c r="W47">
        <v>10</v>
      </c>
      <c r="AA47">
        <v>1711820</v>
      </c>
      <c r="AB47">
        <v>7533390</v>
      </c>
    </row>
    <row r="48" spans="1:30" x14ac:dyDescent="0.25">
      <c r="J48" s="4">
        <f>AVERAGE(J50:J52)</f>
        <v>3302.9289877545684</v>
      </c>
      <c r="K48" s="4">
        <f>J48</f>
        <v>3302.9289877545684</v>
      </c>
      <c r="O48">
        <v>1699106.0949651001</v>
      </c>
      <c r="P48">
        <v>7590237.1955485996</v>
      </c>
      <c r="Q48">
        <v>998.54600000000005</v>
      </c>
      <c r="R48">
        <v>46</v>
      </c>
      <c r="U48">
        <v>1742051.4285587999</v>
      </c>
      <c r="V48">
        <v>7523809.9998583002</v>
      </c>
      <c r="W48">
        <v>11</v>
      </c>
      <c r="AA48">
        <v>1717380</v>
      </c>
      <c r="AB48">
        <v>7536840</v>
      </c>
    </row>
    <row r="49" spans="2:28" x14ac:dyDescent="0.25">
      <c r="B49">
        <f t="array" ref="B49:C52">LINEST(E49:E52,D49:D52,,)</f>
        <v>0.70457467289810449</v>
      </c>
      <c r="C49">
        <v>6225742.0765650552</v>
      </c>
      <c r="D49" s="31">
        <v>1792955</v>
      </c>
      <c r="E49" s="31">
        <v>7489045</v>
      </c>
      <c r="F49" s="31">
        <v>800</v>
      </c>
      <c r="G49" s="31">
        <f>D49</f>
        <v>1792955</v>
      </c>
      <c r="H49">
        <f>B49*G49+C49</f>
        <v>7489012.7592110764</v>
      </c>
      <c r="I49" s="31">
        <v>950</v>
      </c>
      <c r="K49" s="31">
        <v>1</v>
      </c>
      <c r="L49">
        <v>39393</v>
      </c>
      <c r="O49">
        <v>1698940.9171781</v>
      </c>
      <c r="P49">
        <v>7590322.0340724001</v>
      </c>
      <c r="Q49">
        <v>1017.003</v>
      </c>
      <c r="R49">
        <v>47</v>
      </c>
      <c r="U49">
        <v>1746323.5714412001</v>
      </c>
      <c r="V49">
        <v>7523430.0001416998</v>
      </c>
      <c r="W49">
        <v>12</v>
      </c>
      <c r="AA49">
        <v>1713250</v>
      </c>
      <c r="AB49">
        <v>7537130</v>
      </c>
    </row>
    <row r="50" spans="2:28" x14ac:dyDescent="0.25">
      <c r="B50">
        <v>0.70457467289810449</v>
      </c>
      <c r="C50">
        <v>6225742.0765650552</v>
      </c>
      <c r="D50" s="31">
        <v>1802795.4942115</v>
      </c>
      <c r="E50" s="31">
        <v>7495953.8684520004</v>
      </c>
      <c r="F50" s="31">
        <v>800</v>
      </c>
      <c r="G50">
        <f>G49+K$48</f>
        <v>1796257.9289877545</v>
      </c>
      <c r="H50">
        <f>B50*G50+C50</f>
        <v>7491339.919322229</v>
      </c>
      <c r="I50" s="31">
        <v>950</v>
      </c>
      <c r="J50" s="133">
        <f>SQRT((D49-D50)^2+(E49-E50)^2)/2</f>
        <v>6011.8173128766302</v>
      </c>
      <c r="K50" s="31">
        <v>2</v>
      </c>
      <c r="L50">
        <v>32552</v>
      </c>
      <c r="O50">
        <v>1698762.6748096</v>
      </c>
      <c r="P50">
        <v>7590374.6970862998</v>
      </c>
      <c r="Q50">
        <v>1035.752</v>
      </c>
      <c r="R50">
        <v>48</v>
      </c>
      <c r="U50">
        <v>1750595.7143246999</v>
      </c>
      <c r="V50">
        <v>7523050.0004377998</v>
      </c>
      <c r="W50">
        <v>13</v>
      </c>
      <c r="AA50">
        <v>1715170</v>
      </c>
      <c r="AB50">
        <v>7533780</v>
      </c>
    </row>
    <row r="51" spans="2:28" x14ac:dyDescent="0.25">
      <c r="B51">
        <v>0.70457467289810449</v>
      </c>
      <c r="C51">
        <v>6225742.0765650552</v>
      </c>
      <c r="D51" s="31">
        <v>1799851.2410891</v>
      </c>
      <c r="E51" s="31">
        <v>7493890.4556200001</v>
      </c>
      <c r="F51" s="31">
        <v>800</v>
      </c>
      <c r="G51">
        <f t="shared" ref="G51:G52" si="6">G50+K$48</f>
        <v>1799560.857975509</v>
      </c>
      <c r="H51">
        <f>B51*G51+C51</f>
        <v>7493667.0794333816</v>
      </c>
      <c r="I51" s="31">
        <v>950</v>
      </c>
      <c r="J51" s="133">
        <f t="shared" ref="J51:J52" si="7">SQRT((D50-D51)^2+(E50-E51)^2)/2</f>
        <v>1797.6581268434898</v>
      </c>
      <c r="K51" s="31">
        <v>3</v>
      </c>
      <c r="L51">
        <v>33854</v>
      </c>
      <c r="O51">
        <v>1698655.3575494001</v>
      </c>
      <c r="P51">
        <v>7590522.9846152002</v>
      </c>
      <c r="Q51">
        <v>1020.38</v>
      </c>
      <c r="R51">
        <v>49</v>
      </c>
      <c r="U51">
        <v>1754867.8571176</v>
      </c>
      <c r="V51">
        <v>7522669.9997164998</v>
      </c>
      <c r="W51">
        <v>14</v>
      </c>
      <c r="AA51">
        <v>1742010</v>
      </c>
      <c r="AB51">
        <v>7528410</v>
      </c>
    </row>
    <row r="52" spans="2:28" x14ac:dyDescent="0.25">
      <c r="B52">
        <v>0.70457467289810449</v>
      </c>
      <c r="C52">
        <v>6225742.0765650552</v>
      </c>
      <c r="D52" s="31">
        <v>1796455.8906997</v>
      </c>
      <c r="E52" s="31">
        <v>7491420.6314917002</v>
      </c>
      <c r="F52" s="31">
        <v>800</v>
      </c>
      <c r="G52">
        <f t="shared" si="6"/>
        <v>1802863.7869632635</v>
      </c>
      <c r="H52">
        <f>B52*G52+C52</f>
        <v>7495994.2395445351</v>
      </c>
      <c r="I52" s="31">
        <v>950</v>
      </c>
      <c r="J52" s="133">
        <f t="shared" si="7"/>
        <v>2099.3115235435857</v>
      </c>
      <c r="K52" s="31">
        <v>4</v>
      </c>
      <c r="L52">
        <v>35013</v>
      </c>
      <c r="O52">
        <v>1698500.0820446</v>
      </c>
      <c r="P52">
        <v>7590622.5731720999</v>
      </c>
      <c r="Q52">
        <v>1029.6420000000001</v>
      </c>
      <c r="R52">
        <v>50</v>
      </c>
      <c r="U52">
        <v>1759140</v>
      </c>
      <c r="V52">
        <v>7522290</v>
      </c>
      <c r="W52">
        <v>15</v>
      </c>
      <c r="AA52">
        <v>1744690</v>
      </c>
      <c r="AB52">
        <v>7530330</v>
      </c>
    </row>
    <row r="53" spans="2:28" x14ac:dyDescent="0.25">
      <c r="O53">
        <v>1698322.9259194999</v>
      </c>
      <c r="P53">
        <v>7590620.6925961003</v>
      </c>
      <c r="Q53">
        <v>1031.2190000000001</v>
      </c>
      <c r="R53">
        <v>51</v>
      </c>
      <c r="AA53">
        <v>1742680</v>
      </c>
      <c r="AB53">
        <v>7530040</v>
      </c>
    </row>
    <row r="54" spans="2:28" x14ac:dyDescent="0.25">
      <c r="D54">
        <v>1723619.4174726999</v>
      </c>
      <c r="E54">
        <v>7458857.3730837004</v>
      </c>
      <c r="G54">
        <v>1792979.8690659001</v>
      </c>
      <c r="H54">
        <v>7489062.4335660003</v>
      </c>
      <c r="O54">
        <v>1698182.4867122001</v>
      </c>
      <c r="P54">
        <v>7590506.6389761996</v>
      </c>
      <c r="Q54">
        <v>1001.24</v>
      </c>
      <c r="R54">
        <v>52</v>
      </c>
      <c r="AA54">
        <v>1744020</v>
      </c>
      <c r="AB54">
        <v>7528220</v>
      </c>
    </row>
    <row r="55" spans="2:28" x14ac:dyDescent="0.25">
      <c r="D55">
        <v>1729836.4732235</v>
      </c>
      <c r="E55">
        <v>7457334.8742012996</v>
      </c>
      <c r="G55">
        <v>1796436.2356084001</v>
      </c>
      <c r="H55">
        <v>7491482.6074738996</v>
      </c>
      <c r="O55">
        <v>1698051.3226817001</v>
      </c>
      <c r="P55">
        <v>7590374.9585598996</v>
      </c>
      <c r="Q55">
        <v>1019.441</v>
      </c>
      <c r="R55">
        <v>53</v>
      </c>
      <c r="AA55">
        <v>1749100</v>
      </c>
      <c r="AB55">
        <v>7516710</v>
      </c>
    </row>
    <row r="56" spans="2:28" x14ac:dyDescent="0.25">
      <c r="D56">
        <v>1735904.8484765</v>
      </c>
      <c r="E56">
        <v>7454973.8020903999</v>
      </c>
      <c r="G56">
        <v>1799398.8355018999</v>
      </c>
      <c r="H56">
        <v>7493557.0422520004</v>
      </c>
      <c r="O56">
        <v>1697957.4610013999</v>
      </c>
      <c r="P56">
        <v>7590217.2480396004</v>
      </c>
      <c r="Q56">
        <v>1035.1479999999999</v>
      </c>
      <c r="R56">
        <v>54</v>
      </c>
      <c r="AA56">
        <v>1754470</v>
      </c>
      <c r="AB56">
        <v>7520260</v>
      </c>
    </row>
    <row r="57" spans="2:28" x14ac:dyDescent="0.25">
      <c r="D57">
        <v>1742121.9042273001</v>
      </c>
      <c r="E57">
        <v>7453451.303208</v>
      </c>
      <c r="G57">
        <v>1802855.2020443</v>
      </c>
      <c r="H57">
        <v>7495977.2161598001</v>
      </c>
      <c r="O57">
        <v>1697835.7899480001</v>
      </c>
      <c r="P57">
        <v>7590090.5531970002</v>
      </c>
      <c r="Q57">
        <v>1021.523</v>
      </c>
      <c r="R57">
        <v>55</v>
      </c>
      <c r="AA57">
        <v>1750830</v>
      </c>
      <c r="AB57">
        <v>7520070</v>
      </c>
    </row>
    <row r="58" spans="2:28" x14ac:dyDescent="0.25">
      <c r="O58">
        <v>1697670.0790055001</v>
      </c>
      <c r="P58">
        <v>7590006.3889616001</v>
      </c>
      <c r="Q58">
        <v>1023.9109999999999</v>
      </c>
      <c r="R58">
        <v>56</v>
      </c>
      <c r="AA58">
        <v>1752270</v>
      </c>
      <c r="AB58">
        <v>7517870</v>
      </c>
    </row>
    <row r="59" spans="2:28" x14ac:dyDescent="0.25">
      <c r="O59">
        <v>1697504.3680630999</v>
      </c>
      <c r="P59">
        <v>7589922.2247262001</v>
      </c>
      <c r="Q59">
        <v>1010.205</v>
      </c>
      <c r="R59">
        <v>57</v>
      </c>
      <c r="AA59">
        <v>1700220</v>
      </c>
      <c r="AB59">
        <v>7528600</v>
      </c>
    </row>
    <row r="60" spans="2:28" x14ac:dyDescent="0.25">
      <c r="O60">
        <v>1697324.5442522999</v>
      </c>
      <c r="P60">
        <v>7589876.3221701002</v>
      </c>
      <c r="Q60">
        <v>994.07039999999995</v>
      </c>
      <c r="R60">
        <v>58</v>
      </c>
      <c r="AA60">
        <v>1734530</v>
      </c>
      <c r="AB60">
        <v>7550840</v>
      </c>
    </row>
    <row r="61" spans="2:28" x14ac:dyDescent="0.25">
      <c r="O61">
        <v>1697142.8480672999</v>
      </c>
      <c r="P61">
        <v>7589848.3621971002</v>
      </c>
      <c r="Q61">
        <v>974.31479999999999</v>
      </c>
      <c r="R61">
        <v>59</v>
      </c>
      <c r="AA61">
        <v>1755910</v>
      </c>
      <c r="AB61">
        <v>7520930</v>
      </c>
    </row>
    <row r="62" spans="2:28" x14ac:dyDescent="0.25">
      <c r="O62">
        <v>1696958.0347962</v>
      </c>
      <c r="P62">
        <v>7589868.0545757003</v>
      </c>
      <c r="Q62">
        <v>965.32119999999998</v>
      </c>
      <c r="R62">
        <v>60</v>
      </c>
      <c r="AA62">
        <v>1720440</v>
      </c>
      <c r="AB62">
        <v>7497930</v>
      </c>
    </row>
    <row r="63" spans="2:28" x14ac:dyDescent="0.25">
      <c r="O63">
        <v>1696795.3816227999</v>
      </c>
      <c r="P63">
        <v>7589950.5069399001</v>
      </c>
      <c r="Q63">
        <v>951.74770000000001</v>
      </c>
      <c r="R63">
        <v>61</v>
      </c>
    </row>
    <row r="64" spans="2:28" x14ac:dyDescent="0.25">
      <c r="O64">
        <v>1696636.2704082001</v>
      </c>
      <c r="P64">
        <v>7590041.2416540999</v>
      </c>
      <c r="Q64">
        <v>940.99159999999995</v>
      </c>
      <c r="R64">
        <v>62</v>
      </c>
    </row>
    <row r="65" spans="15:18" x14ac:dyDescent="0.25">
      <c r="O65">
        <v>1696450.4141971001</v>
      </c>
      <c r="P65">
        <v>7590040.1444915999</v>
      </c>
      <c r="Q65">
        <v>943.88549999999998</v>
      </c>
      <c r="R65">
        <v>63</v>
      </c>
    </row>
    <row r="66" spans="15:18" x14ac:dyDescent="0.25">
      <c r="O66">
        <v>1696264.5579861</v>
      </c>
      <c r="P66">
        <v>7590039.0473290998</v>
      </c>
      <c r="Q66">
        <v>939.64509999999996</v>
      </c>
      <c r="R66">
        <v>64</v>
      </c>
    </row>
    <row r="67" spans="15:18" x14ac:dyDescent="0.25">
      <c r="O67">
        <v>1696078.701775</v>
      </c>
      <c r="P67">
        <v>7590037.9501665998</v>
      </c>
      <c r="Q67">
        <v>927.8107</v>
      </c>
      <c r="R67">
        <v>65</v>
      </c>
    </row>
    <row r="68" spans="15:18" x14ac:dyDescent="0.25">
      <c r="O68">
        <v>1695892.8455639</v>
      </c>
      <c r="P68">
        <v>7590036.8530042004</v>
      </c>
      <c r="Q68">
        <v>922.95339999999999</v>
      </c>
      <c r="R68">
        <v>66</v>
      </c>
    </row>
    <row r="69" spans="15:18" x14ac:dyDescent="0.25">
      <c r="O69">
        <v>1695707.2371582</v>
      </c>
      <c r="P69">
        <v>7590027.5019084997</v>
      </c>
      <c r="Q69">
        <v>916.29570000000001</v>
      </c>
      <c r="R69">
        <v>67</v>
      </c>
    </row>
    <row r="70" spans="15:18" x14ac:dyDescent="0.25">
      <c r="O70">
        <v>1695531.3334806</v>
      </c>
      <c r="P70">
        <v>7590062.3748279996</v>
      </c>
      <c r="Q70">
        <v>914.15700000000004</v>
      </c>
      <c r="R70">
        <v>68</v>
      </c>
    </row>
    <row r="71" spans="15:18" x14ac:dyDescent="0.25">
      <c r="O71">
        <v>1695366.3661631001</v>
      </c>
      <c r="P71">
        <v>7590147.9874389004</v>
      </c>
      <c r="Q71">
        <v>917.81809999999996</v>
      </c>
      <c r="R71">
        <v>69</v>
      </c>
    </row>
    <row r="72" spans="15:18" x14ac:dyDescent="0.25">
      <c r="O72">
        <v>1695210.6120772001</v>
      </c>
      <c r="P72">
        <v>7590247.7891301</v>
      </c>
      <c r="Q72">
        <v>916.91729999999995</v>
      </c>
      <c r="R72">
        <v>70</v>
      </c>
    </row>
    <row r="73" spans="15:18" x14ac:dyDescent="0.25">
      <c r="O73">
        <v>1695065.2882793001</v>
      </c>
      <c r="P73">
        <v>7590363.6542616999</v>
      </c>
      <c r="Q73">
        <v>916.0933</v>
      </c>
      <c r="R73">
        <v>71</v>
      </c>
    </row>
    <row r="74" spans="15:18" x14ac:dyDescent="0.25">
      <c r="O74">
        <v>1694928.8657231999</v>
      </c>
      <c r="P74">
        <v>7590488.8684349004</v>
      </c>
      <c r="Q74">
        <v>910.46810000000005</v>
      </c>
      <c r="R74">
        <v>72</v>
      </c>
    </row>
    <row r="75" spans="15:18" x14ac:dyDescent="0.25">
      <c r="O75">
        <v>1694806.0128074</v>
      </c>
      <c r="P75">
        <v>7590628.3349042004</v>
      </c>
      <c r="Q75">
        <v>911.19579999999996</v>
      </c>
      <c r="R75">
        <v>73</v>
      </c>
    </row>
    <row r="76" spans="15:18" x14ac:dyDescent="0.25">
      <c r="O76">
        <v>1694699.4876385001</v>
      </c>
      <c r="P76">
        <v>7590779.1481037</v>
      </c>
      <c r="Q76">
        <v>914.67859999999996</v>
      </c>
      <c r="R76">
        <v>74</v>
      </c>
    </row>
    <row r="77" spans="15:18" x14ac:dyDescent="0.25">
      <c r="O77">
        <v>1694611.6095751</v>
      </c>
      <c r="P77">
        <v>7590942.9198379004</v>
      </c>
      <c r="Q77">
        <v>912.66380000000004</v>
      </c>
      <c r="R77">
        <v>75</v>
      </c>
    </row>
    <row r="78" spans="15:18" x14ac:dyDescent="0.25">
      <c r="O78">
        <v>1694548.810824</v>
      </c>
      <c r="P78">
        <v>7591117.4519397998</v>
      </c>
      <c r="Q78">
        <v>912.05370000000005</v>
      </c>
      <c r="R78">
        <v>76</v>
      </c>
    </row>
    <row r="79" spans="15:18" x14ac:dyDescent="0.25">
      <c r="O79">
        <v>1694490.6792611</v>
      </c>
      <c r="P79">
        <v>7591293.9865153003</v>
      </c>
      <c r="Q79">
        <v>913.24469999999997</v>
      </c>
      <c r="R79">
        <v>77</v>
      </c>
    </row>
    <row r="80" spans="15:18" x14ac:dyDescent="0.25">
      <c r="O80">
        <v>1694380.1837994</v>
      </c>
      <c r="P80">
        <v>7591427.1788860997</v>
      </c>
      <c r="Q80">
        <v>916.0444</v>
      </c>
      <c r="R80">
        <v>78</v>
      </c>
    </row>
    <row r="81" spans="15:18" x14ac:dyDescent="0.25">
      <c r="O81">
        <v>1694216.7492895999</v>
      </c>
      <c r="P81">
        <v>7591513.9268421</v>
      </c>
      <c r="Q81">
        <v>911.54899999999998</v>
      </c>
      <c r="R81">
        <v>79</v>
      </c>
    </row>
    <row r="82" spans="15:18" x14ac:dyDescent="0.25">
      <c r="O82">
        <v>1694030.8911588001</v>
      </c>
      <c r="P82">
        <v>7591514.6269552996</v>
      </c>
      <c r="Q82">
        <v>904.70489999999995</v>
      </c>
      <c r="R82">
        <v>80</v>
      </c>
    </row>
    <row r="83" spans="15:18" x14ac:dyDescent="0.25">
      <c r="O83">
        <v>1693845.0330278999</v>
      </c>
      <c r="P83">
        <v>7591515.3270685002</v>
      </c>
      <c r="Q83">
        <v>898.29079999999999</v>
      </c>
      <c r="R83">
        <v>81</v>
      </c>
    </row>
    <row r="84" spans="15:18" x14ac:dyDescent="0.25">
      <c r="O84">
        <v>1693659.1748971001</v>
      </c>
      <c r="P84">
        <v>7591516.0271816999</v>
      </c>
      <c r="Q84">
        <v>897.88570000000004</v>
      </c>
      <c r="R84">
        <v>82</v>
      </c>
    </row>
    <row r="85" spans="15:18" x14ac:dyDescent="0.25">
      <c r="O85">
        <v>1693473.3761692001</v>
      </c>
      <c r="P85">
        <v>7591513.6607897999</v>
      </c>
      <c r="Q85">
        <v>893.81039999999996</v>
      </c>
      <c r="R85">
        <v>83</v>
      </c>
    </row>
    <row r="86" spans="15:18" x14ac:dyDescent="0.25">
      <c r="O86">
        <v>1693287.6845897001</v>
      </c>
      <c r="P86">
        <v>7591505.7631794</v>
      </c>
      <c r="Q86">
        <v>907.57389999999998</v>
      </c>
      <c r="R86">
        <v>84</v>
      </c>
    </row>
    <row r="87" spans="15:18" x14ac:dyDescent="0.25">
      <c r="O87">
        <v>1693113.5766050001</v>
      </c>
      <c r="P87">
        <v>7591547.3158555999</v>
      </c>
      <c r="Q87">
        <v>915.17650000000003</v>
      </c>
      <c r="R87">
        <v>85</v>
      </c>
    </row>
    <row r="88" spans="15:18" x14ac:dyDescent="0.25">
      <c r="O88">
        <v>1692950.7109697</v>
      </c>
      <c r="P88">
        <v>7591636.8620435996</v>
      </c>
      <c r="Q88">
        <v>921.19209999999998</v>
      </c>
      <c r="R88">
        <v>86</v>
      </c>
    </row>
    <row r="89" spans="15:18" x14ac:dyDescent="0.25">
      <c r="O89">
        <v>1692787.8453345001</v>
      </c>
      <c r="P89">
        <v>7591726.4082316998</v>
      </c>
      <c r="Q89">
        <v>923.83439999999996</v>
      </c>
      <c r="R89">
        <v>87</v>
      </c>
    </row>
    <row r="90" spans="15:18" x14ac:dyDescent="0.25">
      <c r="O90">
        <v>1692621.9930179999</v>
      </c>
      <c r="P90">
        <v>7591809.0821297001</v>
      </c>
      <c r="Q90">
        <v>916.72760000000005</v>
      </c>
      <c r="R90">
        <v>88</v>
      </c>
    </row>
    <row r="91" spans="15:18" x14ac:dyDescent="0.25">
      <c r="O91">
        <v>1692445.4080339</v>
      </c>
      <c r="P91">
        <v>7591867.0603874</v>
      </c>
      <c r="Q91">
        <v>925.18960000000004</v>
      </c>
      <c r="R91">
        <v>89</v>
      </c>
    </row>
    <row r="92" spans="15:18" x14ac:dyDescent="0.25">
      <c r="O92">
        <v>1692307.1604648</v>
      </c>
      <c r="P92">
        <v>7591980.9795414004</v>
      </c>
      <c r="Q92">
        <v>924.06799999999998</v>
      </c>
      <c r="R92">
        <v>90</v>
      </c>
    </row>
    <row r="93" spans="15:18" x14ac:dyDescent="0.25">
      <c r="O93">
        <v>1692163.1396751001</v>
      </c>
      <c r="P93">
        <v>7592089.0714394003</v>
      </c>
      <c r="Q93">
        <v>948.53920000000005</v>
      </c>
      <c r="R93">
        <v>91</v>
      </c>
    </row>
    <row r="94" spans="15:18" x14ac:dyDescent="0.25">
      <c r="O94">
        <v>1691990.7854110999</v>
      </c>
      <c r="P94">
        <v>7592158.6253222004</v>
      </c>
      <c r="Q94">
        <v>935.92849999999999</v>
      </c>
      <c r="R94">
        <v>92</v>
      </c>
    </row>
    <row r="95" spans="15:18" x14ac:dyDescent="0.25">
      <c r="O95">
        <v>1691838.6715752999</v>
      </c>
      <c r="P95">
        <v>7592061.4811674003</v>
      </c>
      <c r="Q95">
        <v>934.36519999999996</v>
      </c>
      <c r="R95">
        <v>93</v>
      </c>
    </row>
    <row r="96" spans="15:18" x14ac:dyDescent="0.25">
      <c r="O96">
        <v>1691718.2741151999</v>
      </c>
      <c r="P96">
        <v>7591930.7142986003</v>
      </c>
      <c r="Q96">
        <v>924.70100000000002</v>
      </c>
      <c r="R96">
        <v>94</v>
      </c>
    </row>
    <row r="97" spans="15:18" x14ac:dyDescent="0.25">
      <c r="O97">
        <v>1691661.6115083001</v>
      </c>
      <c r="P97">
        <v>7591753.7027623998</v>
      </c>
      <c r="Q97">
        <v>922.57389999999998</v>
      </c>
      <c r="R97">
        <v>95</v>
      </c>
    </row>
    <row r="98" spans="15:18" x14ac:dyDescent="0.25">
      <c r="O98">
        <v>1691598.1120843</v>
      </c>
      <c r="P98">
        <v>7591580.8934041997</v>
      </c>
      <c r="Q98">
        <v>922.85789999999997</v>
      </c>
      <c r="R98">
        <v>96</v>
      </c>
    </row>
    <row r="99" spans="15:18" x14ac:dyDescent="0.25">
      <c r="O99">
        <v>1691465.7688712</v>
      </c>
      <c r="P99">
        <v>7591450.3981595002</v>
      </c>
      <c r="Q99">
        <v>923.11350000000004</v>
      </c>
      <c r="R99">
        <v>97</v>
      </c>
    </row>
    <row r="100" spans="15:18" x14ac:dyDescent="0.25">
      <c r="O100">
        <v>1691336.7128626001</v>
      </c>
      <c r="P100">
        <v>7591316.6938814996</v>
      </c>
      <c r="Q100">
        <v>901.53269999999998</v>
      </c>
      <c r="R100">
        <v>98</v>
      </c>
    </row>
    <row r="101" spans="15:18" x14ac:dyDescent="0.25">
      <c r="O101">
        <v>1691209.4399945999</v>
      </c>
      <c r="P101">
        <v>7591181.2488666996</v>
      </c>
      <c r="Q101">
        <v>890.65260000000001</v>
      </c>
      <c r="R101">
        <v>99</v>
      </c>
    </row>
    <row r="102" spans="15:18" x14ac:dyDescent="0.25">
      <c r="O102">
        <v>1691082.1671267</v>
      </c>
      <c r="P102">
        <v>7591045.8038518</v>
      </c>
      <c r="Q102">
        <v>893.16330000000005</v>
      </c>
      <c r="R102">
        <v>100</v>
      </c>
    </row>
    <row r="103" spans="15:18" x14ac:dyDescent="0.25">
      <c r="O103">
        <v>1690910.1745843999</v>
      </c>
      <c r="P103">
        <v>7590985.0682057999</v>
      </c>
      <c r="Q103">
        <v>893.36249999999995</v>
      </c>
      <c r="R103">
        <v>101</v>
      </c>
    </row>
    <row r="104" spans="15:18" x14ac:dyDescent="0.25">
      <c r="O104">
        <v>1690730.670218</v>
      </c>
      <c r="P104">
        <v>7590936.8819276998</v>
      </c>
      <c r="Q104">
        <v>886.45510000000002</v>
      </c>
      <c r="R104">
        <v>102</v>
      </c>
    </row>
    <row r="105" spans="15:18" x14ac:dyDescent="0.25">
      <c r="O105">
        <v>1690545.8709646999</v>
      </c>
      <c r="P105">
        <v>7590956.2041915003</v>
      </c>
      <c r="Q105">
        <v>898.6191</v>
      </c>
      <c r="R105">
        <v>103</v>
      </c>
    </row>
    <row r="106" spans="15:18" x14ac:dyDescent="0.25">
      <c r="O106">
        <v>1690373.5756579</v>
      </c>
      <c r="P106">
        <v>7591014.2363847001</v>
      </c>
      <c r="Q106">
        <v>909.97260000000006</v>
      </c>
      <c r="R106">
        <v>104</v>
      </c>
    </row>
    <row r="107" spans="15:18" x14ac:dyDescent="0.25">
      <c r="O107">
        <v>1690212.6903357999</v>
      </c>
      <c r="P107">
        <v>7591107.2936148997</v>
      </c>
      <c r="Q107">
        <v>905.64449999999999</v>
      </c>
      <c r="R107">
        <v>105</v>
      </c>
    </row>
    <row r="108" spans="15:18" x14ac:dyDescent="0.25">
      <c r="O108">
        <v>1690040.5170479</v>
      </c>
      <c r="P108">
        <v>7591149.1617118996</v>
      </c>
      <c r="Q108">
        <v>909.11159999999995</v>
      </c>
      <c r="R108">
        <v>106</v>
      </c>
    </row>
    <row r="109" spans="15:18" x14ac:dyDescent="0.25">
      <c r="O109">
        <v>1689862.5857140999</v>
      </c>
      <c r="P109">
        <v>7591109.3017627997</v>
      </c>
      <c r="Q109">
        <v>909.9991</v>
      </c>
      <c r="R109">
        <v>107</v>
      </c>
    </row>
    <row r="110" spans="15:18" x14ac:dyDescent="0.25">
      <c r="O110">
        <v>1689717.7879802999</v>
      </c>
      <c r="P110">
        <v>7590996.7386362003</v>
      </c>
      <c r="Q110">
        <v>905.05690000000004</v>
      </c>
      <c r="R110">
        <v>108</v>
      </c>
    </row>
    <row r="111" spans="15:18" x14ac:dyDescent="0.25">
      <c r="O111">
        <v>1689593.5197878999</v>
      </c>
      <c r="P111">
        <v>7590858.5317213004</v>
      </c>
      <c r="Q111">
        <v>896.46130000000005</v>
      </c>
      <c r="R111">
        <v>109</v>
      </c>
    </row>
    <row r="112" spans="15:18" x14ac:dyDescent="0.25">
      <c r="O112">
        <v>1689497.6229518</v>
      </c>
      <c r="P112">
        <v>7590699.7251433004</v>
      </c>
      <c r="Q112">
        <v>888.86770000000001</v>
      </c>
      <c r="R112">
        <v>110</v>
      </c>
    </row>
    <row r="113" spans="15:18" x14ac:dyDescent="0.25">
      <c r="O113">
        <v>1689434.1253998999</v>
      </c>
      <c r="P113">
        <v>7590527.0097482</v>
      </c>
      <c r="Q113">
        <v>892.12739999999997</v>
      </c>
      <c r="R113">
        <v>111</v>
      </c>
    </row>
    <row r="114" spans="15:18" x14ac:dyDescent="0.25">
      <c r="O114">
        <v>1689394.7981087</v>
      </c>
      <c r="P114">
        <v>7590345.8308209004</v>
      </c>
      <c r="Q114">
        <v>877.54219999999998</v>
      </c>
      <c r="R114">
        <v>112</v>
      </c>
    </row>
    <row r="115" spans="15:18" x14ac:dyDescent="0.25">
      <c r="O115">
        <v>1689395.5122119</v>
      </c>
      <c r="P115">
        <v>7590159.9727432998</v>
      </c>
      <c r="Q115">
        <v>880.91309999999999</v>
      </c>
      <c r="R115">
        <v>113</v>
      </c>
    </row>
    <row r="116" spans="15:18" x14ac:dyDescent="0.25">
      <c r="O116">
        <v>1689302.8874297999</v>
      </c>
      <c r="P116">
        <v>7590007.1756348005</v>
      </c>
      <c r="Q116">
        <v>895.69659999999999</v>
      </c>
      <c r="R116">
        <v>114</v>
      </c>
    </row>
    <row r="117" spans="15:18" x14ac:dyDescent="0.25">
      <c r="O117">
        <v>1689216.7711966</v>
      </c>
      <c r="P117">
        <v>7589846.9067773996</v>
      </c>
      <c r="Q117">
        <v>894.62549999999999</v>
      </c>
      <c r="R117">
        <v>115</v>
      </c>
    </row>
    <row r="118" spans="15:18" x14ac:dyDescent="0.25">
      <c r="O118">
        <v>1689167.3147493999</v>
      </c>
      <c r="P118">
        <v>7589667.7828681003</v>
      </c>
      <c r="Q118">
        <v>875.45759999999996</v>
      </c>
      <c r="R118">
        <v>116</v>
      </c>
    </row>
    <row r="119" spans="15:18" x14ac:dyDescent="0.25">
      <c r="O119">
        <v>1689141.2945854999</v>
      </c>
      <c r="P119">
        <v>7589483.7538323002</v>
      </c>
      <c r="Q119">
        <v>879.28020000000004</v>
      </c>
      <c r="R119">
        <v>117</v>
      </c>
    </row>
    <row r="120" spans="15:18" x14ac:dyDescent="0.25">
      <c r="O120">
        <v>1689068.0878789001</v>
      </c>
      <c r="P120">
        <v>7589317.9160989998</v>
      </c>
      <c r="Q120">
        <v>888.25469999999996</v>
      </c>
      <c r="R120">
        <v>118</v>
      </c>
    </row>
    <row r="121" spans="15:18" x14ac:dyDescent="0.25">
      <c r="O121">
        <v>1688949.4701936</v>
      </c>
      <c r="P121">
        <v>7589176.2985204998</v>
      </c>
      <c r="Q121">
        <v>891.16800000000001</v>
      </c>
      <c r="R121">
        <v>119</v>
      </c>
    </row>
    <row r="122" spans="15:18" x14ac:dyDescent="0.25">
      <c r="O122">
        <v>1688814.0090552</v>
      </c>
      <c r="P122">
        <v>7589049.0428135004</v>
      </c>
      <c r="Q122">
        <v>893.97400000000005</v>
      </c>
      <c r="R122">
        <v>120</v>
      </c>
    </row>
    <row r="123" spans="15:18" x14ac:dyDescent="0.25">
      <c r="O123">
        <v>1688630.0922202</v>
      </c>
      <c r="P123">
        <v>7589034.2742560999</v>
      </c>
      <c r="Q123">
        <v>871.53279999999995</v>
      </c>
      <c r="R123">
        <v>121</v>
      </c>
    </row>
    <row r="124" spans="15:18" x14ac:dyDescent="0.25">
      <c r="O124">
        <v>1688458.9114832999</v>
      </c>
      <c r="P124">
        <v>7588964.5928312</v>
      </c>
      <c r="Q124">
        <v>865.73019999999997</v>
      </c>
      <c r="R124">
        <v>122</v>
      </c>
    </row>
    <row r="125" spans="15:18" x14ac:dyDescent="0.25">
      <c r="O125">
        <v>1688300.0804268999</v>
      </c>
      <c r="P125">
        <v>7588868.0711732004</v>
      </c>
      <c r="Q125">
        <v>885.56240000000003</v>
      </c>
      <c r="R125">
        <v>123</v>
      </c>
    </row>
    <row r="126" spans="15:18" x14ac:dyDescent="0.25">
      <c r="O126">
        <v>1688241.2790027999</v>
      </c>
      <c r="P126">
        <v>7588707.1385663999</v>
      </c>
      <c r="Q126">
        <v>885.63070000000005</v>
      </c>
      <c r="R126">
        <v>124</v>
      </c>
    </row>
    <row r="127" spans="15:18" x14ac:dyDescent="0.25">
      <c r="O127">
        <v>1688252.663891</v>
      </c>
      <c r="P127">
        <v>7588522.9768733997</v>
      </c>
      <c r="Q127">
        <v>872.48490000000004</v>
      </c>
      <c r="R127">
        <v>125</v>
      </c>
    </row>
    <row r="128" spans="15:18" x14ac:dyDescent="0.25">
      <c r="O128">
        <v>1688291.8120633001</v>
      </c>
      <c r="P128">
        <v>7588341.6291674003</v>
      </c>
      <c r="Q128">
        <v>866.83979999999997</v>
      </c>
      <c r="R128">
        <v>126</v>
      </c>
    </row>
    <row r="129" spans="15:18" x14ac:dyDescent="0.25">
      <c r="O129">
        <v>1688273.5255543001</v>
      </c>
      <c r="P129">
        <v>7588173.6711494001</v>
      </c>
      <c r="Q129">
        <v>869.71349999999995</v>
      </c>
      <c r="R129">
        <v>127</v>
      </c>
    </row>
    <row r="130" spans="15:18" x14ac:dyDescent="0.25">
      <c r="O130">
        <v>1688135.5542435001</v>
      </c>
      <c r="P130">
        <v>7588051.4575704997</v>
      </c>
      <c r="Q130">
        <v>875.27639999999997</v>
      </c>
      <c r="R130">
        <v>128</v>
      </c>
    </row>
    <row r="131" spans="15:18" x14ac:dyDescent="0.25">
      <c r="O131">
        <v>1688019.1296367999</v>
      </c>
      <c r="P131">
        <v>7587912.2169714002</v>
      </c>
      <c r="Q131">
        <v>883.83619999999996</v>
      </c>
      <c r="R131">
        <v>129</v>
      </c>
    </row>
    <row r="132" spans="15:18" x14ac:dyDescent="0.25">
      <c r="O132">
        <v>1688139.5638902001</v>
      </c>
      <c r="P132">
        <v>7587833.0638274997</v>
      </c>
      <c r="Q132">
        <v>852.60540000000003</v>
      </c>
      <c r="R132">
        <v>130</v>
      </c>
    </row>
    <row r="133" spans="15:18" x14ac:dyDescent="0.25">
      <c r="O133">
        <v>1688307.8444081999</v>
      </c>
      <c r="P133">
        <v>7587765.1995229004</v>
      </c>
      <c r="Q133">
        <v>854.53330000000005</v>
      </c>
      <c r="R133">
        <v>131</v>
      </c>
    </row>
    <row r="134" spans="15:18" x14ac:dyDescent="0.25">
      <c r="O134">
        <v>1688413.4297597001</v>
      </c>
      <c r="P134">
        <v>7587612.2437498998</v>
      </c>
      <c r="Q134">
        <v>833.60130000000004</v>
      </c>
      <c r="R134">
        <v>132</v>
      </c>
    </row>
    <row r="135" spans="15:18" x14ac:dyDescent="0.25">
      <c r="O135">
        <v>1688526.8108142</v>
      </c>
      <c r="P135">
        <v>7587465.0418959996</v>
      </c>
      <c r="Q135">
        <v>828.02639999999997</v>
      </c>
      <c r="R135">
        <v>133</v>
      </c>
    </row>
    <row r="136" spans="15:18" x14ac:dyDescent="0.25">
      <c r="O136">
        <v>1688632.5026016999</v>
      </c>
      <c r="P136">
        <v>7587312.4127733</v>
      </c>
      <c r="Q136">
        <v>834.53240000000005</v>
      </c>
      <c r="R136">
        <v>134</v>
      </c>
    </row>
    <row r="137" spans="15:18" x14ac:dyDescent="0.25">
      <c r="O137">
        <v>1688726.1551748</v>
      </c>
      <c r="P137">
        <v>7587152.2941004997</v>
      </c>
      <c r="Q137">
        <v>840.16340000000002</v>
      </c>
      <c r="R137">
        <v>135</v>
      </c>
    </row>
    <row r="138" spans="15:18" x14ac:dyDescent="0.25">
      <c r="O138">
        <v>1688803.9596692</v>
      </c>
      <c r="P138">
        <v>7586983.5037109004</v>
      </c>
      <c r="Q138">
        <v>830.87549999999999</v>
      </c>
      <c r="R138">
        <v>136</v>
      </c>
    </row>
    <row r="139" spans="15:18" x14ac:dyDescent="0.25">
      <c r="O139">
        <v>1688812.2681829999</v>
      </c>
      <c r="P139">
        <v>7586800.6138632996</v>
      </c>
      <c r="Q139">
        <v>825.68320000000006</v>
      </c>
      <c r="R139">
        <v>137</v>
      </c>
    </row>
    <row r="140" spans="15:18" x14ac:dyDescent="0.25">
      <c r="O140">
        <v>1688862.2936927001</v>
      </c>
      <c r="P140">
        <v>7586625.5903457003</v>
      </c>
      <c r="Q140">
        <v>829.29610000000002</v>
      </c>
      <c r="R140">
        <v>138</v>
      </c>
    </row>
    <row r="141" spans="15:18" x14ac:dyDescent="0.25">
      <c r="O141">
        <v>1688936.6102785999</v>
      </c>
      <c r="P141">
        <v>7586455.2354806997</v>
      </c>
      <c r="Q141">
        <v>820.03009999999995</v>
      </c>
      <c r="R141">
        <v>139</v>
      </c>
    </row>
    <row r="142" spans="15:18" x14ac:dyDescent="0.25">
      <c r="O142">
        <v>1688965.5024417001</v>
      </c>
      <c r="P142">
        <v>7586278.5423349002</v>
      </c>
      <c r="Q142">
        <v>818.07889999999998</v>
      </c>
      <c r="R142">
        <v>140</v>
      </c>
    </row>
    <row r="143" spans="15:18" x14ac:dyDescent="0.25">
      <c r="O143">
        <v>1688945.1134824001</v>
      </c>
      <c r="P143">
        <v>7586093.8404991999</v>
      </c>
      <c r="Q143">
        <v>811.90390000000002</v>
      </c>
      <c r="R143">
        <v>141</v>
      </c>
    </row>
    <row r="144" spans="15:18" x14ac:dyDescent="0.25">
      <c r="O144">
        <v>1688927.6610282999</v>
      </c>
      <c r="P144">
        <v>7585908.8022686001</v>
      </c>
      <c r="Q144">
        <v>782.38059999999996</v>
      </c>
      <c r="R144">
        <v>142</v>
      </c>
    </row>
    <row r="145" spans="15:18" x14ac:dyDescent="0.25">
      <c r="O145">
        <v>1688931.5475727001</v>
      </c>
      <c r="P145">
        <v>7585724.2949579004</v>
      </c>
      <c r="Q145">
        <v>770.86069999999995</v>
      </c>
      <c r="R145">
        <v>143</v>
      </c>
    </row>
    <row r="146" spans="15:18" x14ac:dyDescent="0.25">
      <c r="O146">
        <v>1688958.2472854001</v>
      </c>
      <c r="P146">
        <v>7585540.3632866004</v>
      </c>
      <c r="Q146">
        <v>773.10680000000002</v>
      </c>
      <c r="R146">
        <v>144</v>
      </c>
    </row>
    <row r="147" spans="15:18" x14ac:dyDescent="0.25">
      <c r="O147">
        <v>1688976.2255104</v>
      </c>
      <c r="P147">
        <v>7585358.3207483003</v>
      </c>
      <c r="Q147">
        <v>778.00739999999996</v>
      </c>
      <c r="R147">
        <v>145</v>
      </c>
    </row>
    <row r="148" spans="15:18" x14ac:dyDescent="0.25">
      <c r="O148">
        <v>1688875.9089405001</v>
      </c>
      <c r="P148">
        <v>7585201.8588655004</v>
      </c>
      <c r="Q148">
        <v>793.61270000000002</v>
      </c>
      <c r="R148">
        <v>146</v>
      </c>
    </row>
    <row r="149" spans="15:18" x14ac:dyDescent="0.25">
      <c r="O149">
        <v>1688741.2199424</v>
      </c>
      <c r="P149">
        <v>7585223.5890547</v>
      </c>
      <c r="Q149">
        <v>794.83969999999999</v>
      </c>
      <c r="R149">
        <v>147</v>
      </c>
    </row>
    <row r="150" spans="15:18" x14ac:dyDescent="0.25">
      <c r="O150">
        <v>1688589.9096629999</v>
      </c>
      <c r="P150">
        <v>7585331.5192834996</v>
      </c>
      <c r="Q150">
        <v>781.32870000000003</v>
      </c>
      <c r="R150">
        <v>148</v>
      </c>
    </row>
    <row r="151" spans="15:18" x14ac:dyDescent="0.25">
      <c r="O151">
        <v>1688427.0918443</v>
      </c>
      <c r="P151">
        <v>7585313.4986442002</v>
      </c>
      <c r="Q151">
        <v>784.16359999999997</v>
      </c>
      <c r="R151">
        <v>149</v>
      </c>
    </row>
    <row r="152" spans="15:18" x14ac:dyDescent="0.25">
      <c r="O152">
        <v>1688258.7275276</v>
      </c>
      <c r="P152">
        <v>7585234.7763994001</v>
      </c>
      <c r="Q152">
        <v>800.46669999999995</v>
      </c>
      <c r="R152">
        <v>150</v>
      </c>
    </row>
    <row r="153" spans="15:18" x14ac:dyDescent="0.25">
      <c r="O153">
        <v>1688080.9733899001</v>
      </c>
      <c r="P153">
        <v>7585207.1173908999</v>
      </c>
      <c r="Q153">
        <v>811.7192</v>
      </c>
      <c r="R153">
        <v>151</v>
      </c>
    </row>
    <row r="154" spans="15:18" x14ac:dyDescent="0.25">
      <c r="O154">
        <v>1687897.1021954999</v>
      </c>
      <c r="P154">
        <v>7585226.3114737002</v>
      </c>
      <c r="Q154">
        <v>817.60230000000001</v>
      </c>
      <c r="R154">
        <v>152</v>
      </c>
    </row>
    <row r="155" spans="15:18" x14ac:dyDescent="0.25">
      <c r="O155">
        <v>1687729.9119583999</v>
      </c>
      <c r="P155">
        <v>7585307.4974304996</v>
      </c>
      <c r="Q155">
        <v>820.72699999999998</v>
      </c>
      <c r="R155">
        <v>153</v>
      </c>
    </row>
    <row r="156" spans="15:18" x14ac:dyDescent="0.25">
      <c r="O156">
        <v>1687562.7217212999</v>
      </c>
      <c r="P156">
        <v>7585388.6833872003</v>
      </c>
      <c r="Q156">
        <v>801.89890000000003</v>
      </c>
      <c r="R156">
        <v>154</v>
      </c>
    </row>
    <row r="157" spans="15:18" x14ac:dyDescent="0.25">
      <c r="O157">
        <v>1687396.8400642001</v>
      </c>
      <c r="P157">
        <v>7585472.3826416004</v>
      </c>
      <c r="Q157">
        <v>801.96619999999996</v>
      </c>
      <c r="R157">
        <v>155</v>
      </c>
    </row>
    <row r="158" spans="15:18" x14ac:dyDescent="0.25">
      <c r="O158">
        <v>1687247.7519695</v>
      </c>
      <c r="P158">
        <v>7585580.4011839004</v>
      </c>
      <c r="Q158">
        <v>812.3442</v>
      </c>
      <c r="R158">
        <v>156</v>
      </c>
    </row>
    <row r="159" spans="15:18" x14ac:dyDescent="0.25">
      <c r="O159">
        <v>1687116.3777346001</v>
      </c>
      <c r="P159">
        <v>7585711.8718854003</v>
      </c>
      <c r="Q159">
        <v>823.18939999999998</v>
      </c>
      <c r="R159">
        <v>157</v>
      </c>
    </row>
    <row r="160" spans="15:18" x14ac:dyDescent="0.25">
      <c r="O160">
        <v>1686999.8822129001</v>
      </c>
      <c r="P160">
        <v>7585855.8185607996</v>
      </c>
      <c r="Q160">
        <v>827.0616</v>
      </c>
      <c r="R160">
        <v>158</v>
      </c>
    </row>
    <row r="161" spans="15:18" x14ac:dyDescent="0.25">
      <c r="O161">
        <v>1686859.1368797</v>
      </c>
      <c r="P161">
        <v>7585962.9721990004</v>
      </c>
      <c r="Q161">
        <v>835.67529999999999</v>
      </c>
      <c r="R161">
        <v>159</v>
      </c>
    </row>
    <row r="162" spans="15:18" x14ac:dyDescent="0.25">
      <c r="O162">
        <v>1686683.6992458</v>
      </c>
      <c r="P162">
        <v>7586024.3348225998</v>
      </c>
      <c r="Q162">
        <v>842.09630000000004</v>
      </c>
      <c r="R162">
        <v>160</v>
      </c>
    </row>
    <row r="163" spans="15:18" x14ac:dyDescent="0.25">
      <c r="O163">
        <v>1686512.9556152001</v>
      </c>
      <c r="P163">
        <v>7586093.8547141999</v>
      </c>
      <c r="Q163">
        <v>844.29060000000004</v>
      </c>
      <c r="R163">
        <v>161</v>
      </c>
    </row>
    <row r="164" spans="15:18" x14ac:dyDescent="0.25">
      <c r="O164">
        <v>1686369.8784481999</v>
      </c>
      <c r="P164">
        <v>7586206.6008411003</v>
      </c>
      <c r="Q164">
        <v>850.62019999999995</v>
      </c>
      <c r="R164">
        <v>162</v>
      </c>
    </row>
    <row r="165" spans="15:18" x14ac:dyDescent="0.25">
      <c r="O165">
        <v>1686201.6126164999</v>
      </c>
      <c r="P165">
        <v>7586150.1574814999</v>
      </c>
      <c r="Q165">
        <v>848.02560000000005</v>
      </c>
      <c r="R165">
        <v>163</v>
      </c>
    </row>
    <row r="166" spans="15:18" x14ac:dyDescent="0.25">
      <c r="O166">
        <v>1686187.9603188001</v>
      </c>
      <c r="P166">
        <v>7585964.8001247002</v>
      </c>
      <c r="Q166">
        <v>843.32740000000001</v>
      </c>
      <c r="R166">
        <v>164</v>
      </c>
    </row>
    <row r="167" spans="15:18" x14ac:dyDescent="0.25">
      <c r="O167">
        <v>1686174.3071258001</v>
      </c>
      <c r="P167">
        <v>7585779.4428337999</v>
      </c>
      <c r="Q167">
        <v>835.45529999999997</v>
      </c>
      <c r="R167">
        <v>165</v>
      </c>
    </row>
    <row r="168" spans="15:18" x14ac:dyDescent="0.25">
      <c r="O168">
        <v>1686049.9171724999</v>
      </c>
      <c r="P168">
        <v>7585685.1429855004</v>
      </c>
      <c r="Q168">
        <v>821.98630000000003</v>
      </c>
      <c r="R168">
        <v>166</v>
      </c>
    </row>
    <row r="169" spans="15:18" x14ac:dyDescent="0.25">
      <c r="O169">
        <v>1685885.9927226</v>
      </c>
      <c r="P169">
        <v>7585609.9681229005</v>
      </c>
      <c r="Q169">
        <v>816.93</v>
      </c>
      <c r="R169">
        <v>167</v>
      </c>
    </row>
    <row r="170" spans="15:18" x14ac:dyDescent="0.25">
      <c r="O170">
        <v>1685751.2350214</v>
      </c>
      <c r="P170">
        <v>7585482.8738225996</v>
      </c>
      <c r="Q170">
        <v>809.13810000000001</v>
      </c>
      <c r="R170">
        <v>168</v>
      </c>
    </row>
    <row r="171" spans="15:18" x14ac:dyDescent="0.25">
      <c r="O171">
        <v>1685597.0639281999</v>
      </c>
      <c r="P171">
        <v>7585379.0710818004</v>
      </c>
      <c r="Q171">
        <v>803.14390000000003</v>
      </c>
      <c r="R171">
        <v>169</v>
      </c>
    </row>
    <row r="172" spans="15:18" x14ac:dyDescent="0.25">
      <c r="O172">
        <v>1685441.6292633</v>
      </c>
      <c r="P172">
        <v>7585277.2473684996</v>
      </c>
      <c r="Q172">
        <v>794.34519999999998</v>
      </c>
      <c r="R172">
        <v>170</v>
      </c>
    </row>
    <row r="173" spans="15:18" x14ac:dyDescent="0.25">
      <c r="O173">
        <v>1685282.5891135</v>
      </c>
      <c r="P173">
        <v>7585181.0706264004</v>
      </c>
      <c r="Q173">
        <v>805.37329999999997</v>
      </c>
      <c r="R173">
        <v>171</v>
      </c>
    </row>
    <row r="174" spans="15:18" x14ac:dyDescent="0.25">
      <c r="O174">
        <v>1685120.2839720999</v>
      </c>
      <c r="P174">
        <v>7585091.3053644001</v>
      </c>
      <c r="Q174">
        <v>816.2002</v>
      </c>
      <c r="R174">
        <v>172</v>
      </c>
    </row>
    <row r="175" spans="15:18" x14ac:dyDescent="0.25">
      <c r="O175">
        <v>1684948.9613884999</v>
      </c>
      <c r="P175">
        <v>7585019.2476978004</v>
      </c>
      <c r="Q175">
        <v>824.71579999999994</v>
      </c>
      <c r="R175">
        <v>173</v>
      </c>
    </row>
    <row r="176" spans="15:18" x14ac:dyDescent="0.25">
      <c r="O176">
        <v>1684778.2128208</v>
      </c>
      <c r="P176">
        <v>7584983.8847816996</v>
      </c>
      <c r="Q176">
        <v>821.63639999999998</v>
      </c>
      <c r="R176">
        <v>174</v>
      </c>
    </row>
    <row r="177" spans="15:18" x14ac:dyDescent="0.25">
      <c r="O177">
        <v>1684609.2279069</v>
      </c>
      <c r="P177">
        <v>7585061.2658767002</v>
      </c>
      <c r="Q177">
        <v>815.03989999999999</v>
      </c>
      <c r="R177">
        <v>175</v>
      </c>
    </row>
    <row r="178" spans="15:18" x14ac:dyDescent="0.25">
      <c r="O178">
        <v>1684440.2429931001</v>
      </c>
      <c r="P178">
        <v>7585138.6469716998</v>
      </c>
      <c r="Q178">
        <v>809.71339999999998</v>
      </c>
      <c r="R178">
        <v>176</v>
      </c>
    </row>
    <row r="179" spans="15:18" x14ac:dyDescent="0.25">
      <c r="O179">
        <v>1684278.181819</v>
      </c>
      <c r="P179">
        <v>7585228.7486079</v>
      </c>
      <c r="Q179">
        <v>795.01289999999995</v>
      </c>
      <c r="R179">
        <v>177</v>
      </c>
    </row>
    <row r="180" spans="15:18" x14ac:dyDescent="0.25">
      <c r="O180">
        <v>1684111.1681023999</v>
      </c>
      <c r="P180">
        <v>7585294.7718289997</v>
      </c>
      <c r="Q180">
        <v>790.95920000000001</v>
      </c>
      <c r="R180">
        <v>178</v>
      </c>
    </row>
    <row r="181" spans="15:18" x14ac:dyDescent="0.25">
      <c r="O181">
        <v>1683925.354025</v>
      </c>
      <c r="P181">
        <v>7585298.8783587003</v>
      </c>
      <c r="Q181">
        <v>783.47439999999995</v>
      </c>
      <c r="R181">
        <v>179</v>
      </c>
    </row>
    <row r="182" spans="15:18" x14ac:dyDescent="0.25">
      <c r="O182">
        <v>1683761.3705285001</v>
      </c>
      <c r="P182">
        <v>7585233.0751230996</v>
      </c>
      <c r="Q182">
        <v>775.76679999999999</v>
      </c>
      <c r="R182">
        <v>180</v>
      </c>
    </row>
    <row r="183" spans="15:18" x14ac:dyDescent="0.25">
      <c r="O183">
        <v>1683610.9115462</v>
      </c>
      <c r="P183">
        <v>7585123.9612852996</v>
      </c>
      <c r="Q183">
        <v>782.23720000000003</v>
      </c>
      <c r="R183">
        <v>181</v>
      </c>
    </row>
    <row r="184" spans="15:18" x14ac:dyDescent="0.25">
      <c r="O184">
        <v>1683458.7662998</v>
      </c>
      <c r="P184">
        <v>7585017.2198317004</v>
      </c>
      <c r="Q184">
        <v>785.16120000000001</v>
      </c>
      <c r="R184">
        <v>182</v>
      </c>
    </row>
    <row r="185" spans="15:18" x14ac:dyDescent="0.25">
      <c r="O185">
        <v>1683324.8717588999</v>
      </c>
      <c r="P185">
        <v>7584895.3677890003</v>
      </c>
      <c r="Q185">
        <v>790.41409999999996</v>
      </c>
      <c r="R185">
        <v>183</v>
      </c>
    </row>
    <row r="186" spans="15:18" x14ac:dyDescent="0.25">
      <c r="O186">
        <v>1683259.5170849001</v>
      </c>
      <c r="P186">
        <v>7584723.3929139003</v>
      </c>
      <c r="Q186">
        <v>762.53729999999996</v>
      </c>
      <c r="R186">
        <v>184</v>
      </c>
    </row>
    <row r="187" spans="15:18" x14ac:dyDescent="0.25">
      <c r="O187">
        <v>1683245.1249565999</v>
      </c>
      <c r="P187">
        <v>7584538.0915334998</v>
      </c>
      <c r="Q187">
        <v>757.20839999999998</v>
      </c>
      <c r="R187">
        <v>185</v>
      </c>
    </row>
    <row r="188" spans="15:18" x14ac:dyDescent="0.25">
      <c r="O188">
        <v>1683268.6725188999</v>
      </c>
      <c r="P188">
        <v>7584353.8795892</v>
      </c>
      <c r="Q188">
        <v>759.55539999999996</v>
      </c>
      <c r="R188">
        <v>186</v>
      </c>
    </row>
    <row r="189" spans="15:18" x14ac:dyDescent="0.25">
      <c r="O189">
        <v>1683362.5361987001</v>
      </c>
      <c r="P189">
        <v>7584199.2933566002</v>
      </c>
      <c r="Q189">
        <v>804.42319999999995</v>
      </c>
      <c r="R189">
        <v>187</v>
      </c>
    </row>
    <row r="190" spans="15:18" x14ac:dyDescent="0.25">
      <c r="O190">
        <v>1683477.6628993</v>
      </c>
      <c r="P190">
        <v>7584053.4333042996</v>
      </c>
      <c r="Q190">
        <v>812.98900000000003</v>
      </c>
      <c r="R190">
        <v>188</v>
      </c>
    </row>
    <row r="191" spans="15:18" x14ac:dyDescent="0.25">
      <c r="O191">
        <v>1683596.7229116999</v>
      </c>
      <c r="P191">
        <v>7583910.7152311001</v>
      </c>
      <c r="Q191">
        <v>827.94510000000002</v>
      </c>
      <c r="R191">
        <v>189</v>
      </c>
    </row>
    <row r="192" spans="15:18" x14ac:dyDescent="0.25">
      <c r="O192">
        <v>1683713.9386783</v>
      </c>
      <c r="P192">
        <v>7583766.4888648996</v>
      </c>
      <c r="Q192">
        <v>848.37249999999995</v>
      </c>
      <c r="R192">
        <v>190</v>
      </c>
    </row>
    <row r="193" spans="15:18" x14ac:dyDescent="0.25">
      <c r="O193">
        <v>1683804.5757267</v>
      </c>
      <c r="P193">
        <v>7583612.0185053004</v>
      </c>
      <c r="Q193">
        <v>860.24480000000005</v>
      </c>
      <c r="R193">
        <v>191</v>
      </c>
    </row>
    <row r="194" spans="15:18" x14ac:dyDescent="0.25">
      <c r="O194">
        <v>1683823.5443831999</v>
      </c>
      <c r="P194">
        <v>7583430.4559620004</v>
      </c>
      <c r="Q194">
        <v>862.43079999999998</v>
      </c>
      <c r="R194">
        <v>192</v>
      </c>
    </row>
    <row r="195" spans="15:18" x14ac:dyDescent="0.25">
      <c r="O195">
        <v>1683926.9018401001</v>
      </c>
      <c r="P195">
        <v>7583275.9859937998</v>
      </c>
      <c r="Q195">
        <v>864.25990000000002</v>
      </c>
      <c r="R195">
        <v>193</v>
      </c>
    </row>
    <row r="196" spans="15:18" x14ac:dyDescent="0.25">
      <c r="O196">
        <v>1684078.2849556</v>
      </c>
      <c r="P196">
        <v>7583173.1935714995</v>
      </c>
      <c r="Q196">
        <v>844.90859999999998</v>
      </c>
      <c r="R196">
        <v>194</v>
      </c>
    </row>
    <row r="197" spans="15:18" x14ac:dyDescent="0.25">
      <c r="O197">
        <v>1684208.4068314</v>
      </c>
      <c r="P197">
        <v>7583043.2879911</v>
      </c>
      <c r="Q197">
        <v>805.53229999999996</v>
      </c>
      <c r="R197">
        <v>195</v>
      </c>
    </row>
    <row r="198" spans="15:18" x14ac:dyDescent="0.25">
      <c r="O198">
        <v>1684339.9747653001</v>
      </c>
      <c r="P198">
        <v>7582913.6061604004</v>
      </c>
      <c r="Q198">
        <v>828.90890000000002</v>
      </c>
      <c r="R198">
        <v>196</v>
      </c>
    </row>
    <row r="199" spans="15:18" x14ac:dyDescent="0.25">
      <c r="O199">
        <v>1684489.2785858</v>
      </c>
      <c r="P199">
        <v>7582802.9169372004</v>
      </c>
      <c r="Q199">
        <v>845.08960000000002</v>
      </c>
      <c r="R199">
        <v>197</v>
      </c>
    </row>
    <row r="200" spans="15:18" x14ac:dyDescent="0.25">
      <c r="O200">
        <v>1684612.7714134001</v>
      </c>
      <c r="P200">
        <v>7582664.7271033004</v>
      </c>
      <c r="Q200">
        <v>864.0498</v>
      </c>
      <c r="R200">
        <v>198</v>
      </c>
    </row>
    <row r="201" spans="15:18" x14ac:dyDescent="0.25">
      <c r="O201">
        <v>1684732.1476125999</v>
      </c>
      <c r="P201">
        <v>7582522.2906416999</v>
      </c>
      <c r="Q201">
        <v>856.41780000000006</v>
      </c>
      <c r="R201">
        <v>199</v>
      </c>
    </row>
    <row r="202" spans="15:18" x14ac:dyDescent="0.25">
      <c r="O202">
        <v>1684846.0815270001</v>
      </c>
      <c r="P202">
        <v>7582375.4478751002</v>
      </c>
      <c r="Q202">
        <v>863.85289999999998</v>
      </c>
      <c r="R202">
        <v>200</v>
      </c>
    </row>
    <row r="203" spans="15:18" x14ac:dyDescent="0.25">
      <c r="O203">
        <v>1684890.1058956</v>
      </c>
      <c r="P203">
        <v>7582196.4704115</v>
      </c>
      <c r="Q203">
        <v>870.84609999999998</v>
      </c>
      <c r="R203">
        <v>201</v>
      </c>
    </row>
    <row r="204" spans="15:18" x14ac:dyDescent="0.25">
      <c r="O204">
        <v>1684782.3384449999</v>
      </c>
      <c r="P204">
        <v>7582054.5893991999</v>
      </c>
      <c r="Q204">
        <v>872.17769999999996</v>
      </c>
      <c r="R204">
        <v>202</v>
      </c>
    </row>
    <row r="205" spans="15:18" x14ac:dyDescent="0.25">
      <c r="O205">
        <v>1684610.1005946</v>
      </c>
      <c r="P205">
        <v>7581991.1203648001</v>
      </c>
      <c r="Q205">
        <v>867.07650000000001</v>
      </c>
      <c r="R205">
        <v>203</v>
      </c>
    </row>
    <row r="206" spans="15:18" x14ac:dyDescent="0.25">
      <c r="O206">
        <v>1684606.2563684999</v>
      </c>
      <c r="P206">
        <v>7581883.8573649004</v>
      </c>
      <c r="Q206">
        <v>864.77009999999996</v>
      </c>
      <c r="R206">
        <v>204</v>
      </c>
    </row>
    <row r="207" spans="15:18" x14ac:dyDescent="0.25">
      <c r="O207">
        <v>1684664.9889189999</v>
      </c>
      <c r="P207">
        <v>7581712.9106000001</v>
      </c>
      <c r="Q207">
        <v>875.03480000000002</v>
      </c>
      <c r="R207">
        <v>205</v>
      </c>
    </row>
    <row r="208" spans="15:18" x14ac:dyDescent="0.25">
      <c r="O208">
        <v>1684697.5932285001</v>
      </c>
      <c r="P208">
        <v>7581529.9332955005</v>
      </c>
      <c r="Q208">
        <v>878.00210000000004</v>
      </c>
      <c r="R208">
        <v>206</v>
      </c>
    </row>
    <row r="209" spans="15:18" x14ac:dyDescent="0.25">
      <c r="O209">
        <v>1684821.1269167</v>
      </c>
      <c r="P209">
        <v>7581412.4300990002</v>
      </c>
      <c r="Q209">
        <v>883.90989999999999</v>
      </c>
      <c r="R209">
        <v>207</v>
      </c>
    </row>
    <row r="210" spans="15:18" x14ac:dyDescent="0.25">
      <c r="O210">
        <v>1684990.3534571</v>
      </c>
      <c r="P210">
        <v>7581339.7070815004</v>
      </c>
      <c r="Q210">
        <v>875.17020000000002</v>
      </c>
      <c r="R210">
        <v>208</v>
      </c>
    </row>
    <row r="211" spans="15:18" x14ac:dyDescent="0.25">
      <c r="O211">
        <v>1685172.0141644001</v>
      </c>
      <c r="P211">
        <v>7581300.4244849999</v>
      </c>
      <c r="Q211">
        <v>849.04150000000004</v>
      </c>
      <c r="R211">
        <v>209</v>
      </c>
    </row>
    <row r="212" spans="15:18" x14ac:dyDescent="0.25">
      <c r="O212">
        <v>1685349.2877452001</v>
      </c>
      <c r="P212">
        <v>7581245.5613195999</v>
      </c>
      <c r="Q212">
        <v>835.13229999999999</v>
      </c>
      <c r="R212">
        <v>210</v>
      </c>
    </row>
    <row r="213" spans="15:18" x14ac:dyDescent="0.25">
      <c r="O213">
        <v>1685480.7880575</v>
      </c>
      <c r="P213">
        <v>7581139.2151010996</v>
      </c>
      <c r="Q213">
        <v>836.51149999999996</v>
      </c>
      <c r="R213">
        <v>211</v>
      </c>
    </row>
    <row r="214" spans="15:18" x14ac:dyDescent="0.25">
      <c r="O214">
        <v>1685544.4838372001</v>
      </c>
      <c r="P214">
        <v>7580965.4514496997</v>
      </c>
      <c r="Q214">
        <v>860.83879999999999</v>
      </c>
      <c r="R214">
        <v>212</v>
      </c>
    </row>
    <row r="215" spans="15:18" x14ac:dyDescent="0.25">
      <c r="O215">
        <v>1685491.5042145001</v>
      </c>
      <c r="P215">
        <v>7580793.7390120002</v>
      </c>
      <c r="Q215">
        <v>865.91769999999997</v>
      </c>
      <c r="R215">
        <v>213</v>
      </c>
    </row>
    <row r="216" spans="15:18" x14ac:dyDescent="0.25">
      <c r="O216">
        <v>1685463.1232245001</v>
      </c>
      <c r="P216">
        <v>7580611.5516285002</v>
      </c>
      <c r="Q216">
        <v>882.31460000000004</v>
      </c>
      <c r="R216">
        <v>214</v>
      </c>
    </row>
    <row r="217" spans="15:18" x14ac:dyDescent="0.25">
      <c r="O217">
        <v>1685374.6404490001</v>
      </c>
      <c r="P217">
        <v>7580456.7657099999</v>
      </c>
      <c r="Q217">
        <v>880.53229999999996</v>
      </c>
      <c r="R217">
        <v>215</v>
      </c>
    </row>
    <row r="218" spans="15:18" x14ac:dyDescent="0.25">
      <c r="O218">
        <v>1685239.6850121999</v>
      </c>
      <c r="P218">
        <v>7580328.9738283996</v>
      </c>
      <c r="Q218">
        <v>880.90359999999998</v>
      </c>
      <c r="R218">
        <v>216</v>
      </c>
    </row>
    <row r="219" spans="15:18" x14ac:dyDescent="0.25">
      <c r="O219">
        <v>1685134.0593202999</v>
      </c>
      <c r="P219">
        <v>7580178.4404910998</v>
      </c>
      <c r="Q219">
        <v>865.90459999999996</v>
      </c>
      <c r="R219">
        <v>217</v>
      </c>
    </row>
    <row r="220" spans="15:18" x14ac:dyDescent="0.25">
      <c r="O220">
        <v>1685047.5136583</v>
      </c>
      <c r="P220">
        <v>7580015.1121122995</v>
      </c>
      <c r="Q220">
        <v>849.32460000000003</v>
      </c>
      <c r="R220">
        <v>218</v>
      </c>
    </row>
    <row r="221" spans="15:18" x14ac:dyDescent="0.25">
      <c r="O221">
        <v>1685060.7295015999</v>
      </c>
      <c r="P221">
        <v>7579829.7231254997</v>
      </c>
      <c r="Q221">
        <v>862.05409999999995</v>
      </c>
      <c r="R221">
        <v>219</v>
      </c>
    </row>
    <row r="222" spans="15:18" x14ac:dyDescent="0.25">
      <c r="O222">
        <v>1685073.9453447999</v>
      </c>
      <c r="P222">
        <v>7579644.3341386002</v>
      </c>
      <c r="Q222">
        <v>875.60760000000005</v>
      </c>
      <c r="R222">
        <v>220</v>
      </c>
    </row>
    <row r="223" spans="15:18" x14ac:dyDescent="0.25">
      <c r="O223">
        <v>1685113.7997828999</v>
      </c>
      <c r="P223">
        <v>7579463.1290014004</v>
      </c>
      <c r="Q223">
        <v>870.17039999999997</v>
      </c>
      <c r="R223">
        <v>221</v>
      </c>
    </row>
    <row r="224" spans="15:18" x14ac:dyDescent="0.25">
      <c r="O224">
        <v>1685229.5179286001</v>
      </c>
      <c r="P224">
        <v>7579335.0682336995</v>
      </c>
      <c r="Q224">
        <v>885.48919999999998</v>
      </c>
      <c r="R224">
        <v>222</v>
      </c>
    </row>
    <row r="225" spans="15:18" x14ac:dyDescent="0.25">
      <c r="O225">
        <v>1685371.6980641</v>
      </c>
      <c r="P225">
        <v>7579220.0908342004</v>
      </c>
      <c r="Q225">
        <v>883.57479999999998</v>
      </c>
      <c r="R225">
        <v>223</v>
      </c>
    </row>
    <row r="226" spans="15:18" x14ac:dyDescent="0.25">
      <c r="O226">
        <v>1685452.7298528</v>
      </c>
      <c r="P226">
        <v>7579053.4394655004</v>
      </c>
      <c r="Q226">
        <v>873.27419999999995</v>
      </c>
      <c r="R226">
        <v>224</v>
      </c>
    </row>
    <row r="227" spans="15:18" x14ac:dyDescent="0.25">
      <c r="O227">
        <v>1685474.9805266999</v>
      </c>
      <c r="P227">
        <v>7578870.4695167001</v>
      </c>
      <c r="Q227">
        <v>879.8519</v>
      </c>
      <c r="R227">
        <v>225</v>
      </c>
    </row>
    <row r="228" spans="15:18" x14ac:dyDescent="0.25">
      <c r="O228">
        <v>1685487.2808829001</v>
      </c>
      <c r="P228">
        <v>7578685.0175385997</v>
      </c>
      <c r="Q228">
        <v>889.85630000000003</v>
      </c>
      <c r="R228">
        <v>226</v>
      </c>
    </row>
    <row r="229" spans="15:18" x14ac:dyDescent="0.25">
      <c r="O229">
        <v>1685533.5554406</v>
      </c>
      <c r="P229">
        <v>7578507.2654571002</v>
      </c>
      <c r="Q229">
        <v>909.35230000000001</v>
      </c>
      <c r="R229">
        <v>227</v>
      </c>
    </row>
    <row r="230" spans="15:18" x14ac:dyDescent="0.25">
      <c r="O230">
        <v>1685623.2463698001</v>
      </c>
      <c r="P230">
        <v>7578346.8442817004</v>
      </c>
      <c r="Q230">
        <v>910.97479999999996</v>
      </c>
      <c r="R230">
        <v>228</v>
      </c>
    </row>
    <row r="231" spans="15:18" x14ac:dyDescent="0.25">
      <c r="O231">
        <v>1685735.7339792999</v>
      </c>
      <c r="P231">
        <v>7578199.2662453</v>
      </c>
      <c r="Q231">
        <v>891.58759999999995</v>
      </c>
      <c r="R231">
        <v>229</v>
      </c>
    </row>
    <row r="232" spans="15:18" x14ac:dyDescent="0.25">
      <c r="O232">
        <v>1685831.7149769</v>
      </c>
      <c r="P232">
        <v>7578040.1078869002</v>
      </c>
      <c r="Q232">
        <v>883.34270000000004</v>
      </c>
      <c r="R232">
        <v>230</v>
      </c>
    </row>
    <row r="233" spans="15:18" x14ac:dyDescent="0.25">
      <c r="O233">
        <v>1685935.8185586999</v>
      </c>
      <c r="P233">
        <v>7577886.3430481004</v>
      </c>
      <c r="Q233">
        <v>884.47879999999998</v>
      </c>
      <c r="R233">
        <v>231</v>
      </c>
    </row>
    <row r="234" spans="15:18" x14ac:dyDescent="0.25">
      <c r="O234">
        <v>1686019.4050795999</v>
      </c>
      <c r="P234">
        <v>7577722.9048261</v>
      </c>
      <c r="Q234">
        <v>914.49159999999995</v>
      </c>
      <c r="R234">
        <v>232</v>
      </c>
    </row>
    <row r="235" spans="15:18" x14ac:dyDescent="0.25">
      <c r="O235">
        <v>1686077.0894708</v>
      </c>
      <c r="P235">
        <v>7577546.2236275002</v>
      </c>
      <c r="Q235">
        <v>922.25490000000002</v>
      </c>
      <c r="R235">
        <v>233</v>
      </c>
    </row>
    <row r="236" spans="15:18" x14ac:dyDescent="0.25">
      <c r="O236">
        <v>1686121.6269709</v>
      </c>
      <c r="P236">
        <v>7577366.1863254998</v>
      </c>
      <c r="Q236">
        <v>911.04719999999998</v>
      </c>
      <c r="R236">
        <v>234</v>
      </c>
    </row>
    <row r="237" spans="15:18" x14ac:dyDescent="0.25">
      <c r="O237">
        <v>1686153.1544077001</v>
      </c>
      <c r="P237">
        <v>7577183.1368725998</v>
      </c>
      <c r="Q237">
        <v>907.0634</v>
      </c>
      <c r="R237">
        <v>235</v>
      </c>
    </row>
    <row r="238" spans="15:18" x14ac:dyDescent="0.25">
      <c r="O238">
        <v>1686168.1370753001</v>
      </c>
      <c r="P238">
        <v>7576997.8823055001</v>
      </c>
      <c r="Q238">
        <v>916.63530000000003</v>
      </c>
      <c r="R238">
        <v>236</v>
      </c>
    </row>
    <row r="239" spans="15:18" x14ac:dyDescent="0.25">
      <c r="O239">
        <v>1686218.787551</v>
      </c>
      <c r="P239">
        <v>7576821.3965830002</v>
      </c>
      <c r="Q239">
        <v>906.86720000000003</v>
      </c>
      <c r="R239">
        <v>237</v>
      </c>
    </row>
    <row r="240" spans="15:18" x14ac:dyDescent="0.25">
      <c r="O240">
        <v>1686346.3771569</v>
      </c>
      <c r="P240">
        <v>7576690.4024476996</v>
      </c>
      <c r="Q240">
        <v>909.83529999999996</v>
      </c>
      <c r="R240">
        <v>238</v>
      </c>
    </row>
    <row r="241" spans="15:18" x14ac:dyDescent="0.25">
      <c r="O241">
        <v>1686504.2585934999</v>
      </c>
      <c r="P241">
        <v>7576611.8680250999</v>
      </c>
      <c r="Q241">
        <v>904.08590000000004</v>
      </c>
      <c r="R241">
        <v>239</v>
      </c>
    </row>
    <row r="242" spans="15:18" x14ac:dyDescent="0.25">
      <c r="O242">
        <v>1686688.616224</v>
      </c>
      <c r="P242">
        <v>7576591.1912687998</v>
      </c>
      <c r="Q242">
        <v>906.72550000000001</v>
      </c>
      <c r="R242">
        <v>240</v>
      </c>
    </row>
    <row r="243" spans="15:18" x14ac:dyDescent="0.25">
      <c r="O243">
        <v>1686871.7446995</v>
      </c>
      <c r="P243">
        <v>7576559.4470346998</v>
      </c>
      <c r="Q243">
        <v>910.24040000000002</v>
      </c>
      <c r="R243">
        <v>241</v>
      </c>
    </row>
    <row r="244" spans="15:18" x14ac:dyDescent="0.25">
      <c r="O244">
        <v>1687047.896584</v>
      </c>
      <c r="P244">
        <v>7576503.9589331998</v>
      </c>
      <c r="Q244">
        <v>918.83609999999999</v>
      </c>
      <c r="R244">
        <v>242</v>
      </c>
    </row>
    <row r="245" spans="15:18" x14ac:dyDescent="0.25">
      <c r="O245">
        <v>1687216.8388669</v>
      </c>
      <c r="P245">
        <v>7576427.1028147005</v>
      </c>
      <c r="Q245">
        <v>920.24099999999999</v>
      </c>
      <c r="R245">
        <v>243</v>
      </c>
    </row>
    <row r="246" spans="15:18" x14ac:dyDescent="0.25">
      <c r="O246">
        <v>1687377.274735</v>
      </c>
      <c r="P246">
        <v>7576333.2728238003</v>
      </c>
      <c r="Q246">
        <v>926.05110000000002</v>
      </c>
      <c r="R246">
        <v>244</v>
      </c>
    </row>
    <row r="247" spans="15:18" x14ac:dyDescent="0.25">
      <c r="O247">
        <v>1687499.6695152</v>
      </c>
      <c r="P247">
        <v>7576196.7858496998</v>
      </c>
      <c r="Q247">
        <v>920.74770000000001</v>
      </c>
      <c r="R247">
        <v>245</v>
      </c>
    </row>
    <row r="248" spans="15:18" x14ac:dyDescent="0.25">
      <c r="O248">
        <v>1687548.9810627</v>
      </c>
      <c r="P248">
        <v>7576018.6579409996</v>
      </c>
      <c r="Q248">
        <v>942.79989999999998</v>
      </c>
      <c r="R248">
        <v>246</v>
      </c>
    </row>
    <row r="249" spans="15:18" x14ac:dyDescent="0.25">
      <c r="O249">
        <v>1687579.0196764001</v>
      </c>
      <c r="P249">
        <v>7575835.2419747999</v>
      </c>
      <c r="Q249">
        <v>944.4769</v>
      </c>
      <c r="R249">
        <v>247</v>
      </c>
    </row>
    <row r="250" spans="15:18" x14ac:dyDescent="0.25">
      <c r="O250">
        <v>1687652.3557408</v>
      </c>
      <c r="P250">
        <v>7575673.0515849004</v>
      </c>
      <c r="Q250">
        <v>952.42790000000002</v>
      </c>
      <c r="R250">
        <v>248</v>
      </c>
    </row>
    <row r="251" spans="15:18" x14ac:dyDescent="0.25">
      <c r="O251">
        <v>1687833.8430766</v>
      </c>
      <c r="P251">
        <v>7575632.9756332999</v>
      </c>
      <c r="Q251">
        <v>950.57799999999997</v>
      </c>
      <c r="R251">
        <v>249</v>
      </c>
    </row>
    <row r="252" spans="15:18" x14ac:dyDescent="0.25">
      <c r="O252">
        <v>1687995.8838209</v>
      </c>
      <c r="P252">
        <v>7575561.3751956001</v>
      </c>
      <c r="Q252">
        <v>953.27229999999997</v>
      </c>
      <c r="R252">
        <v>250</v>
      </c>
    </row>
    <row r="253" spans="15:18" x14ac:dyDescent="0.25">
      <c r="O253">
        <v>1688132.2819943</v>
      </c>
      <c r="P253">
        <v>7575437.5545442002</v>
      </c>
      <c r="Q253">
        <v>972.19929999999999</v>
      </c>
      <c r="R253">
        <v>251</v>
      </c>
    </row>
    <row r="254" spans="15:18" x14ac:dyDescent="0.25">
      <c r="O254">
        <v>1688292.5570628999</v>
      </c>
      <c r="P254">
        <v>7575346.0936144004</v>
      </c>
      <c r="Q254">
        <v>996.88869999999997</v>
      </c>
      <c r="R254">
        <v>252</v>
      </c>
    </row>
    <row r="255" spans="15:18" x14ac:dyDescent="0.25">
      <c r="O255">
        <v>1688382.5889842</v>
      </c>
      <c r="P255">
        <v>7575188.1407291004</v>
      </c>
      <c r="Q255">
        <v>1031.402</v>
      </c>
      <c r="R255">
        <v>253</v>
      </c>
    </row>
    <row r="256" spans="15:18" x14ac:dyDescent="0.25">
      <c r="O256">
        <v>1688536.4297225999</v>
      </c>
      <c r="P256">
        <v>7575219.6815293003</v>
      </c>
      <c r="Q256">
        <v>1003.153</v>
      </c>
      <c r="R256">
        <v>254</v>
      </c>
    </row>
    <row r="257" spans="15:18" x14ac:dyDescent="0.25">
      <c r="O257">
        <v>1688706.2521222001</v>
      </c>
      <c r="P257">
        <v>7575295.2069394002</v>
      </c>
      <c r="Q257">
        <v>997.63580000000002</v>
      </c>
      <c r="R257">
        <v>255</v>
      </c>
    </row>
    <row r="258" spans="15:18" x14ac:dyDescent="0.25">
      <c r="O258">
        <v>1688869.9264827999</v>
      </c>
      <c r="P258">
        <v>7575381.4631738998</v>
      </c>
      <c r="Q258">
        <v>995.80269999999996</v>
      </c>
      <c r="R258">
        <v>256</v>
      </c>
    </row>
    <row r="259" spans="15:18" x14ac:dyDescent="0.25">
      <c r="O259">
        <v>1689036.8838671001</v>
      </c>
      <c r="P259">
        <v>7575413.7093567997</v>
      </c>
      <c r="Q259">
        <v>988.83079999999995</v>
      </c>
      <c r="R259">
        <v>257</v>
      </c>
    </row>
    <row r="260" spans="15:18" x14ac:dyDescent="0.25">
      <c r="O260">
        <v>1689218.6787244999</v>
      </c>
      <c r="P260">
        <v>7575375.0523418002</v>
      </c>
      <c r="Q260">
        <v>1004.04</v>
      </c>
      <c r="R260">
        <v>258</v>
      </c>
    </row>
    <row r="261" spans="15:18" x14ac:dyDescent="0.25">
      <c r="O261">
        <v>1689285.0605991001</v>
      </c>
      <c r="P261">
        <v>7575207.6736407997</v>
      </c>
      <c r="Q261">
        <v>1016.258</v>
      </c>
      <c r="R261">
        <v>259</v>
      </c>
    </row>
    <row r="262" spans="15:18" x14ac:dyDescent="0.25">
      <c r="O262">
        <v>1689343.1926323001</v>
      </c>
      <c r="P262">
        <v>7575031.1392200999</v>
      </c>
      <c r="Q262">
        <v>1005.937</v>
      </c>
      <c r="R262">
        <v>260</v>
      </c>
    </row>
    <row r="263" spans="15:18" x14ac:dyDescent="0.25">
      <c r="O263">
        <v>1689357.7070810001</v>
      </c>
      <c r="P263">
        <v>7574852.4490882</v>
      </c>
      <c r="Q263">
        <v>981.04300000000001</v>
      </c>
      <c r="R263">
        <v>261</v>
      </c>
    </row>
    <row r="264" spans="15:18" x14ac:dyDescent="0.25">
      <c r="O264">
        <v>1689317.2655428001</v>
      </c>
      <c r="P264">
        <v>7574671.0428673998</v>
      </c>
      <c r="Q264">
        <v>953.67550000000006</v>
      </c>
      <c r="R264">
        <v>262</v>
      </c>
    </row>
    <row r="265" spans="15:18" x14ac:dyDescent="0.25">
      <c r="O265">
        <v>1689191.7437609001</v>
      </c>
      <c r="P265">
        <v>7574537.9424978001</v>
      </c>
      <c r="Q265">
        <v>964.80820000000006</v>
      </c>
      <c r="R265">
        <v>263</v>
      </c>
    </row>
    <row r="266" spans="15:18" x14ac:dyDescent="0.25">
      <c r="O266">
        <v>1689056.6909183001</v>
      </c>
      <c r="P266">
        <v>7574410.2535607005</v>
      </c>
      <c r="Q266">
        <v>950.19920000000002</v>
      </c>
      <c r="R266">
        <v>264</v>
      </c>
    </row>
    <row r="267" spans="15:18" x14ac:dyDescent="0.25">
      <c r="O267">
        <v>1688988.4337589999</v>
      </c>
      <c r="P267">
        <v>7574251.2975052996</v>
      </c>
      <c r="Q267">
        <v>937.54049999999995</v>
      </c>
      <c r="R267">
        <v>265</v>
      </c>
    </row>
    <row r="268" spans="15:18" x14ac:dyDescent="0.25">
      <c r="O268">
        <v>1688976.8825163001</v>
      </c>
      <c r="P268">
        <v>7574065.7973603997</v>
      </c>
      <c r="Q268">
        <v>927.56399999999996</v>
      </c>
      <c r="R268">
        <v>266</v>
      </c>
    </row>
    <row r="269" spans="15:18" x14ac:dyDescent="0.25">
      <c r="O269">
        <v>1689016.0384857999</v>
      </c>
      <c r="P269">
        <v>7573885.6234050998</v>
      </c>
      <c r="Q269">
        <v>936.39419999999996</v>
      </c>
      <c r="R269">
        <v>267</v>
      </c>
    </row>
    <row r="270" spans="15:18" x14ac:dyDescent="0.25">
      <c r="O270">
        <v>1689135.8563822999</v>
      </c>
      <c r="P270">
        <v>7573752.1298313998</v>
      </c>
      <c r="Q270">
        <v>944.92570000000001</v>
      </c>
      <c r="R270">
        <v>268</v>
      </c>
    </row>
    <row r="271" spans="15:18" x14ac:dyDescent="0.25">
      <c r="O271">
        <v>1689238.5162825999</v>
      </c>
      <c r="P271">
        <v>7573641.7471823003</v>
      </c>
      <c r="Q271">
        <v>955.44050000000004</v>
      </c>
      <c r="R271">
        <v>269</v>
      </c>
    </row>
    <row r="272" spans="15:18" x14ac:dyDescent="0.25">
      <c r="O272">
        <v>1689062.0106251</v>
      </c>
      <c r="P272">
        <v>7573583.5278741</v>
      </c>
      <c r="Q272">
        <v>940.46040000000005</v>
      </c>
      <c r="R272">
        <v>270</v>
      </c>
    </row>
    <row r="273" spans="15:18" x14ac:dyDescent="0.25">
      <c r="O273">
        <v>1688885.5049677</v>
      </c>
      <c r="P273">
        <v>7573525.3085658997</v>
      </c>
      <c r="Q273">
        <v>913.04</v>
      </c>
      <c r="R273">
        <v>271</v>
      </c>
    </row>
    <row r="274" spans="15:18" x14ac:dyDescent="0.25">
      <c r="O274">
        <v>1688754.7940441</v>
      </c>
      <c r="P274">
        <v>7573398.8166415002</v>
      </c>
      <c r="Q274">
        <v>916.55070000000001</v>
      </c>
      <c r="R274">
        <v>272</v>
      </c>
    </row>
    <row r="275" spans="15:18" x14ac:dyDescent="0.25">
      <c r="O275">
        <v>1688653.2447569</v>
      </c>
      <c r="P275">
        <v>7573248.8565905001</v>
      </c>
      <c r="Q275">
        <v>923.05070000000001</v>
      </c>
      <c r="R275">
        <v>273</v>
      </c>
    </row>
    <row r="276" spans="15:18" x14ac:dyDescent="0.25">
      <c r="O276">
        <v>1688668.4864542</v>
      </c>
      <c r="P276">
        <v>7573064.6686552996</v>
      </c>
      <c r="Q276">
        <v>923.18380000000002</v>
      </c>
      <c r="R276">
        <v>274</v>
      </c>
    </row>
    <row r="277" spans="15:18" x14ac:dyDescent="0.25">
      <c r="O277">
        <v>1688668.5807362001</v>
      </c>
      <c r="P277">
        <v>7572880.3568270002</v>
      </c>
      <c r="Q277">
        <v>916.5367</v>
      </c>
      <c r="R277">
        <v>275</v>
      </c>
    </row>
    <row r="278" spans="15:18" x14ac:dyDescent="0.25">
      <c r="O278">
        <v>1688645.5224655</v>
      </c>
      <c r="P278">
        <v>7572695.9345452003</v>
      </c>
      <c r="Q278">
        <v>922.20399999999995</v>
      </c>
      <c r="R278">
        <v>276</v>
      </c>
    </row>
    <row r="279" spans="15:18" x14ac:dyDescent="0.25">
      <c r="O279">
        <v>1688623.8664891</v>
      </c>
      <c r="P279">
        <v>7572511.3410630003</v>
      </c>
      <c r="Q279">
        <v>918.80160000000001</v>
      </c>
      <c r="R279">
        <v>277</v>
      </c>
    </row>
    <row r="280" spans="15:18" x14ac:dyDescent="0.25">
      <c r="O280">
        <v>1688611.6392586001</v>
      </c>
      <c r="P280">
        <v>7572327.7021845998</v>
      </c>
      <c r="Q280">
        <v>920.73680000000002</v>
      </c>
      <c r="R280">
        <v>278</v>
      </c>
    </row>
    <row r="281" spans="15:18" x14ac:dyDescent="0.25">
      <c r="O281">
        <v>1688685.6269869001</v>
      </c>
      <c r="P281">
        <v>7572172.2102998998</v>
      </c>
      <c r="Q281">
        <v>930.62390000000005</v>
      </c>
      <c r="R281">
        <v>279</v>
      </c>
    </row>
    <row r="282" spans="15:18" x14ac:dyDescent="0.25">
      <c r="O282">
        <v>1688869.9784224001</v>
      </c>
      <c r="P282">
        <v>7572192.2090812</v>
      </c>
      <c r="Q282">
        <v>904.44230000000005</v>
      </c>
      <c r="R282">
        <v>280</v>
      </c>
    </row>
    <row r="283" spans="15:18" x14ac:dyDescent="0.25">
      <c r="O283">
        <v>1689052.4194976001</v>
      </c>
      <c r="P283">
        <v>7572162.5680801999</v>
      </c>
      <c r="Q283">
        <v>888.61270000000002</v>
      </c>
      <c r="R283">
        <v>281</v>
      </c>
    </row>
    <row r="284" spans="15:18" x14ac:dyDescent="0.25">
      <c r="O284">
        <v>1689146.9470426999</v>
      </c>
      <c r="P284">
        <v>7572041.6908411002</v>
      </c>
      <c r="Q284">
        <v>882.14700000000005</v>
      </c>
      <c r="R284">
        <v>282</v>
      </c>
    </row>
    <row r="285" spans="15:18" x14ac:dyDescent="0.25">
      <c r="O285">
        <v>1689173.6184469999</v>
      </c>
      <c r="P285">
        <v>7571857.7653820999</v>
      </c>
      <c r="Q285">
        <v>876.44600000000003</v>
      </c>
      <c r="R285">
        <v>283</v>
      </c>
    </row>
    <row r="286" spans="15:18" x14ac:dyDescent="0.25">
      <c r="O286">
        <v>1689196.8281816</v>
      </c>
      <c r="P286">
        <v>7571673.3608181998</v>
      </c>
      <c r="Q286">
        <v>895.22180000000003</v>
      </c>
      <c r="R286">
        <v>284</v>
      </c>
    </row>
    <row r="287" spans="15:18" x14ac:dyDescent="0.25">
      <c r="O287">
        <v>1689176.4870050999</v>
      </c>
      <c r="P287">
        <v>7571493.2431608001</v>
      </c>
      <c r="Q287">
        <v>882.15470000000005</v>
      </c>
      <c r="R287">
        <v>285</v>
      </c>
    </row>
    <row r="288" spans="15:18" x14ac:dyDescent="0.25">
      <c r="O288">
        <v>1689117.7676138999</v>
      </c>
      <c r="P288">
        <v>7571316.9032389</v>
      </c>
      <c r="Q288">
        <v>872.68380000000002</v>
      </c>
      <c r="R288">
        <v>286</v>
      </c>
    </row>
    <row r="289" spans="15:18" x14ac:dyDescent="0.25">
      <c r="O289">
        <v>1689119.7070569999</v>
      </c>
      <c r="P289">
        <v>7571131.2626235997</v>
      </c>
      <c r="Q289">
        <v>891.34670000000006</v>
      </c>
      <c r="R289">
        <v>287</v>
      </c>
    </row>
    <row r="290" spans="15:18" x14ac:dyDescent="0.25">
      <c r="O290">
        <v>1689119.7693204</v>
      </c>
      <c r="P290">
        <v>7570945.4211301999</v>
      </c>
      <c r="Q290">
        <v>904.45410000000004</v>
      </c>
      <c r="R290">
        <v>288</v>
      </c>
    </row>
    <row r="291" spans="15:18" x14ac:dyDescent="0.25">
      <c r="O291">
        <v>1689117.6977853</v>
      </c>
      <c r="P291">
        <v>7570759.5732254004</v>
      </c>
      <c r="Q291">
        <v>918.69219999999996</v>
      </c>
      <c r="R291">
        <v>289</v>
      </c>
    </row>
    <row r="292" spans="15:18" x14ac:dyDescent="0.25">
      <c r="O292">
        <v>1689115.6262502</v>
      </c>
      <c r="P292">
        <v>7570573.7253206996</v>
      </c>
      <c r="Q292">
        <v>945.75519999999995</v>
      </c>
      <c r="R292">
        <v>290</v>
      </c>
    </row>
    <row r="293" spans="15:18" x14ac:dyDescent="0.25">
      <c r="O293">
        <v>1689228.104912</v>
      </c>
      <c r="P293">
        <v>7570430.5723909996</v>
      </c>
      <c r="Q293">
        <v>920.40260000000001</v>
      </c>
      <c r="R293">
        <v>291</v>
      </c>
    </row>
    <row r="294" spans="15:18" x14ac:dyDescent="0.25">
      <c r="O294">
        <v>1689351.3109064</v>
      </c>
      <c r="P294">
        <v>7570291.4177363999</v>
      </c>
      <c r="Q294">
        <v>897.18209999999999</v>
      </c>
      <c r="R294">
        <v>292</v>
      </c>
    </row>
    <row r="295" spans="15:18" x14ac:dyDescent="0.25">
      <c r="O295">
        <v>1689488.4679111</v>
      </c>
      <c r="P295">
        <v>7570166.7356837997</v>
      </c>
      <c r="Q295">
        <v>886.49109999999996</v>
      </c>
      <c r="R295">
        <v>293</v>
      </c>
    </row>
    <row r="296" spans="15:18" x14ac:dyDescent="0.25">
      <c r="O296">
        <v>1689607.0214847</v>
      </c>
      <c r="P296">
        <v>7570023.5966424998</v>
      </c>
      <c r="Q296">
        <v>852.33219999999994</v>
      </c>
      <c r="R296">
        <v>294</v>
      </c>
    </row>
    <row r="297" spans="15:18" x14ac:dyDescent="0.25">
      <c r="O297">
        <v>1689723.6891562999</v>
      </c>
      <c r="P297">
        <v>7569879.0292494996</v>
      </c>
      <c r="Q297">
        <v>851.44740000000002</v>
      </c>
      <c r="R297">
        <v>295</v>
      </c>
    </row>
    <row r="298" spans="15:18" x14ac:dyDescent="0.25">
      <c r="O298">
        <v>1689829.3523142999</v>
      </c>
      <c r="P298">
        <v>7569726.1272154003</v>
      </c>
      <c r="Q298">
        <v>846.40219999999999</v>
      </c>
      <c r="R298">
        <v>296</v>
      </c>
    </row>
    <row r="299" spans="15:18" x14ac:dyDescent="0.25">
      <c r="O299">
        <v>1689926.499572</v>
      </c>
      <c r="P299">
        <v>7569567.7788442997</v>
      </c>
      <c r="Q299">
        <v>844.58619999999996</v>
      </c>
      <c r="R299">
        <v>297</v>
      </c>
    </row>
    <row r="300" spans="15:18" x14ac:dyDescent="0.25">
      <c r="O300">
        <v>1690054.3002819</v>
      </c>
      <c r="P300">
        <v>7569436.9935013</v>
      </c>
      <c r="Q300">
        <v>849.91</v>
      </c>
      <c r="R300">
        <v>298</v>
      </c>
    </row>
    <row r="301" spans="15:18" x14ac:dyDescent="0.25">
      <c r="O301">
        <v>1690188.0961028</v>
      </c>
      <c r="P301">
        <v>7569311.5468520001</v>
      </c>
      <c r="Q301">
        <v>848.18820000000005</v>
      </c>
      <c r="R301">
        <v>299</v>
      </c>
    </row>
    <row r="302" spans="15:18" x14ac:dyDescent="0.25">
      <c r="O302">
        <v>1690281.5507129</v>
      </c>
      <c r="P302">
        <v>7569150.8920331998</v>
      </c>
      <c r="Q302">
        <v>857.02269999999999</v>
      </c>
      <c r="R302">
        <v>300</v>
      </c>
    </row>
    <row r="303" spans="15:18" x14ac:dyDescent="0.25">
      <c r="O303">
        <v>1690347.0378568999</v>
      </c>
      <c r="P303">
        <v>7568977.0371131999</v>
      </c>
      <c r="Q303">
        <v>874.15</v>
      </c>
      <c r="R303">
        <v>301</v>
      </c>
    </row>
    <row r="304" spans="15:18" x14ac:dyDescent="0.25">
      <c r="O304">
        <v>1690413.5322135</v>
      </c>
      <c r="P304">
        <v>7568803.4795276998</v>
      </c>
      <c r="Q304">
        <v>885.96659999999997</v>
      </c>
      <c r="R304">
        <v>302</v>
      </c>
    </row>
    <row r="305" spans="15:18" x14ac:dyDescent="0.25">
      <c r="O305">
        <v>1690497.6644057001</v>
      </c>
      <c r="P305">
        <v>7568638.6188489003</v>
      </c>
      <c r="Q305">
        <v>879.09529999999995</v>
      </c>
      <c r="R305">
        <v>303</v>
      </c>
    </row>
    <row r="306" spans="15:18" x14ac:dyDescent="0.25">
      <c r="O306">
        <v>1690594.8616408</v>
      </c>
      <c r="P306">
        <v>7568480.2003132002</v>
      </c>
      <c r="Q306">
        <v>897.47559999999999</v>
      </c>
      <c r="R306">
        <v>304</v>
      </c>
    </row>
    <row r="307" spans="15:18" x14ac:dyDescent="0.25">
      <c r="O307">
        <v>1690720.4821059001</v>
      </c>
      <c r="P307">
        <v>7568344.6723518996</v>
      </c>
      <c r="Q307">
        <v>904.94740000000002</v>
      </c>
      <c r="R307">
        <v>305</v>
      </c>
    </row>
    <row r="308" spans="15:18" x14ac:dyDescent="0.25">
      <c r="O308">
        <v>1690847.5507616</v>
      </c>
      <c r="P308">
        <v>7568209.0748530002</v>
      </c>
      <c r="Q308">
        <v>893.29070000000002</v>
      </c>
      <c r="R308">
        <v>306</v>
      </c>
    </row>
    <row r="309" spans="15:18" x14ac:dyDescent="0.25">
      <c r="O309">
        <v>1690969.8755940001</v>
      </c>
      <c r="P309">
        <v>7568069.1449765004</v>
      </c>
      <c r="Q309">
        <v>888.73270000000002</v>
      </c>
      <c r="R309">
        <v>307</v>
      </c>
    </row>
    <row r="310" spans="15:18" x14ac:dyDescent="0.25">
      <c r="O310">
        <v>1691096.7413226</v>
      </c>
      <c r="P310">
        <v>7567933.5955846002</v>
      </c>
      <c r="Q310">
        <v>915.12660000000005</v>
      </c>
      <c r="R310">
        <v>308</v>
      </c>
    </row>
    <row r="311" spans="15:18" x14ac:dyDescent="0.25">
      <c r="O311">
        <v>1691232.1832270001</v>
      </c>
      <c r="P311">
        <v>7567806.3194065997</v>
      </c>
      <c r="Q311">
        <v>920.83439999999996</v>
      </c>
      <c r="R311">
        <v>309</v>
      </c>
    </row>
    <row r="312" spans="15:18" x14ac:dyDescent="0.25">
      <c r="O312">
        <v>1691334.2386596999</v>
      </c>
      <c r="P312">
        <v>7567652.4744103998</v>
      </c>
      <c r="Q312">
        <v>925.59609999999998</v>
      </c>
      <c r="R312">
        <v>310</v>
      </c>
    </row>
    <row r="313" spans="15:18" x14ac:dyDescent="0.25">
      <c r="O313">
        <v>1691339.4784007</v>
      </c>
      <c r="P313">
        <v>7567477.0604766998</v>
      </c>
      <c r="Q313">
        <v>923.83169999999996</v>
      </c>
      <c r="R313">
        <v>311</v>
      </c>
    </row>
    <row r="314" spans="15:18" x14ac:dyDescent="0.25">
      <c r="O314">
        <v>1691280.6994054001</v>
      </c>
      <c r="P314">
        <v>7567301.6909670997</v>
      </c>
      <c r="Q314">
        <v>939.89729999999997</v>
      </c>
      <c r="R314">
        <v>312</v>
      </c>
    </row>
    <row r="315" spans="15:18" x14ac:dyDescent="0.25">
      <c r="O315">
        <v>1691268.3543274</v>
      </c>
      <c r="P315">
        <v>7567129.0556968004</v>
      </c>
      <c r="Q315">
        <v>936.46969999999999</v>
      </c>
      <c r="R315">
        <v>313</v>
      </c>
    </row>
    <row r="316" spans="15:18" x14ac:dyDescent="0.25">
      <c r="O316">
        <v>1691334.2649725</v>
      </c>
      <c r="P316">
        <v>7566956.3054862004</v>
      </c>
      <c r="Q316">
        <v>927.23569999999995</v>
      </c>
      <c r="R316">
        <v>314</v>
      </c>
    </row>
    <row r="317" spans="15:18" x14ac:dyDescent="0.25">
      <c r="O317">
        <v>1691509.1603445001</v>
      </c>
      <c r="P317">
        <v>7566893.4139619004</v>
      </c>
      <c r="Q317">
        <v>904.53689999999995</v>
      </c>
      <c r="R317">
        <v>315</v>
      </c>
    </row>
    <row r="318" spans="15:18" x14ac:dyDescent="0.25">
      <c r="O318">
        <v>1691665.2406665999</v>
      </c>
      <c r="P318">
        <v>7566793.2565364996</v>
      </c>
      <c r="Q318">
        <v>905.44479999999999</v>
      </c>
      <c r="R318">
        <v>316</v>
      </c>
    </row>
    <row r="319" spans="15:18" x14ac:dyDescent="0.25">
      <c r="O319">
        <v>1691816.1656959001</v>
      </c>
      <c r="P319">
        <v>7566684.9203674002</v>
      </c>
      <c r="Q319">
        <v>926.97590000000002</v>
      </c>
      <c r="R319">
        <v>317</v>
      </c>
    </row>
    <row r="320" spans="15:18" x14ac:dyDescent="0.25">
      <c r="O320">
        <v>1691979.2126473</v>
      </c>
      <c r="P320">
        <v>7566609.741169</v>
      </c>
      <c r="Q320">
        <v>944.93240000000003</v>
      </c>
      <c r="R320">
        <v>318</v>
      </c>
    </row>
    <row r="321" spans="15:18" x14ac:dyDescent="0.25">
      <c r="O321">
        <v>1692151.9294350001</v>
      </c>
      <c r="P321">
        <v>7566555.9616230996</v>
      </c>
      <c r="Q321">
        <v>933.36099999999999</v>
      </c>
      <c r="R321">
        <v>319</v>
      </c>
    </row>
    <row r="322" spans="15:18" x14ac:dyDescent="0.25">
      <c r="O322">
        <v>1692306.3723072</v>
      </c>
      <c r="P322">
        <v>7566452.5636822004</v>
      </c>
      <c r="Q322">
        <v>925.15530000000001</v>
      </c>
      <c r="R322">
        <v>320</v>
      </c>
    </row>
    <row r="323" spans="15:18" x14ac:dyDescent="0.25">
      <c r="O323">
        <v>1692469.3501492999</v>
      </c>
      <c r="P323">
        <v>7566363.9300370999</v>
      </c>
      <c r="Q323">
        <v>924.50810000000001</v>
      </c>
      <c r="R323">
        <v>321</v>
      </c>
    </row>
    <row r="324" spans="15:18" x14ac:dyDescent="0.25">
      <c r="O324">
        <v>1692580.8493218001</v>
      </c>
      <c r="P324">
        <v>7566236.1678612996</v>
      </c>
      <c r="Q324">
        <v>923.26149999999996</v>
      </c>
      <c r="R324">
        <v>322</v>
      </c>
    </row>
    <row r="325" spans="15:18" x14ac:dyDescent="0.25">
      <c r="O325">
        <v>1692629.9331465</v>
      </c>
      <c r="P325">
        <v>7566056.9068417996</v>
      </c>
      <c r="Q325">
        <v>920.95680000000004</v>
      </c>
      <c r="R325">
        <v>323</v>
      </c>
    </row>
    <row r="326" spans="15:18" x14ac:dyDescent="0.25">
      <c r="O326">
        <v>1692618.6267307</v>
      </c>
      <c r="P326">
        <v>7565871.8099741004</v>
      </c>
      <c r="Q326">
        <v>924.35479999999995</v>
      </c>
      <c r="R326">
        <v>324</v>
      </c>
    </row>
    <row r="327" spans="15:18" x14ac:dyDescent="0.25">
      <c r="O327">
        <v>1692675.8114746001</v>
      </c>
      <c r="P327">
        <v>7565701.2474239003</v>
      </c>
      <c r="Q327">
        <v>913.697</v>
      </c>
      <c r="R327">
        <v>325</v>
      </c>
    </row>
    <row r="328" spans="15:18" x14ac:dyDescent="0.25">
      <c r="O328">
        <v>1692774.4012378</v>
      </c>
      <c r="P328">
        <v>7565545.5234685997</v>
      </c>
      <c r="Q328">
        <v>892.94619999999998</v>
      </c>
      <c r="R328">
        <v>326</v>
      </c>
    </row>
    <row r="329" spans="15:18" x14ac:dyDescent="0.25">
      <c r="O329">
        <v>1692905.0683546001</v>
      </c>
      <c r="P329">
        <v>7565413.4077273002</v>
      </c>
      <c r="Q329">
        <v>886.39300000000003</v>
      </c>
      <c r="R329">
        <v>327</v>
      </c>
    </row>
    <row r="330" spans="15:18" x14ac:dyDescent="0.25">
      <c r="O330">
        <v>1693045.534639</v>
      </c>
      <c r="P330">
        <v>7565291.6992317</v>
      </c>
      <c r="Q330">
        <v>906.08370000000002</v>
      </c>
      <c r="R330">
        <v>328</v>
      </c>
    </row>
    <row r="331" spans="15:18" x14ac:dyDescent="0.25">
      <c r="O331">
        <v>1693201.5809873999</v>
      </c>
      <c r="P331">
        <v>7565192.7538759997</v>
      </c>
      <c r="Q331">
        <v>931.29240000000004</v>
      </c>
      <c r="R331">
        <v>329</v>
      </c>
    </row>
    <row r="332" spans="15:18" x14ac:dyDescent="0.25">
      <c r="O332">
        <v>1693368.7952711</v>
      </c>
      <c r="P332">
        <v>7565112.6812361004</v>
      </c>
      <c r="Q332">
        <v>944.30089999999996</v>
      </c>
      <c r="R332">
        <v>330</v>
      </c>
    </row>
    <row r="333" spans="15:18" x14ac:dyDescent="0.25">
      <c r="O333">
        <v>1693545.1093887</v>
      </c>
      <c r="P333">
        <v>7565053.8844087999</v>
      </c>
      <c r="Q333">
        <v>954.2192</v>
      </c>
      <c r="R333">
        <v>331</v>
      </c>
    </row>
    <row r="334" spans="15:18" x14ac:dyDescent="0.25">
      <c r="O334">
        <v>1693719.8388263001</v>
      </c>
      <c r="P334">
        <v>7564991.2625347003</v>
      </c>
      <c r="Q334">
        <v>952.93759999999997</v>
      </c>
      <c r="R334">
        <v>332</v>
      </c>
    </row>
    <row r="335" spans="15:18" x14ac:dyDescent="0.25">
      <c r="O335">
        <v>1693886.0764756</v>
      </c>
      <c r="P335">
        <v>7564908.1434701001</v>
      </c>
      <c r="Q335">
        <v>950.39589999999998</v>
      </c>
      <c r="R335">
        <v>333</v>
      </c>
    </row>
    <row r="336" spans="15:18" x14ac:dyDescent="0.25">
      <c r="O336">
        <v>1693995.5402228001</v>
      </c>
      <c r="P336">
        <v>7564762.6691242997</v>
      </c>
      <c r="Q336">
        <v>923.36270000000002</v>
      </c>
      <c r="R336">
        <v>334</v>
      </c>
    </row>
    <row r="337" spans="15:18" x14ac:dyDescent="0.25">
      <c r="O337">
        <v>1694093.8380277001</v>
      </c>
      <c r="P337">
        <v>7564604.9311247002</v>
      </c>
      <c r="Q337">
        <v>931.4153</v>
      </c>
      <c r="R337">
        <v>335</v>
      </c>
    </row>
    <row r="338" spans="15:18" x14ac:dyDescent="0.25">
      <c r="O338">
        <v>1694226.7523558</v>
      </c>
      <c r="P338">
        <v>7564476.2781379996</v>
      </c>
      <c r="Q338">
        <v>941.58929999999998</v>
      </c>
      <c r="R338">
        <v>336</v>
      </c>
    </row>
    <row r="339" spans="15:18" x14ac:dyDescent="0.25">
      <c r="O339">
        <v>1694357.9188899</v>
      </c>
      <c r="P339">
        <v>7564344.9122604001</v>
      </c>
      <c r="Q339">
        <v>978.7192</v>
      </c>
      <c r="R339">
        <v>337</v>
      </c>
    </row>
    <row r="340" spans="15:18" x14ac:dyDescent="0.25">
      <c r="O340">
        <v>1694424.8170837001</v>
      </c>
      <c r="P340">
        <v>7564185.1297845002</v>
      </c>
      <c r="Q340">
        <v>985.58100000000002</v>
      </c>
      <c r="R340">
        <v>338</v>
      </c>
    </row>
    <row r="341" spans="15:18" x14ac:dyDescent="0.25">
      <c r="O341">
        <v>1694424.5059722001</v>
      </c>
      <c r="P341">
        <v>7563999.2705953997</v>
      </c>
      <c r="Q341">
        <v>966.99059999999997</v>
      </c>
      <c r="R341">
        <v>339</v>
      </c>
    </row>
    <row r="342" spans="15:18" x14ac:dyDescent="0.25">
      <c r="O342">
        <v>1694396.0125329001</v>
      </c>
      <c r="P342">
        <v>7563815.8336375998</v>
      </c>
      <c r="Q342">
        <v>968.89499999999998</v>
      </c>
      <c r="R342">
        <v>340</v>
      </c>
    </row>
    <row r="343" spans="15:18" x14ac:dyDescent="0.25">
      <c r="O343">
        <v>1694375.1898634001</v>
      </c>
      <c r="P343">
        <v>7563631.5393508999</v>
      </c>
      <c r="Q343">
        <v>970.16380000000004</v>
      </c>
      <c r="R343">
        <v>341</v>
      </c>
    </row>
    <row r="344" spans="15:18" x14ac:dyDescent="0.25">
      <c r="O344">
        <v>1694367.9888885999</v>
      </c>
      <c r="P344">
        <v>7563445.8194517996</v>
      </c>
      <c r="Q344">
        <v>966.53679999999997</v>
      </c>
      <c r="R344">
        <v>342</v>
      </c>
    </row>
    <row r="345" spans="15:18" x14ac:dyDescent="0.25">
      <c r="O345">
        <v>1694455.3120112</v>
      </c>
      <c r="P345">
        <v>7563283.0138368998</v>
      </c>
      <c r="Q345">
        <v>947.42259999999999</v>
      </c>
      <c r="R345">
        <v>343</v>
      </c>
    </row>
    <row r="346" spans="15:18" x14ac:dyDescent="0.25">
      <c r="O346">
        <v>1694575.7024900001</v>
      </c>
      <c r="P346">
        <v>7563145.7891493998</v>
      </c>
      <c r="Q346">
        <v>942.87099999999998</v>
      </c>
      <c r="R346">
        <v>344</v>
      </c>
    </row>
    <row r="347" spans="15:18" x14ac:dyDescent="0.25">
      <c r="O347">
        <v>1694720.5662543001</v>
      </c>
      <c r="P347">
        <v>7563029.3493590998</v>
      </c>
      <c r="Q347">
        <v>966.88649999999996</v>
      </c>
      <c r="R347">
        <v>345</v>
      </c>
    </row>
    <row r="348" spans="15:18" x14ac:dyDescent="0.25">
      <c r="O348">
        <v>1694903.9869166</v>
      </c>
      <c r="P348">
        <v>7563004.8935460001</v>
      </c>
      <c r="Q348">
        <v>986.42639999999994</v>
      </c>
      <c r="R348">
        <v>346</v>
      </c>
    </row>
    <row r="349" spans="15:18" x14ac:dyDescent="0.25">
      <c r="O349">
        <v>1695088.6111659999</v>
      </c>
      <c r="P349">
        <v>7562998.2831328996</v>
      </c>
      <c r="Q349">
        <v>987.80219999999997</v>
      </c>
      <c r="R349">
        <v>347</v>
      </c>
    </row>
    <row r="350" spans="15:18" x14ac:dyDescent="0.25">
      <c r="O350">
        <v>1695266.6372429</v>
      </c>
      <c r="P350">
        <v>7563032.1642642003</v>
      </c>
      <c r="Q350">
        <v>991.99</v>
      </c>
      <c r="R350">
        <v>348</v>
      </c>
    </row>
    <row r="351" spans="15:18" x14ac:dyDescent="0.25">
      <c r="O351">
        <v>1695434.1819024</v>
      </c>
      <c r="P351">
        <v>7562953.6674122</v>
      </c>
      <c r="Q351">
        <v>982.48009999999999</v>
      </c>
      <c r="R351">
        <v>349</v>
      </c>
    </row>
    <row r="352" spans="15:18" x14ac:dyDescent="0.25">
      <c r="O352">
        <v>1695573.8215314001</v>
      </c>
      <c r="P352">
        <v>7562831.0113525996</v>
      </c>
      <c r="Q352">
        <v>1005.003</v>
      </c>
      <c r="R352">
        <v>350</v>
      </c>
    </row>
    <row r="353" spans="15:18" x14ac:dyDescent="0.25">
      <c r="O353">
        <v>1695686.7935198001</v>
      </c>
      <c r="P353">
        <v>7562685.5409779996</v>
      </c>
      <c r="Q353">
        <v>1021.107</v>
      </c>
      <c r="R353">
        <v>351</v>
      </c>
    </row>
    <row r="354" spans="15:18" x14ac:dyDescent="0.25">
      <c r="O354">
        <v>1695821.619742</v>
      </c>
      <c r="P354">
        <v>7562560.3906177999</v>
      </c>
      <c r="Q354">
        <v>1015.357</v>
      </c>
      <c r="R354">
        <v>352</v>
      </c>
    </row>
    <row r="355" spans="15:18" x14ac:dyDescent="0.25">
      <c r="O355">
        <v>1695991.9586618999</v>
      </c>
      <c r="P355">
        <v>7562536.0895053996</v>
      </c>
      <c r="Q355">
        <v>1032.2159999999999</v>
      </c>
      <c r="R355">
        <v>353</v>
      </c>
    </row>
    <row r="356" spans="15:18" x14ac:dyDescent="0.25">
      <c r="O356">
        <v>1696159.7258001999</v>
      </c>
      <c r="P356">
        <v>7562517.3793155998</v>
      </c>
      <c r="Q356">
        <v>1044.502</v>
      </c>
      <c r="R356">
        <v>354</v>
      </c>
    </row>
    <row r="357" spans="15:18" x14ac:dyDescent="0.25">
      <c r="O357">
        <v>1696175.9371505999</v>
      </c>
      <c r="P357">
        <v>7562332.2282229997</v>
      </c>
      <c r="Q357">
        <v>1019.032</v>
      </c>
      <c r="R357">
        <v>355</v>
      </c>
    </row>
    <row r="358" spans="15:18" x14ac:dyDescent="0.25">
      <c r="O358">
        <v>1696165.4841183</v>
      </c>
      <c r="P358">
        <v>7562148.3250743998</v>
      </c>
      <c r="Q358">
        <v>1005.926</v>
      </c>
      <c r="R358">
        <v>356</v>
      </c>
    </row>
    <row r="359" spans="15:18" x14ac:dyDescent="0.25">
      <c r="O359">
        <v>1696181.9822288</v>
      </c>
      <c r="P359">
        <v>7561965.5970772002</v>
      </c>
      <c r="Q359">
        <v>1025.0340000000001</v>
      </c>
      <c r="R359">
        <v>357</v>
      </c>
    </row>
    <row r="360" spans="15:18" x14ac:dyDescent="0.25">
      <c r="O360">
        <v>1696222.4174877</v>
      </c>
      <c r="P360">
        <v>7561784.3213002002</v>
      </c>
      <c r="Q360">
        <v>1032.942</v>
      </c>
      <c r="R360">
        <v>358</v>
      </c>
    </row>
    <row r="361" spans="15:18" x14ac:dyDescent="0.25">
      <c r="O361">
        <v>1696270.1059357</v>
      </c>
      <c r="P361">
        <v>7561604.6840353999</v>
      </c>
      <c r="Q361">
        <v>1069.327</v>
      </c>
      <c r="R361">
        <v>359</v>
      </c>
    </row>
    <row r="362" spans="15:18" x14ac:dyDescent="0.25">
      <c r="O362">
        <v>1696352.9518442</v>
      </c>
      <c r="P362">
        <v>7561438.8345074002</v>
      </c>
      <c r="Q362">
        <v>1075.3489999999999</v>
      </c>
      <c r="R362">
        <v>360</v>
      </c>
    </row>
    <row r="363" spans="15:18" x14ac:dyDescent="0.25">
      <c r="O363">
        <v>1696401.0150502</v>
      </c>
      <c r="P363">
        <v>7561271.6758311</v>
      </c>
      <c r="Q363">
        <v>1086.163</v>
      </c>
      <c r="R363">
        <v>361</v>
      </c>
    </row>
    <row r="364" spans="15:18" x14ac:dyDescent="0.25">
      <c r="O364">
        <v>1696339.8956788999</v>
      </c>
      <c r="P364">
        <v>7561096.1533043999</v>
      </c>
      <c r="Q364">
        <v>1031.7629999999999</v>
      </c>
      <c r="R364">
        <v>362</v>
      </c>
    </row>
    <row r="365" spans="15:18" x14ac:dyDescent="0.25">
      <c r="O365">
        <v>1696217.0258016</v>
      </c>
      <c r="P365">
        <v>7560961.9300130997</v>
      </c>
      <c r="Q365">
        <v>1023.216</v>
      </c>
      <c r="R365">
        <v>363</v>
      </c>
    </row>
    <row r="366" spans="15:18" x14ac:dyDescent="0.25">
      <c r="O366">
        <v>1696088.3818705</v>
      </c>
      <c r="P366">
        <v>7560832.3018639004</v>
      </c>
      <c r="Q366">
        <v>1042.183</v>
      </c>
      <c r="R366">
        <v>364</v>
      </c>
    </row>
    <row r="367" spans="15:18" x14ac:dyDescent="0.25">
      <c r="O367">
        <v>1696045.5092046999</v>
      </c>
      <c r="P367">
        <v>7560651.4547752999</v>
      </c>
      <c r="Q367">
        <v>1039.317</v>
      </c>
      <c r="R367">
        <v>365</v>
      </c>
    </row>
    <row r="368" spans="15:18" x14ac:dyDescent="0.25">
      <c r="O368">
        <v>1696002.6365389</v>
      </c>
      <c r="P368">
        <v>7560470.6076865997</v>
      </c>
      <c r="Q368">
        <v>1010.3390000000001</v>
      </c>
      <c r="R368">
        <v>366</v>
      </c>
    </row>
    <row r="369" spans="15:18" x14ac:dyDescent="0.25">
      <c r="O369">
        <v>1695959.7638731</v>
      </c>
      <c r="P369">
        <v>7560289.7605978996</v>
      </c>
      <c r="Q369">
        <v>984.63419999999996</v>
      </c>
      <c r="R369">
        <v>367</v>
      </c>
    </row>
    <row r="370" spans="15:18" x14ac:dyDescent="0.25">
      <c r="O370">
        <v>1695916.8912072999</v>
      </c>
      <c r="P370">
        <v>7560108.9135092003</v>
      </c>
      <c r="Q370">
        <v>983.13419999999996</v>
      </c>
      <c r="R370">
        <v>368</v>
      </c>
    </row>
    <row r="371" spans="15:18" x14ac:dyDescent="0.25">
      <c r="O371">
        <v>1695874.0185415</v>
      </c>
      <c r="P371">
        <v>7559928.0664205002</v>
      </c>
      <c r="Q371">
        <v>992.30319999999995</v>
      </c>
      <c r="R371">
        <v>369</v>
      </c>
    </row>
    <row r="372" spans="15:18" x14ac:dyDescent="0.25">
      <c r="O372">
        <v>1695831.1458757001</v>
      </c>
      <c r="P372">
        <v>7559747.2193318</v>
      </c>
      <c r="Q372">
        <v>994.52570000000003</v>
      </c>
      <c r="R372">
        <v>370</v>
      </c>
    </row>
    <row r="373" spans="15:18" x14ac:dyDescent="0.25">
      <c r="O373">
        <v>1695788.2732098999</v>
      </c>
      <c r="P373">
        <v>7559566.3722430998</v>
      </c>
      <c r="Q373">
        <v>970.75340000000006</v>
      </c>
      <c r="R373">
        <v>371</v>
      </c>
    </row>
    <row r="374" spans="15:18" x14ac:dyDescent="0.25">
      <c r="O374">
        <v>1695745.4005441</v>
      </c>
      <c r="P374">
        <v>7559385.5251543997</v>
      </c>
      <c r="Q374">
        <v>978.16330000000005</v>
      </c>
      <c r="R374">
        <v>372</v>
      </c>
    </row>
    <row r="375" spans="15:18" x14ac:dyDescent="0.25">
      <c r="O375">
        <v>1695702.5278783001</v>
      </c>
      <c r="P375">
        <v>7559204.6780658001</v>
      </c>
      <c r="Q375">
        <v>986.04660000000001</v>
      </c>
      <c r="R375">
        <v>373</v>
      </c>
    </row>
    <row r="376" spans="15:18" x14ac:dyDescent="0.25">
      <c r="O376">
        <v>1695659.6552126</v>
      </c>
      <c r="P376">
        <v>7559023.8309770999</v>
      </c>
      <c r="Q376">
        <v>996.04160000000002</v>
      </c>
      <c r="R376">
        <v>374</v>
      </c>
    </row>
    <row r="377" spans="15:18" x14ac:dyDescent="0.25">
      <c r="O377">
        <v>1695616.7825468001</v>
      </c>
      <c r="P377">
        <v>7558842.9838883998</v>
      </c>
      <c r="Q377">
        <v>1004</v>
      </c>
      <c r="R377">
        <v>375</v>
      </c>
    </row>
    <row r="378" spans="15:18" x14ac:dyDescent="0.25">
      <c r="O378">
        <v>1695611.3582359001</v>
      </c>
      <c r="P378">
        <v>7558658.3079287997</v>
      </c>
      <c r="Q378">
        <v>990.70309999999995</v>
      </c>
      <c r="R378">
        <v>376</v>
      </c>
    </row>
    <row r="379" spans="15:18" x14ac:dyDescent="0.25">
      <c r="O379">
        <v>1695663.2117991999</v>
      </c>
      <c r="P379">
        <v>7558487.5352430996</v>
      </c>
      <c r="Q379">
        <v>981.54930000000002</v>
      </c>
      <c r="R379">
        <v>377</v>
      </c>
    </row>
    <row r="380" spans="15:18" x14ac:dyDescent="0.25">
      <c r="O380">
        <v>1695671.9294412001</v>
      </c>
      <c r="P380">
        <v>7558303.134478</v>
      </c>
      <c r="Q380">
        <v>949.93409999999994</v>
      </c>
      <c r="R380">
        <v>378</v>
      </c>
    </row>
    <row r="381" spans="15:18" x14ac:dyDescent="0.25">
      <c r="O381">
        <v>1695750.7151595999</v>
      </c>
      <c r="P381">
        <v>7558134.7998543</v>
      </c>
      <c r="Q381">
        <v>929.37959999999998</v>
      </c>
      <c r="R381">
        <v>379</v>
      </c>
    </row>
    <row r="382" spans="15:18" x14ac:dyDescent="0.25">
      <c r="O382">
        <v>1695835.6880299</v>
      </c>
      <c r="P382">
        <v>7557969.5276974002</v>
      </c>
      <c r="Q382">
        <v>940.44680000000005</v>
      </c>
      <c r="R382">
        <v>380</v>
      </c>
    </row>
    <row r="383" spans="15:18" x14ac:dyDescent="0.25">
      <c r="O383">
        <v>1695921.7592332</v>
      </c>
      <c r="P383">
        <v>7557804.7991845999</v>
      </c>
      <c r="Q383">
        <v>963.15719999999999</v>
      </c>
      <c r="R383">
        <v>381</v>
      </c>
    </row>
    <row r="384" spans="15:18" x14ac:dyDescent="0.25">
      <c r="O384">
        <v>1696014.2719099</v>
      </c>
      <c r="P384">
        <v>7557643.7484299997</v>
      </c>
      <c r="Q384">
        <v>965.31299999999999</v>
      </c>
      <c r="R384">
        <v>382</v>
      </c>
    </row>
    <row r="385" spans="15:18" x14ac:dyDescent="0.25">
      <c r="O385">
        <v>1696106.346897</v>
      </c>
      <c r="P385">
        <v>7557485.5703694001</v>
      </c>
      <c r="Q385">
        <v>964.01149999999996</v>
      </c>
      <c r="R385">
        <v>383</v>
      </c>
    </row>
    <row r="386" spans="15:18" x14ac:dyDescent="0.25">
      <c r="O386">
        <v>1696007.4752878</v>
      </c>
      <c r="P386">
        <v>7557335.0637753</v>
      </c>
      <c r="Q386">
        <v>931.80319999999995</v>
      </c>
      <c r="R386">
        <v>384</v>
      </c>
    </row>
    <row r="387" spans="15:18" x14ac:dyDescent="0.25">
      <c r="O387">
        <v>1695847.9700267001</v>
      </c>
      <c r="P387">
        <v>7557240.1197736999</v>
      </c>
      <c r="Q387">
        <v>925.42139999999995</v>
      </c>
      <c r="R387">
        <v>385</v>
      </c>
    </row>
    <row r="388" spans="15:18" x14ac:dyDescent="0.25">
      <c r="O388">
        <v>1695703.8806584999</v>
      </c>
      <c r="P388">
        <v>7557122.7230578</v>
      </c>
      <c r="Q388">
        <v>946.84950000000003</v>
      </c>
      <c r="R388">
        <v>386</v>
      </c>
    </row>
    <row r="389" spans="15:18" x14ac:dyDescent="0.25">
      <c r="O389">
        <v>1695541.5162718999</v>
      </c>
      <c r="P389">
        <v>7557034.2331640003</v>
      </c>
      <c r="Q389">
        <v>939.10680000000002</v>
      </c>
      <c r="R389">
        <v>387</v>
      </c>
    </row>
    <row r="390" spans="15:18" x14ac:dyDescent="0.25">
      <c r="O390">
        <v>1695377.1430248001</v>
      </c>
      <c r="P390">
        <v>7556948.7624521004</v>
      </c>
      <c r="Q390">
        <v>918.97900000000004</v>
      </c>
      <c r="R390">
        <v>388</v>
      </c>
    </row>
    <row r="391" spans="15:18" x14ac:dyDescent="0.25">
      <c r="O391">
        <v>1695230.1086317999</v>
      </c>
      <c r="P391">
        <v>7556835.0759436004</v>
      </c>
      <c r="Q391">
        <v>922.38660000000004</v>
      </c>
      <c r="R391">
        <v>389</v>
      </c>
    </row>
    <row r="392" spans="15:18" x14ac:dyDescent="0.25">
      <c r="O392">
        <v>1695111.1650699</v>
      </c>
      <c r="P392">
        <v>7556692.7627932997</v>
      </c>
      <c r="Q392">
        <v>918.06290000000001</v>
      </c>
      <c r="R392">
        <v>390</v>
      </c>
    </row>
    <row r="393" spans="15:18" x14ac:dyDescent="0.25">
      <c r="O393">
        <v>1695187.1593386999</v>
      </c>
      <c r="P393">
        <v>7556552.6800178001</v>
      </c>
      <c r="Q393">
        <v>922.85519999999997</v>
      </c>
      <c r="R393">
        <v>391</v>
      </c>
    </row>
    <row r="394" spans="15:18" x14ac:dyDescent="0.25">
      <c r="O394">
        <v>1695308.5465543999</v>
      </c>
      <c r="P394">
        <v>7556412.0356590999</v>
      </c>
      <c r="Q394">
        <v>911.34</v>
      </c>
      <c r="R394">
        <v>392</v>
      </c>
    </row>
    <row r="395" spans="15:18" x14ac:dyDescent="0.25">
      <c r="O395">
        <v>1695422.0196175999</v>
      </c>
      <c r="P395">
        <v>7556264.8364781002</v>
      </c>
      <c r="Q395">
        <v>915.61980000000005</v>
      </c>
      <c r="R395">
        <v>393</v>
      </c>
    </row>
    <row r="396" spans="15:18" x14ac:dyDescent="0.25">
      <c r="O396">
        <v>1695531.7136403001</v>
      </c>
      <c r="P396">
        <v>7556114.9479993004</v>
      </c>
      <c r="Q396">
        <v>936.49630000000002</v>
      </c>
      <c r="R396">
        <v>394</v>
      </c>
    </row>
    <row r="397" spans="15:18" x14ac:dyDescent="0.25">
      <c r="O397">
        <v>1695650.5073343001</v>
      </c>
      <c r="P397">
        <v>7555982.5567972995</v>
      </c>
      <c r="Q397">
        <v>950.66989999999998</v>
      </c>
      <c r="R397">
        <v>395</v>
      </c>
    </row>
    <row r="398" spans="15:18" x14ac:dyDescent="0.25">
      <c r="O398">
        <v>1695829.3927126999</v>
      </c>
      <c r="P398">
        <v>7555932.1211317005</v>
      </c>
      <c r="Q398">
        <v>954.65300000000002</v>
      </c>
      <c r="R398">
        <v>396</v>
      </c>
    </row>
    <row r="399" spans="15:18" x14ac:dyDescent="0.25">
      <c r="O399">
        <v>1696002.8396608001</v>
      </c>
      <c r="P399">
        <v>7555872.5158484997</v>
      </c>
      <c r="Q399">
        <v>958.48900000000003</v>
      </c>
      <c r="R399">
        <v>397</v>
      </c>
    </row>
    <row r="400" spans="15:18" x14ac:dyDescent="0.25">
      <c r="O400">
        <v>1696132.8828034999</v>
      </c>
      <c r="P400">
        <v>7555739.7283642003</v>
      </c>
      <c r="Q400">
        <v>959.66909999999996</v>
      </c>
      <c r="R400">
        <v>398</v>
      </c>
    </row>
    <row r="401" spans="15:18" x14ac:dyDescent="0.25">
      <c r="O401">
        <v>1696262.9259462999</v>
      </c>
      <c r="P401">
        <v>7555606.9408799</v>
      </c>
      <c r="Q401">
        <v>953.44680000000005</v>
      </c>
      <c r="R401">
        <v>399</v>
      </c>
    </row>
    <row r="402" spans="15:18" x14ac:dyDescent="0.25">
      <c r="O402">
        <v>1696425.7864530999</v>
      </c>
      <c r="P402">
        <v>7555517.4633753002</v>
      </c>
      <c r="Q402">
        <v>936.01679999999999</v>
      </c>
      <c r="R402">
        <v>400</v>
      </c>
    </row>
    <row r="403" spans="15:18" x14ac:dyDescent="0.25">
      <c r="O403">
        <v>1696592.8078932001</v>
      </c>
      <c r="P403">
        <v>7555437.2465388002</v>
      </c>
      <c r="Q403">
        <v>929.94479999999999</v>
      </c>
      <c r="R403">
        <v>401</v>
      </c>
    </row>
    <row r="404" spans="15:18" x14ac:dyDescent="0.25">
      <c r="O404">
        <v>1696767.8151352</v>
      </c>
      <c r="P404">
        <v>7555375.0399259999</v>
      </c>
      <c r="Q404">
        <v>942.88099999999997</v>
      </c>
      <c r="R404">
        <v>402</v>
      </c>
    </row>
    <row r="405" spans="15:18" x14ac:dyDescent="0.25">
      <c r="O405">
        <v>1696932.5522489999</v>
      </c>
      <c r="P405">
        <v>7555288.9851858998</v>
      </c>
      <c r="Q405">
        <v>955.48299999999995</v>
      </c>
      <c r="R405">
        <v>403</v>
      </c>
    </row>
    <row r="406" spans="15:18" x14ac:dyDescent="0.25">
      <c r="O406">
        <v>1697022.6187721</v>
      </c>
      <c r="P406">
        <v>7555131.9343622997</v>
      </c>
      <c r="Q406">
        <v>941.2731</v>
      </c>
      <c r="R406">
        <v>404</v>
      </c>
    </row>
    <row r="407" spans="15:18" x14ac:dyDescent="0.25">
      <c r="O407">
        <v>1697109.8794641001</v>
      </c>
      <c r="P407">
        <v>7554967.8712670999</v>
      </c>
      <c r="Q407">
        <v>938.65719999999999</v>
      </c>
      <c r="R407">
        <v>405</v>
      </c>
    </row>
    <row r="408" spans="15:18" x14ac:dyDescent="0.25">
      <c r="O408">
        <v>1697179.4295687999</v>
      </c>
      <c r="P408">
        <v>7554795.807236</v>
      </c>
      <c r="Q408">
        <v>949.78899999999999</v>
      </c>
      <c r="R408">
        <v>406</v>
      </c>
    </row>
    <row r="409" spans="15:18" x14ac:dyDescent="0.25">
      <c r="O409">
        <v>1697274.1178393001</v>
      </c>
      <c r="P409">
        <v>7554637.3582266001</v>
      </c>
      <c r="Q409">
        <v>956.47559999999999</v>
      </c>
      <c r="R409">
        <v>407</v>
      </c>
    </row>
    <row r="410" spans="15:18" x14ac:dyDescent="0.25">
      <c r="O410">
        <v>1697340.2963133</v>
      </c>
      <c r="P410">
        <v>7554469.1340531996</v>
      </c>
      <c r="Q410">
        <v>947.42229999999995</v>
      </c>
      <c r="R410">
        <v>408</v>
      </c>
    </row>
    <row r="411" spans="15:18" x14ac:dyDescent="0.25">
      <c r="O411">
        <v>1697349.8467232999</v>
      </c>
      <c r="P411">
        <v>7554285.0101260003</v>
      </c>
      <c r="Q411">
        <v>947.02840000000003</v>
      </c>
      <c r="R411">
        <v>409</v>
      </c>
    </row>
    <row r="412" spans="15:18" x14ac:dyDescent="0.25">
      <c r="O412">
        <v>1697303.6427114001</v>
      </c>
      <c r="P412">
        <v>7554107.7349985996</v>
      </c>
      <c r="Q412">
        <v>955.74030000000005</v>
      </c>
      <c r="R412">
        <v>410</v>
      </c>
    </row>
    <row r="413" spans="15:18" x14ac:dyDescent="0.25">
      <c r="O413">
        <v>1697241.5043554001</v>
      </c>
      <c r="P413">
        <v>7553934.7991302004</v>
      </c>
      <c r="Q413">
        <v>955.98130000000003</v>
      </c>
      <c r="R413">
        <v>411</v>
      </c>
    </row>
    <row r="414" spans="15:18" x14ac:dyDescent="0.25">
      <c r="O414">
        <v>1697188.7243468999</v>
      </c>
      <c r="P414">
        <v>7553759.2856833003</v>
      </c>
      <c r="Q414">
        <v>948.47900000000004</v>
      </c>
      <c r="R414">
        <v>412</v>
      </c>
    </row>
    <row r="415" spans="15:18" x14ac:dyDescent="0.25">
      <c r="O415">
        <v>1697117.4241947001</v>
      </c>
      <c r="P415">
        <v>7553588.8936182</v>
      </c>
      <c r="Q415">
        <v>963.80060000000003</v>
      </c>
      <c r="R415">
        <v>413</v>
      </c>
    </row>
    <row r="416" spans="15:18" x14ac:dyDescent="0.25">
      <c r="O416">
        <v>1697082.7968563</v>
      </c>
      <c r="P416">
        <v>7553409.4560527997</v>
      </c>
      <c r="Q416">
        <v>983.98069999999996</v>
      </c>
      <c r="R416">
        <v>414</v>
      </c>
    </row>
    <row r="417" spans="15:18" x14ac:dyDescent="0.25">
      <c r="O417">
        <v>1697117.7525078</v>
      </c>
      <c r="P417">
        <v>7553226.9133526003</v>
      </c>
      <c r="Q417">
        <v>968.05529999999999</v>
      </c>
      <c r="R417">
        <v>415</v>
      </c>
    </row>
    <row r="418" spans="15:18" x14ac:dyDescent="0.25">
      <c r="O418">
        <v>1697154.1098404999</v>
      </c>
      <c r="P418">
        <v>7553044.6468500001</v>
      </c>
      <c r="Q418">
        <v>961.3777</v>
      </c>
      <c r="R418">
        <v>416</v>
      </c>
    </row>
    <row r="419" spans="15:18" x14ac:dyDescent="0.25">
      <c r="O419">
        <v>1697258.3561009001</v>
      </c>
      <c r="P419">
        <v>7552902.9095802</v>
      </c>
      <c r="Q419">
        <v>931.50440000000003</v>
      </c>
      <c r="R419">
        <v>417</v>
      </c>
    </row>
    <row r="420" spans="15:18" x14ac:dyDescent="0.25">
      <c r="O420">
        <v>1697394.4033790999</v>
      </c>
      <c r="P420">
        <v>7552777.1764334003</v>
      </c>
      <c r="Q420">
        <v>929.46910000000003</v>
      </c>
      <c r="R420">
        <v>418</v>
      </c>
    </row>
    <row r="421" spans="15:18" x14ac:dyDescent="0.25">
      <c r="O421">
        <v>1697515.386221</v>
      </c>
      <c r="P421">
        <v>7552636.0846656999</v>
      </c>
      <c r="Q421">
        <v>928.06460000000004</v>
      </c>
      <c r="R421">
        <v>419</v>
      </c>
    </row>
    <row r="422" spans="15:18" x14ac:dyDescent="0.25">
      <c r="O422">
        <v>1697613.4194644999</v>
      </c>
      <c r="P422">
        <v>7552480.0992906997</v>
      </c>
      <c r="Q422">
        <v>942.1979</v>
      </c>
      <c r="R422">
        <v>420</v>
      </c>
    </row>
    <row r="423" spans="15:18" x14ac:dyDescent="0.25">
      <c r="O423">
        <v>1697678.8835231999</v>
      </c>
      <c r="P423">
        <v>7552306.9535120996</v>
      </c>
      <c r="Q423">
        <v>963.98649999999998</v>
      </c>
      <c r="R423">
        <v>421</v>
      </c>
    </row>
    <row r="424" spans="15:18" x14ac:dyDescent="0.25">
      <c r="O424">
        <v>1697726.9522597</v>
      </c>
      <c r="P424">
        <v>7552127.4176340001</v>
      </c>
      <c r="Q424">
        <v>970.76679999999999</v>
      </c>
      <c r="R424">
        <v>422</v>
      </c>
    </row>
    <row r="425" spans="15:18" x14ac:dyDescent="0.25">
      <c r="O425">
        <v>1697785.3729282999</v>
      </c>
      <c r="P425">
        <v>7551950.9937180001</v>
      </c>
      <c r="Q425">
        <v>968.54639999999995</v>
      </c>
      <c r="R425">
        <v>423</v>
      </c>
    </row>
    <row r="426" spans="15:18" x14ac:dyDescent="0.25">
      <c r="O426">
        <v>1697844.2686657</v>
      </c>
      <c r="P426">
        <v>7551774.7126155999</v>
      </c>
      <c r="Q426">
        <v>950.98170000000005</v>
      </c>
      <c r="R426">
        <v>424</v>
      </c>
    </row>
    <row r="427" spans="15:18" x14ac:dyDescent="0.25">
      <c r="O427">
        <v>1697851.4632788999</v>
      </c>
      <c r="P427">
        <v>7551590.2419450004</v>
      </c>
      <c r="Q427">
        <v>948.86469999999997</v>
      </c>
      <c r="R427">
        <v>425</v>
      </c>
    </row>
    <row r="428" spans="15:18" x14ac:dyDescent="0.25">
      <c r="O428">
        <v>1697854.5917835</v>
      </c>
      <c r="P428">
        <v>7551404.4481242001</v>
      </c>
      <c r="Q428">
        <v>955.54349999999999</v>
      </c>
      <c r="R428">
        <v>426</v>
      </c>
    </row>
    <row r="429" spans="15:18" x14ac:dyDescent="0.25">
      <c r="O429">
        <v>1697860.8526447001</v>
      </c>
      <c r="P429">
        <v>7551218.6941563003</v>
      </c>
      <c r="Q429">
        <v>969.81119999999999</v>
      </c>
      <c r="R429">
        <v>427</v>
      </c>
    </row>
    <row r="430" spans="15:18" x14ac:dyDescent="0.25">
      <c r="O430">
        <v>1697897.4848180001</v>
      </c>
      <c r="P430">
        <v>7551037.8024207996</v>
      </c>
      <c r="Q430">
        <v>962.88160000000005</v>
      </c>
      <c r="R430">
        <v>428</v>
      </c>
    </row>
    <row r="431" spans="15:18" x14ac:dyDescent="0.25">
      <c r="O431">
        <v>1697949.5264022001</v>
      </c>
      <c r="P431">
        <v>7550859.3776230002</v>
      </c>
      <c r="Q431">
        <v>989.97730000000001</v>
      </c>
      <c r="R431">
        <v>429</v>
      </c>
    </row>
    <row r="432" spans="15:18" x14ac:dyDescent="0.25">
      <c r="O432">
        <v>1697972.6874066</v>
      </c>
      <c r="P432">
        <v>7550678.6279742997</v>
      </c>
      <c r="Q432">
        <v>1023.905</v>
      </c>
      <c r="R432">
        <v>430</v>
      </c>
    </row>
    <row r="433" spans="15:18" x14ac:dyDescent="0.25">
      <c r="O433">
        <v>1697909.7932049001</v>
      </c>
      <c r="P433">
        <v>7550508.8695476996</v>
      </c>
      <c r="Q433">
        <v>1031.567</v>
      </c>
      <c r="R433">
        <v>431</v>
      </c>
    </row>
    <row r="434" spans="15:18" x14ac:dyDescent="0.25">
      <c r="O434">
        <v>1697807.9544661001</v>
      </c>
      <c r="P434">
        <v>7550353.3941275999</v>
      </c>
      <c r="Q434">
        <v>1007.324</v>
      </c>
      <c r="R434">
        <v>432</v>
      </c>
    </row>
    <row r="435" spans="15:18" x14ac:dyDescent="0.25">
      <c r="O435">
        <v>1697733.5028416</v>
      </c>
      <c r="P435">
        <v>7550185.7422406003</v>
      </c>
      <c r="Q435">
        <v>1002.458</v>
      </c>
      <c r="R435">
        <v>433</v>
      </c>
    </row>
    <row r="436" spans="15:18" x14ac:dyDescent="0.25">
      <c r="O436">
        <v>1697751.05217</v>
      </c>
      <c r="P436">
        <v>7550009.6497777002</v>
      </c>
      <c r="Q436">
        <v>1000.843</v>
      </c>
      <c r="R436">
        <v>434</v>
      </c>
    </row>
    <row r="437" spans="15:18" x14ac:dyDescent="0.25">
      <c r="O437">
        <v>1697819.1530559999</v>
      </c>
      <c r="P437">
        <v>7549836.7418283997</v>
      </c>
      <c r="Q437">
        <v>989.46310000000005</v>
      </c>
      <c r="R437">
        <v>435</v>
      </c>
    </row>
    <row r="438" spans="15:18" x14ac:dyDescent="0.25">
      <c r="O438">
        <v>1697895.8203380001</v>
      </c>
      <c r="P438">
        <v>7549667.4318676004</v>
      </c>
      <c r="Q438">
        <v>1012.8680000000001</v>
      </c>
      <c r="R438">
        <v>436</v>
      </c>
    </row>
    <row r="439" spans="15:18" x14ac:dyDescent="0.25">
      <c r="O439">
        <v>1697880.4208277001</v>
      </c>
      <c r="P439">
        <v>7549497.7790390002</v>
      </c>
      <c r="Q439">
        <v>1019.212</v>
      </c>
      <c r="R439">
        <v>437</v>
      </c>
    </row>
    <row r="440" spans="15:18" x14ac:dyDescent="0.25">
      <c r="O440">
        <v>1697711.2755044999</v>
      </c>
      <c r="P440">
        <v>7549462.9371542996</v>
      </c>
      <c r="Q440">
        <v>1008.931</v>
      </c>
      <c r="R440">
        <v>438</v>
      </c>
    </row>
    <row r="441" spans="15:18" x14ac:dyDescent="0.25">
      <c r="O441">
        <v>1697549.2421078</v>
      </c>
      <c r="P441">
        <v>7549388.7661127001</v>
      </c>
      <c r="Q441">
        <v>1015.842</v>
      </c>
      <c r="R441">
        <v>439</v>
      </c>
    </row>
    <row r="442" spans="15:18" x14ac:dyDescent="0.25">
      <c r="O442">
        <v>1697404.0317518001</v>
      </c>
      <c r="P442">
        <v>7549272.9474529</v>
      </c>
      <c r="Q442">
        <v>1021.03</v>
      </c>
      <c r="R442">
        <v>440</v>
      </c>
    </row>
    <row r="443" spans="15:18" x14ac:dyDescent="0.25">
      <c r="O443">
        <v>1697408.7061659</v>
      </c>
      <c r="P443">
        <v>7549099.6227813</v>
      </c>
      <c r="Q443">
        <v>967.01030000000003</v>
      </c>
      <c r="R443">
        <v>441</v>
      </c>
    </row>
    <row r="444" spans="15:18" x14ac:dyDescent="0.25">
      <c r="O444">
        <v>1697436.0123024001</v>
      </c>
      <c r="P444">
        <v>7548915.8889936004</v>
      </c>
      <c r="Q444">
        <v>947.59280000000001</v>
      </c>
      <c r="R444">
        <v>442</v>
      </c>
    </row>
    <row r="445" spans="15:18" x14ac:dyDescent="0.25">
      <c r="O445">
        <v>1697447.3669095</v>
      </c>
      <c r="P445">
        <v>7548731.8106474001</v>
      </c>
      <c r="Q445">
        <v>942.40260000000001</v>
      </c>
      <c r="R445">
        <v>443</v>
      </c>
    </row>
    <row r="446" spans="15:18" x14ac:dyDescent="0.25">
      <c r="O446">
        <v>1697404.4106735999</v>
      </c>
      <c r="P446">
        <v>7548551.1838237001</v>
      </c>
      <c r="Q446">
        <v>933.1336</v>
      </c>
      <c r="R446">
        <v>444</v>
      </c>
    </row>
    <row r="447" spans="15:18" x14ac:dyDescent="0.25">
      <c r="O447">
        <v>1697378.2305276</v>
      </c>
      <c r="P447">
        <v>7548367.1774789002</v>
      </c>
      <c r="Q447">
        <v>935.56510000000003</v>
      </c>
      <c r="R447">
        <v>445</v>
      </c>
    </row>
    <row r="448" spans="15:18" x14ac:dyDescent="0.25">
      <c r="O448">
        <v>1697362.3765624</v>
      </c>
      <c r="P448">
        <v>7548182.7727952003</v>
      </c>
      <c r="Q448">
        <v>941.73410000000001</v>
      </c>
      <c r="R448">
        <v>446</v>
      </c>
    </row>
    <row r="449" spans="15:18" x14ac:dyDescent="0.25">
      <c r="O449">
        <v>1697374.3036797</v>
      </c>
      <c r="P449">
        <v>7547997.2964386996</v>
      </c>
      <c r="Q449">
        <v>939.95280000000002</v>
      </c>
      <c r="R449">
        <v>447</v>
      </c>
    </row>
    <row r="450" spans="15:18" x14ac:dyDescent="0.25">
      <c r="O450">
        <v>1697411.3709595001</v>
      </c>
      <c r="P450">
        <v>7547815.9756728001</v>
      </c>
      <c r="Q450">
        <v>925.6078</v>
      </c>
      <c r="R450">
        <v>448</v>
      </c>
    </row>
    <row r="451" spans="15:18" x14ac:dyDescent="0.25">
      <c r="O451">
        <v>1697458.8896699999</v>
      </c>
      <c r="P451">
        <v>7547636.3118893998</v>
      </c>
      <c r="Q451">
        <v>929.28380000000004</v>
      </c>
      <c r="R451">
        <v>449</v>
      </c>
    </row>
    <row r="452" spans="15:18" x14ac:dyDescent="0.25">
      <c r="O452">
        <v>1697499.2623159999</v>
      </c>
      <c r="P452">
        <v>7547454.8903238997</v>
      </c>
      <c r="Q452">
        <v>926.41359999999997</v>
      </c>
      <c r="R452">
        <v>450</v>
      </c>
    </row>
    <row r="453" spans="15:18" x14ac:dyDescent="0.25">
      <c r="O453">
        <v>1697536.5447598</v>
      </c>
      <c r="P453">
        <v>7547272.8658282999</v>
      </c>
      <c r="Q453">
        <v>941.80619999999999</v>
      </c>
      <c r="R453">
        <v>451</v>
      </c>
    </row>
    <row r="454" spans="15:18" x14ac:dyDescent="0.25">
      <c r="O454">
        <v>1697567.3314491</v>
      </c>
      <c r="P454">
        <v>7547089.5739444001</v>
      </c>
      <c r="Q454">
        <v>986.93589999999995</v>
      </c>
      <c r="R454">
        <v>452</v>
      </c>
    </row>
    <row r="455" spans="15:18" x14ac:dyDescent="0.25">
      <c r="O455">
        <v>1697614.1596822999</v>
      </c>
      <c r="P455">
        <v>7546912.8352953997</v>
      </c>
      <c r="Q455">
        <v>997.50149999999996</v>
      </c>
      <c r="R455">
        <v>453</v>
      </c>
    </row>
    <row r="456" spans="15:18" x14ac:dyDescent="0.25">
      <c r="O456">
        <v>1697715.9719751</v>
      </c>
      <c r="P456">
        <v>7546757.4784383001</v>
      </c>
      <c r="Q456">
        <v>1000.308</v>
      </c>
      <c r="R456">
        <v>454</v>
      </c>
    </row>
    <row r="457" spans="15:18" x14ac:dyDescent="0.25">
      <c r="O457">
        <v>1697809.8850894</v>
      </c>
      <c r="P457">
        <v>7546597.3738500001</v>
      </c>
      <c r="Q457">
        <v>1043.3530000000001</v>
      </c>
      <c r="R457">
        <v>455</v>
      </c>
    </row>
    <row r="458" spans="15:18" x14ac:dyDescent="0.25">
      <c r="O458">
        <v>1697844.8855324001</v>
      </c>
      <c r="P458">
        <v>7546414.8397327997</v>
      </c>
      <c r="Q458">
        <v>1077.537</v>
      </c>
      <c r="R458">
        <v>456</v>
      </c>
    </row>
    <row r="459" spans="15:18" x14ac:dyDescent="0.25">
      <c r="O459">
        <v>1697834.8732280999</v>
      </c>
      <c r="P459">
        <v>7546230.0632801</v>
      </c>
      <c r="Q459">
        <v>1108.2190000000001</v>
      </c>
      <c r="R459">
        <v>457</v>
      </c>
    </row>
    <row r="460" spans="15:18" x14ac:dyDescent="0.25">
      <c r="O460">
        <v>1697761.4011881</v>
      </c>
      <c r="P460">
        <v>7546059.342472</v>
      </c>
      <c r="Q460">
        <v>1114.6220000000001</v>
      </c>
      <c r="R460">
        <v>458</v>
      </c>
    </row>
    <row r="461" spans="15:18" x14ac:dyDescent="0.25">
      <c r="O461">
        <v>1697659.7745502</v>
      </c>
      <c r="P461">
        <v>7545905.7714307001</v>
      </c>
      <c r="Q461">
        <v>1084.97</v>
      </c>
      <c r="R461">
        <v>459</v>
      </c>
    </row>
    <row r="462" spans="15:18" x14ac:dyDescent="0.25">
      <c r="O462">
        <v>1697524.8262024999</v>
      </c>
      <c r="P462">
        <v>7545840.0589787001</v>
      </c>
      <c r="Q462">
        <v>1079.5740000000001</v>
      </c>
      <c r="R462">
        <v>460</v>
      </c>
    </row>
    <row r="463" spans="15:18" x14ac:dyDescent="0.25">
      <c r="O463">
        <v>1697361.4677577999</v>
      </c>
      <c r="P463">
        <v>7545928.4278293997</v>
      </c>
      <c r="Q463">
        <v>1082.396</v>
      </c>
      <c r="R463">
        <v>461</v>
      </c>
    </row>
    <row r="464" spans="15:18" x14ac:dyDescent="0.25">
      <c r="O464">
        <v>1697201.0862398001</v>
      </c>
      <c r="P464">
        <v>7546022.3506894</v>
      </c>
      <c r="Q464">
        <v>1065.903</v>
      </c>
      <c r="R464">
        <v>462</v>
      </c>
    </row>
    <row r="465" spans="15:18" x14ac:dyDescent="0.25">
      <c r="O465">
        <v>1697042.8634581</v>
      </c>
      <c r="P465">
        <v>7546119.8652136</v>
      </c>
      <c r="Q465">
        <v>1077.5039999999999</v>
      </c>
      <c r="R465">
        <v>463</v>
      </c>
    </row>
    <row r="466" spans="15:18" x14ac:dyDescent="0.25">
      <c r="O466">
        <v>1696874.2152185</v>
      </c>
      <c r="P466">
        <v>7546121.8489469998</v>
      </c>
      <c r="Q466">
        <v>1044.048</v>
      </c>
      <c r="R466">
        <v>464</v>
      </c>
    </row>
    <row r="467" spans="15:18" x14ac:dyDescent="0.25">
      <c r="O467">
        <v>1696698.6730440999</v>
      </c>
      <c r="P467">
        <v>7546060.7860289002</v>
      </c>
      <c r="Q467">
        <v>1021.982</v>
      </c>
      <c r="R467">
        <v>465</v>
      </c>
    </row>
    <row r="468" spans="15:18" x14ac:dyDescent="0.25">
      <c r="O468">
        <v>1696568.3681789001</v>
      </c>
      <c r="P468">
        <v>7545931.6108090002</v>
      </c>
      <c r="Q468">
        <v>1020.526</v>
      </c>
      <c r="R468">
        <v>466</v>
      </c>
    </row>
    <row r="469" spans="15:18" x14ac:dyDescent="0.25">
      <c r="O469">
        <v>1696417.9784558001</v>
      </c>
      <c r="P469">
        <v>7545830.1237252997</v>
      </c>
      <c r="Q469">
        <v>1015.426</v>
      </c>
      <c r="R469">
        <v>467</v>
      </c>
    </row>
    <row r="470" spans="15:18" x14ac:dyDescent="0.25">
      <c r="O470">
        <v>1696248.9258645</v>
      </c>
      <c r="P470">
        <v>7545753.4380662004</v>
      </c>
      <c r="Q470">
        <v>1035.0550000000001</v>
      </c>
      <c r="R470">
        <v>468</v>
      </c>
    </row>
    <row r="471" spans="15:18" x14ac:dyDescent="0.25">
      <c r="O471">
        <v>1696086.9293130999</v>
      </c>
      <c r="P471">
        <v>7545662.3290529996</v>
      </c>
      <c r="Q471">
        <v>1070.9839999999999</v>
      </c>
      <c r="R471">
        <v>469</v>
      </c>
    </row>
    <row r="472" spans="15:18" x14ac:dyDescent="0.25">
      <c r="O472">
        <v>1695909.9093646</v>
      </c>
      <c r="P472">
        <v>7545613.1690253997</v>
      </c>
      <c r="Q472">
        <v>1106.876</v>
      </c>
      <c r="R472">
        <v>470</v>
      </c>
    </row>
    <row r="473" spans="15:18" x14ac:dyDescent="0.25">
      <c r="O473">
        <v>1695759.5096432001</v>
      </c>
      <c r="P473">
        <v>7545506.3829511004</v>
      </c>
      <c r="Q473">
        <v>1107.49</v>
      </c>
      <c r="R473">
        <v>471</v>
      </c>
    </row>
    <row r="474" spans="15:18" x14ac:dyDescent="0.25">
      <c r="O474">
        <v>1695642.2935389001</v>
      </c>
      <c r="P474">
        <v>7545370.7354360996</v>
      </c>
      <c r="Q474">
        <v>1102.1590000000001</v>
      </c>
      <c r="R474">
        <v>472</v>
      </c>
    </row>
    <row r="475" spans="15:18" x14ac:dyDescent="0.25">
      <c r="O475">
        <v>1695599.0795082001</v>
      </c>
      <c r="P475">
        <v>7545191.0386346998</v>
      </c>
      <c r="Q475">
        <v>1120.056</v>
      </c>
      <c r="R475">
        <v>473</v>
      </c>
    </row>
    <row r="476" spans="15:18" x14ac:dyDescent="0.25">
      <c r="O476">
        <v>1695570.9886069</v>
      </c>
      <c r="P476">
        <v>7545007.3142863</v>
      </c>
      <c r="Q476">
        <v>1136.749</v>
      </c>
      <c r="R476">
        <v>474</v>
      </c>
    </row>
    <row r="477" spans="15:18" x14ac:dyDescent="0.25">
      <c r="O477">
        <v>1695448.1009303001</v>
      </c>
      <c r="P477">
        <v>7544895.3526450004</v>
      </c>
      <c r="Q477">
        <v>1147.175</v>
      </c>
      <c r="R477">
        <v>475</v>
      </c>
    </row>
    <row r="478" spans="15:18" x14ac:dyDescent="0.25">
      <c r="O478">
        <v>1695264.6337107001</v>
      </c>
      <c r="P478">
        <v>7544886.0357819004</v>
      </c>
      <c r="Q478">
        <v>1133.7059999999999</v>
      </c>
      <c r="R478">
        <v>476</v>
      </c>
    </row>
    <row r="479" spans="15:18" x14ac:dyDescent="0.25">
      <c r="O479">
        <v>1695079.1809616</v>
      </c>
      <c r="P479">
        <v>7544880.0949280998</v>
      </c>
      <c r="Q479">
        <v>1164.508</v>
      </c>
      <c r="R479">
        <v>477</v>
      </c>
    </row>
    <row r="480" spans="15:18" x14ac:dyDescent="0.25">
      <c r="O480">
        <v>1694894.3249162999</v>
      </c>
      <c r="P480">
        <v>7544860.8689432004</v>
      </c>
      <c r="Q480">
        <v>1146.9680000000001</v>
      </c>
      <c r="R480">
        <v>478</v>
      </c>
    </row>
    <row r="481" spans="15:18" x14ac:dyDescent="0.25">
      <c r="O481">
        <v>1694709.2869885</v>
      </c>
      <c r="P481">
        <v>7544843.4132781997</v>
      </c>
      <c r="Q481">
        <v>1115.575</v>
      </c>
      <c r="R481">
        <v>479</v>
      </c>
    </row>
    <row r="482" spans="15:18" x14ac:dyDescent="0.25">
      <c r="O482">
        <v>1694543.0572792999</v>
      </c>
      <c r="P482">
        <v>7544768.1793702999</v>
      </c>
      <c r="Q482">
        <v>1120.6590000000001</v>
      </c>
      <c r="R482">
        <v>480</v>
      </c>
    </row>
    <row r="483" spans="15:18" x14ac:dyDescent="0.25">
      <c r="O483">
        <v>1694383.2018474999</v>
      </c>
      <c r="P483">
        <v>7544673.3638867997</v>
      </c>
      <c r="Q483">
        <v>1117.0160000000001</v>
      </c>
      <c r="R483">
        <v>481</v>
      </c>
    </row>
    <row r="484" spans="15:18" x14ac:dyDescent="0.25">
      <c r="O484">
        <v>1694223.0287376</v>
      </c>
      <c r="P484">
        <v>7544582.9883720996</v>
      </c>
      <c r="Q484">
        <v>1129.8779999999999</v>
      </c>
      <c r="R484">
        <v>482</v>
      </c>
    </row>
    <row r="485" spans="15:18" x14ac:dyDescent="0.25">
      <c r="O485">
        <v>1694048.9498838</v>
      </c>
      <c r="P485">
        <v>7544628.1170293</v>
      </c>
      <c r="Q485">
        <v>1129.954</v>
      </c>
      <c r="R485">
        <v>483</v>
      </c>
    </row>
    <row r="486" spans="15:18" x14ac:dyDescent="0.25">
      <c r="O486">
        <v>1693867.2412614</v>
      </c>
      <c r="P486">
        <v>7544589.0566718997</v>
      </c>
      <c r="Q486">
        <v>1106.509</v>
      </c>
      <c r="R486">
        <v>484</v>
      </c>
    </row>
    <row r="487" spans="15:18" x14ac:dyDescent="0.25">
      <c r="O487">
        <v>1693685.5326391</v>
      </c>
      <c r="P487">
        <v>7544549.9963146001</v>
      </c>
      <c r="Q487">
        <v>1089.181</v>
      </c>
      <c r="R487">
        <v>485</v>
      </c>
    </row>
    <row r="488" spans="15:18" x14ac:dyDescent="0.25">
      <c r="O488">
        <v>1693584.1241289</v>
      </c>
      <c r="P488">
        <v>7544699.5059059002</v>
      </c>
      <c r="Q488">
        <v>1081.752</v>
      </c>
      <c r="R488">
        <v>486</v>
      </c>
    </row>
    <row r="489" spans="15:18" x14ac:dyDescent="0.25">
      <c r="O489">
        <v>1693486.3609102</v>
      </c>
      <c r="P489">
        <v>7544857.5757892001</v>
      </c>
      <c r="Q489">
        <v>1112.8920000000001</v>
      </c>
      <c r="R489">
        <v>487</v>
      </c>
    </row>
    <row r="490" spans="15:18" x14ac:dyDescent="0.25">
      <c r="O490">
        <v>1693351.9951136999</v>
      </c>
      <c r="P490">
        <v>7544980.7019402999</v>
      </c>
      <c r="Q490">
        <v>1103.568</v>
      </c>
      <c r="R490">
        <v>488</v>
      </c>
    </row>
    <row r="491" spans="15:18" x14ac:dyDescent="0.25">
      <c r="O491">
        <v>1693198.6260532001</v>
      </c>
      <c r="P491">
        <v>7545085.6860641995</v>
      </c>
      <c r="Q491">
        <v>1106.481</v>
      </c>
      <c r="R491">
        <v>489</v>
      </c>
    </row>
    <row r="492" spans="15:18" x14ac:dyDescent="0.25">
      <c r="O492">
        <v>1693042.1017146001</v>
      </c>
      <c r="P492">
        <v>7545164.6939804005</v>
      </c>
      <c r="Q492">
        <v>1083.473</v>
      </c>
      <c r="R492">
        <v>490</v>
      </c>
    </row>
    <row r="493" spans="15:18" x14ac:dyDescent="0.25">
      <c r="O493">
        <v>1692868.0590184999</v>
      </c>
      <c r="P493">
        <v>7545099.4799106</v>
      </c>
      <c r="Q493">
        <v>1070.153</v>
      </c>
      <c r="R493">
        <v>491</v>
      </c>
    </row>
    <row r="494" spans="15:18" x14ac:dyDescent="0.25">
      <c r="O494">
        <v>1692691.9851540001</v>
      </c>
      <c r="P494">
        <v>7545048.6006680997</v>
      </c>
      <c r="Q494">
        <v>1062.6199999999999</v>
      </c>
      <c r="R494">
        <v>492</v>
      </c>
    </row>
    <row r="495" spans="15:18" x14ac:dyDescent="0.25">
      <c r="O495">
        <v>1692506.6763230001</v>
      </c>
      <c r="P495">
        <v>7545062.8965456001</v>
      </c>
      <c r="Q495">
        <v>1047.462</v>
      </c>
      <c r="R495">
        <v>493</v>
      </c>
    </row>
    <row r="496" spans="15:18" x14ac:dyDescent="0.25">
      <c r="O496">
        <v>1692321.3674920001</v>
      </c>
      <c r="P496">
        <v>7545077.1924230997</v>
      </c>
      <c r="Q496">
        <v>1022.878</v>
      </c>
      <c r="R496">
        <v>494</v>
      </c>
    </row>
    <row r="497" spans="15:18" x14ac:dyDescent="0.25">
      <c r="O497">
        <v>1692136.0586610001</v>
      </c>
      <c r="P497">
        <v>7545091.4883006001</v>
      </c>
      <c r="Q497">
        <v>1016.432</v>
      </c>
      <c r="R497">
        <v>495</v>
      </c>
    </row>
    <row r="498" spans="15:18" x14ac:dyDescent="0.25">
      <c r="O498">
        <v>1691950.7498300001</v>
      </c>
      <c r="P498">
        <v>7545105.7841780996</v>
      </c>
      <c r="Q498">
        <v>1015.441</v>
      </c>
      <c r="R498">
        <v>496</v>
      </c>
    </row>
    <row r="499" spans="15:18" x14ac:dyDescent="0.25">
      <c r="O499">
        <v>1691765.4409990001</v>
      </c>
      <c r="P499">
        <v>7545120.0800556</v>
      </c>
      <c r="Q499">
        <v>1015.943</v>
      </c>
      <c r="R499">
        <v>497</v>
      </c>
    </row>
    <row r="500" spans="15:18" x14ac:dyDescent="0.25">
      <c r="O500">
        <v>1691580.1321680001</v>
      </c>
      <c r="P500">
        <v>7545134.3759330995</v>
      </c>
      <c r="Q500">
        <v>1021.635</v>
      </c>
      <c r="R500">
        <v>498</v>
      </c>
    </row>
    <row r="501" spans="15:18" x14ac:dyDescent="0.25">
      <c r="O501">
        <v>1691429.6725923</v>
      </c>
      <c r="P501">
        <v>7545217.3892532997</v>
      </c>
      <c r="Q501">
        <v>995.83370000000002</v>
      </c>
      <c r="R501">
        <v>499</v>
      </c>
    </row>
    <row r="502" spans="15:18" x14ac:dyDescent="0.25">
      <c r="O502">
        <v>1691308.6491821001</v>
      </c>
      <c r="P502">
        <v>7545358.4462246001</v>
      </c>
      <c r="Q502">
        <v>971.19809999999995</v>
      </c>
      <c r="R502">
        <v>500</v>
      </c>
    </row>
    <row r="503" spans="15:18" x14ac:dyDescent="0.25">
      <c r="O503">
        <v>1691141.477828</v>
      </c>
      <c r="P503">
        <v>7545389.8785118004</v>
      </c>
      <c r="Q503">
        <v>955.08540000000005</v>
      </c>
      <c r="R503">
        <v>501</v>
      </c>
    </row>
    <row r="504" spans="15:18" x14ac:dyDescent="0.25">
      <c r="O504">
        <v>1690956.0084285</v>
      </c>
      <c r="P504">
        <v>7545377.8436957002</v>
      </c>
      <c r="Q504">
        <v>954.68449999999996</v>
      </c>
      <c r="R504">
        <v>502</v>
      </c>
    </row>
    <row r="505" spans="15:18" x14ac:dyDescent="0.25">
      <c r="O505">
        <v>1690770.5390290001</v>
      </c>
      <c r="P505">
        <v>7545365.8088795999</v>
      </c>
      <c r="Q505">
        <v>953.08320000000003</v>
      </c>
      <c r="R505">
        <v>503</v>
      </c>
    </row>
    <row r="506" spans="15:18" x14ac:dyDescent="0.25">
      <c r="O506">
        <v>1690585.0696294</v>
      </c>
      <c r="P506">
        <v>7545353.7740634996</v>
      </c>
      <c r="Q506">
        <v>945.68269999999995</v>
      </c>
      <c r="R506">
        <v>504</v>
      </c>
    </row>
    <row r="507" spans="15:18" x14ac:dyDescent="0.25">
      <c r="O507">
        <v>1690403.8343432001</v>
      </c>
      <c r="P507">
        <v>7545360.9322694996</v>
      </c>
      <c r="Q507">
        <v>950.99680000000001</v>
      </c>
      <c r="R507">
        <v>505</v>
      </c>
    </row>
    <row r="508" spans="15:18" x14ac:dyDescent="0.25">
      <c r="O508">
        <v>1690240.6432723</v>
      </c>
      <c r="P508">
        <v>7545449.8839943996</v>
      </c>
      <c r="Q508">
        <v>962.9855</v>
      </c>
      <c r="R508">
        <v>506</v>
      </c>
    </row>
    <row r="509" spans="15:18" x14ac:dyDescent="0.25">
      <c r="O509">
        <v>1690077.4522015001</v>
      </c>
      <c r="P509">
        <v>7545538.8357191999</v>
      </c>
      <c r="Q509">
        <v>956.9058</v>
      </c>
      <c r="R509">
        <v>507</v>
      </c>
    </row>
    <row r="510" spans="15:18" x14ac:dyDescent="0.25">
      <c r="O510">
        <v>1689914.1795033</v>
      </c>
      <c r="P510">
        <v>7545627.4713546</v>
      </c>
      <c r="Q510">
        <v>955.1309</v>
      </c>
      <c r="R510">
        <v>508</v>
      </c>
    </row>
    <row r="511" spans="15:18" x14ac:dyDescent="0.25">
      <c r="O511">
        <v>1689728.3238416</v>
      </c>
      <c r="P511">
        <v>7545628.6579371002</v>
      </c>
      <c r="Q511">
        <v>964.13059999999996</v>
      </c>
      <c r="R511">
        <v>509</v>
      </c>
    </row>
    <row r="512" spans="15:18" x14ac:dyDescent="0.25">
      <c r="O512">
        <v>1689542.4681799</v>
      </c>
      <c r="P512">
        <v>7545629.8445196999</v>
      </c>
      <c r="Q512">
        <v>977.64649999999995</v>
      </c>
      <c r="R512">
        <v>510</v>
      </c>
    </row>
    <row r="513" spans="15:18" x14ac:dyDescent="0.25">
      <c r="O513">
        <v>1689356.6125182</v>
      </c>
      <c r="P513">
        <v>7545631.0311022</v>
      </c>
      <c r="Q513">
        <v>998.32150000000001</v>
      </c>
      <c r="R513">
        <v>511</v>
      </c>
    </row>
    <row r="514" spans="15:18" x14ac:dyDescent="0.25">
      <c r="O514">
        <v>1689214.9646755001</v>
      </c>
      <c r="P514">
        <v>7545750.9355944004</v>
      </c>
      <c r="Q514">
        <v>1021.374</v>
      </c>
      <c r="R514">
        <v>512</v>
      </c>
    </row>
    <row r="515" spans="15:18" x14ac:dyDescent="0.25">
      <c r="O515">
        <v>1689050.1480959</v>
      </c>
      <c r="P515">
        <v>7545832.0633378001</v>
      </c>
      <c r="Q515">
        <v>1031.386</v>
      </c>
      <c r="R515">
        <v>513</v>
      </c>
    </row>
    <row r="516" spans="15:18" x14ac:dyDescent="0.25">
      <c r="O516">
        <v>1688876.4802073999</v>
      </c>
      <c r="P516">
        <v>7545898.2690738002</v>
      </c>
      <c r="Q516">
        <v>1064.8219999999999</v>
      </c>
      <c r="R516">
        <v>514</v>
      </c>
    </row>
    <row r="517" spans="15:18" x14ac:dyDescent="0.25">
      <c r="O517">
        <v>1688695.1063534999</v>
      </c>
      <c r="P517">
        <v>7545927.6410846002</v>
      </c>
      <c r="Q517">
        <v>1060.723</v>
      </c>
      <c r="R517">
        <v>515</v>
      </c>
    </row>
    <row r="518" spans="15:18" x14ac:dyDescent="0.25">
      <c r="O518">
        <v>1688509.4632708</v>
      </c>
      <c r="P518">
        <v>7545936.6066194996</v>
      </c>
      <c r="Q518">
        <v>1036.5609999999999</v>
      </c>
      <c r="R518">
        <v>516</v>
      </c>
    </row>
    <row r="519" spans="15:18" x14ac:dyDescent="0.25">
      <c r="O519">
        <v>1688339.0768023999</v>
      </c>
      <c r="P519">
        <v>7545867.2951490004</v>
      </c>
      <c r="Q519">
        <v>1049.3109999999999</v>
      </c>
      <c r="R519">
        <v>517</v>
      </c>
    </row>
    <row r="520" spans="15:18" x14ac:dyDescent="0.25">
      <c r="O520">
        <v>1688170.3889527</v>
      </c>
      <c r="P520">
        <v>7545789.2685874002</v>
      </c>
      <c r="Q520">
        <v>1050.4680000000001</v>
      </c>
      <c r="R520">
        <v>518</v>
      </c>
    </row>
    <row r="521" spans="15:18" x14ac:dyDescent="0.25">
      <c r="O521">
        <v>1687987.1611810999</v>
      </c>
      <c r="P521">
        <v>7545765.5904668998</v>
      </c>
      <c r="Q521">
        <v>1022.465</v>
      </c>
      <c r="R521">
        <v>519</v>
      </c>
    </row>
    <row r="522" spans="15:18" x14ac:dyDescent="0.25">
      <c r="O522">
        <v>1687802.0469213999</v>
      </c>
      <c r="P522">
        <v>7545748.9638075</v>
      </c>
      <c r="Q522">
        <v>1025.758</v>
      </c>
      <c r="R522">
        <v>520</v>
      </c>
    </row>
    <row r="523" spans="15:18" x14ac:dyDescent="0.25">
      <c r="O523">
        <v>1687616.9326617001</v>
      </c>
      <c r="P523">
        <v>7545732.3371481998</v>
      </c>
      <c r="Q523">
        <v>1043.8489999999999</v>
      </c>
      <c r="R523">
        <v>521</v>
      </c>
    </row>
    <row r="524" spans="15:18" x14ac:dyDescent="0.25">
      <c r="O524">
        <v>1687431.8184018999</v>
      </c>
      <c r="P524">
        <v>7545715.7104888</v>
      </c>
      <c r="Q524">
        <v>1047.5239999999999</v>
      </c>
      <c r="R524">
        <v>522</v>
      </c>
    </row>
    <row r="525" spans="15:18" x14ac:dyDescent="0.25">
      <c r="O525">
        <v>1687249.0872152001</v>
      </c>
      <c r="P525">
        <v>7545713.1194577003</v>
      </c>
      <c r="Q525">
        <v>1063.155</v>
      </c>
      <c r="R525">
        <v>523</v>
      </c>
    </row>
    <row r="526" spans="15:18" x14ac:dyDescent="0.25">
      <c r="O526">
        <v>1687079.8345568001</v>
      </c>
      <c r="P526">
        <v>7545789.9131592</v>
      </c>
      <c r="Q526">
        <v>1053.7460000000001</v>
      </c>
      <c r="R526">
        <v>524</v>
      </c>
    </row>
    <row r="527" spans="15:18" x14ac:dyDescent="0.25">
      <c r="O527">
        <v>1686910.5818985</v>
      </c>
      <c r="P527">
        <v>7545866.7068606997</v>
      </c>
      <c r="Q527">
        <v>1046.5429999999999</v>
      </c>
      <c r="R527">
        <v>525</v>
      </c>
    </row>
    <row r="528" spans="15:18" x14ac:dyDescent="0.25">
      <c r="O528">
        <v>1686741.3292401</v>
      </c>
      <c r="P528">
        <v>7545943.5005622003</v>
      </c>
      <c r="Q528">
        <v>1013.2859999999999</v>
      </c>
      <c r="R528">
        <v>526</v>
      </c>
    </row>
    <row r="529" spans="15:18" x14ac:dyDescent="0.25">
      <c r="O529">
        <v>1686572.0765817</v>
      </c>
      <c r="P529">
        <v>7546020.2942637</v>
      </c>
      <c r="Q529">
        <v>1000.381</v>
      </c>
      <c r="R529">
        <v>527</v>
      </c>
    </row>
    <row r="530" spans="15:18" x14ac:dyDescent="0.25">
      <c r="O530">
        <v>1686387.5243865999</v>
      </c>
      <c r="P530">
        <v>7546003.1602958003</v>
      </c>
      <c r="Q530">
        <v>1036.8710000000001</v>
      </c>
      <c r="R530">
        <v>528</v>
      </c>
    </row>
    <row r="531" spans="15:18" x14ac:dyDescent="0.25">
      <c r="O531">
        <v>1686202.6501187</v>
      </c>
      <c r="P531">
        <v>7545984.0490423003</v>
      </c>
      <c r="Q531">
        <v>1048.954</v>
      </c>
      <c r="R531">
        <v>529</v>
      </c>
    </row>
    <row r="532" spans="15:18" x14ac:dyDescent="0.25">
      <c r="O532">
        <v>1686018.0637656001</v>
      </c>
      <c r="P532">
        <v>7545983.7301612003</v>
      </c>
      <c r="Q532">
        <v>1065.1690000000001</v>
      </c>
      <c r="R532">
        <v>530</v>
      </c>
    </row>
    <row r="533" spans="15:18" x14ac:dyDescent="0.25">
      <c r="O533">
        <v>1685833.8617310999</v>
      </c>
      <c r="P533">
        <v>7546008.4959733002</v>
      </c>
      <c r="Q533">
        <v>1082.674</v>
      </c>
      <c r="R533">
        <v>531</v>
      </c>
    </row>
    <row r="534" spans="15:18" x14ac:dyDescent="0.25">
      <c r="O534">
        <v>1685650.1009728</v>
      </c>
      <c r="P534">
        <v>7546031.2840298004</v>
      </c>
      <c r="Q534">
        <v>1080.9259999999999</v>
      </c>
      <c r="R534">
        <v>532</v>
      </c>
    </row>
    <row r="535" spans="15:18" x14ac:dyDescent="0.25">
      <c r="O535">
        <v>1685493.8966623</v>
      </c>
      <c r="P535">
        <v>7545930.5668596998</v>
      </c>
      <c r="Q535">
        <v>1095.296</v>
      </c>
      <c r="R535">
        <v>533</v>
      </c>
    </row>
    <row r="536" spans="15:18" x14ac:dyDescent="0.25">
      <c r="O536">
        <v>1685330.0138262</v>
      </c>
      <c r="P536">
        <v>7545849.9011481004</v>
      </c>
      <c r="Q536">
        <v>1106.5989999999999</v>
      </c>
      <c r="R536">
        <v>534</v>
      </c>
    </row>
    <row r="537" spans="15:18" x14ac:dyDescent="0.25">
      <c r="O537">
        <v>1685146.4909389</v>
      </c>
      <c r="P537">
        <v>7545820.5228426997</v>
      </c>
      <c r="Q537">
        <v>1096.8820000000001</v>
      </c>
      <c r="R537">
        <v>535</v>
      </c>
    </row>
    <row r="538" spans="15:18" x14ac:dyDescent="0.25">
      <c r="O538">
        <v>1684964.4045035001</v>
      </c>
      <c r="P538">
        <v>7545788.0060379002</v>
      </c>
      <c r="Q538">
        <v>1065.021</v>
      </c>
      <c r="R538">
        <v>536</v>
      </c>
    </row>
    <row r="539" spans="15:18" x14ac:dyDescent="0.25">
      <c r="O539">
        <v>1684822.2182803</v>
      </c>
      <c r="P539">
        <v>7545668.3113725996</v>
      </c>
      <c r="Q539">
        <v>1042.0139999999999</v>
      </c>
      <c r="R539">
        <v>537</v>
      </c>
    </row>
    <row r="540" spans="15:18" x14ac:dyDescent="0.25">
      <c r="O540">
        <v>1684680.0320571</v>
      </c>
      <c r="P540">
        <v>7545548.6167074004</v>
      </c>
      <c r="Q540">
        <v>990.64250000000004</v>
      </c>
      <c r="R540">
        <v>538</v>
      </c>
    </row>
    <row r="541" spans="15:18" x14ac:dyDescent="0.25">
      <c r="O541">
        <v>1684537.845834</v>
      </c>
      <c r="P541">
        <v>7545428.9220420998</v>
      </c>
      <c r="Q541">
        <v>985.01419999999996</v>
      </c>
      <c r="R541">
        <v>539</v>
      </c>
    </row>
    <row r="542" spans="15:18" x14ac:dyDescent="0.25">
      <c r="O542">
        <v>1684388.6494094001</v>
      </c>
      <c r="P542">
        <v>7545321.4042180004</v>
      </c>
      <c r="Q542">
        <v>1019.378</v>
      </c>
      <c r="R542">
        <v>540</v>
      </c>
    </row>
    <row r="543" spans="15:18" x14ac:dyDescent="0.25">
      <c r="O543">
        <v>1684213.7413868001</v>
      </c>
      <c r="P543">
        <v>7545258.5478851004</v>
      </c>
      <c r="Q543">
        <v>1015.674</v>
      </c>
      <c r="R543">
        <v>541</v>
      </c>
    </row>
    <row r="544" spans="15:18" x14ac:dyDescent="0.25">
      <c r="O544">
        <v>1684038.8333642001</v>
      </c>
      <c r="P544">
        <v>7545195.6915523</v>
      </c>
      <c r="Q544">
        <v>1031.4760000000001</v>
      </c>
      <c r="R544">
        <v>542</v>
      </c>
    </row>
    <row r="545" spans="15:18" x14ac:dyDescent="0.25">
      <c r="O545">
        <v>1683863.9253416001</v>
      </c>
      <c r="P545">
        <v>7545132.8352194</v>
      </c>
      <c r="Q545">
        <v>1025.24</v>
      </c>
      <c r="R545">
        <v>543</v>
      </c>
    </row>
    <row r="546" spans="15:18" x14ac:dyDescent="0.25">
      <c r="O546">
        <v>1683723.5101342001</v>
      </c>
      <c r="P546">
        <v>7545023.8718795003</v>
      </c>
      <c r="Q546">
        <v>1019.271</v>
      </c>
      <c r="R546">
        <v>544</v>
      </c>
    </row>
    <row r="547" spans="15:18" x14ac:dyDescent="0.25">
      <c r="O547">
        <v>1683613.8289218</v>
      </c>
      <c r="P547">
        <v>7544873.8259977996</v>
      </c>
      <c r="Q547">
        <v>1015.501</v>
      </c>
      <c r="R547">
        <v>545</v>
      </c>
    </row>
    <row r="548" spans="15:18" x14ac:dyDescent="0.25">
      <c r="O548">
        <v>1683504.1477095</v>
      </c>
      <c r="P548">
        <v>7544723.7801160999</v>
      </c>
      <c r="Q548">
        <v>1015.979</v>
      </c>
      <c r="R548">
        <v>546</v>
      </c>
    </row>
    <row r="549" spans="15:18" x14ac:dyDescent="0.25">
      <c r="O549">
        <v>1683394.4664972001</v>
      </c>
      <c r="P549">
        <v>7544573.7342344001</v>
      </c>
      <c r="Q549">
        <v>1007.45</v>
      </c>
      <c r="R549">
        <v>547</v>
      </c>
    </row>
    <row r="550" spans="15:18" x14ac:dyDescent="0.25">
      <c r="O550">
        <v>1683324.1810594001</v>
      </c>
      <c r="P550">
        <v>7544411.6992993001</v>
      </c>
      <c r="Q550">
        <v>1020.029</v>
      </c>
      <c r="R550">
        <v>548</v>
      </c>
    </row>
    <row r="551" spans="15:18" x14ac:dyDescent="0.25">
      <c r="O551">
        <v>1683331.6845555999</v>
      </c>
      <c r="P551">
        <v>7544225.9913766999</v>
      </c>
      <c r="Q551">
        <v>1067.7860000000001</v>
      </c>
      <c r="R551">
        <v>549</v>
      </c>
    </row>
    <row r="552" spans="15:18" x14ac:dyDescent="0.25">
      <c r="O552">
        <v>1683381.8523339999</v>
      </c>
      <c r="P552">
        <v>7544064.5775707001</v>
      </c>
      <c r="Q552">
        <v>1065.213</v>
      </c>
      <c r="R552">
        <v>550</v>
      </c>
    </row>
    <row r="553" spans="15:18" x14ac:dyDescent="0.25">
      <c r="O553">
        <v>1683537.7321023</v>
      </c>
      <c r="P553">
        <v>7543963.3588333996</v>
      </c>
      <c r="Q553">
        <v>1071.94</v>
      </c>
      <c r="R553">
        <v>551</v>
      </c>
    </row>
    <row r="554" spans="15:18" x14ac:dyDescent="0.25">
      <c r="O554">
        <v>1683693.6118707</v>
      </c>
      <c r="P554">
        <v>7543862.1400961997</v>
      </c>
      <c r="Q554">
        <v>1086.931</v>
      </c>
      <c r="R554">
        <v>552</v>
      </c>
    </row>
    <row r="555" spans="15:18" x14ac:dyDescent="0.25">
      <c r="O555">
        <v>1683849.4916391</v>
      </c>
      <c r="P555">
        <v>7543760.9213589998</v>
      </c>
      <c r="Q555">
        <v>1093.192</v>
      </c>
      <c r="R555">
        <v>553</v>
      </c>
    </row>
    <row r="556" spans="15:18" x14ac:dyDescent="0.25">
      <c r="O556">
        <v>1684005.3714075</v>
      </c>
      <c r="P556">
        <v>7543659.7026217002</v>
      </c>
      <c r="Q556">
        <v>1074.7739999999999</v>
      </c>
      <c r="R556">
        <v>554</v>
      </c>
    </row>
    <row r="557" spans="15:18" x14ac:dyDescent="0.25">
      <c r="O557">
        <v>1684161.2511759</v>
      </c>
      <c r="P557">
        <v>7543558.4838845003</v>
      </c>
      <c r="Q557">
        <v>1106.463</v>
      </c>
      <c r="R557">
        <v>555</v>
      </c>
    </row>
    <row r="558" spans="15:18" x14ac:dyDescent="0.25">
      <c r="O558">
        <v>1684256.1449495</v>
      </c>
      <c r="P558">
        <v>7543402.5898772003</v>
      </c>
      <c r="Q558">
        <v>1122.1079999999999</v>
      </c>
      <c r="R558">
        <v>556</v>
      </c>
    </row>
    <row r="559" spans="15:18" x14ac:dyDescent="0.25">
      <c r="O559">
        <v>1684339.8030397</v>
      </c>
      <c r="P559">
        <v>7543236.6228357004</v>
      </c>
      <c r="Q559">
        <v>1116.9469999999999</v>
      </c>
      <c r="R559">
        <v>557</v>
      </c>
    </row>
    <row r="560" spans="15:18" x14ac:dyDescent="0.25">
      <c r="O560">
        <v>1684423.46113</v>
      </c>
      <c r="P560">
        <v>7543070.6557940999</v>
      </c>
      <c r="Q560">
        <v>1142.172</v>
      </c>
      <c r="R560">
        <v>558</v>
      </c>
    </row>
    <row r="561" spans="15:18" x14ac:dyDescent="0.25">
      <c r="O561">
        <v>1684507.1192203001</v>
      </c>
      <c r="P561">
        <v>7542904.6887525003</v>
      </c>
      <c r="Q561">
        <v>1158.5550000000001</v>
      </c>
      <c r="R561">
        <v>559</v>
      </c>
    </row>
    <row r="562" spans="15:18" x14ac:dyDescent="0.25">
      <c r="O562">
        <v>1684590.7773106</v>
      </c>
      <c r="P562">
        <v>7542738.7217108998</v>
      </c>
      <c r="Q562">
        <v>1171.646</v>
      </c>
      <c r="R562">
        <v>560</v>
      </c>
    </row>
    <row r="563" spans="15:18" x14ac:dyDescent="0.25">
      <c r="O563">
        <v>1684674.4354009</v>
      </c>
      <c r="P563">
        <v>7542572.7546693999</v>
      </c>
      <c r="Q563">
        <v>1194.44</v>
      </c>
      <c r="R563">
        <v>561</v>
      </c>
    </row>
    <row r="564" spans="15:18" x14ac:dyDescent="0.25">
      <c r="O564">
        <v>1684529.8459054001</v>
      </c>
      <c r="P564">
        <v>7542476.5618238002</v>
      </c>
      <c r="Q564">
        <v>1178.989</v>
      </c>
      <c r="R564">
        <v>562</v>
      </c>
    </row>
    <row r="565" spans="15:18" x14ac:dyDescent="0.25">
      <c r="O565">
        <v>1684367.6885039001</v>
      </c>
      <c r="P565">
        <v>7542385.7394030998</v>
      </c>
      <c r="Q565">
        <v>1168.807</v>
      </c>
      <c r="R565">
        <v>563</v>
      </c>
    </row>
    <row r="566" spans="15:18" x14ac:dyDescent="0.25">
      <c r="O566">
        <v>1684205.5311024</v>
      </c>
      <c r="P566">
        <v>7542294.9169824999</v>
      </c>
      <c r="Q566">
        <v>1177.42</v>
      </c>
      <c r="R566">
        <v>564</v>
      </c>
    </row>
    <row r="567" spans="15:18" x14ac:dyDescent="0.25">
      <c r="O567">
        <v>1684043.3737009</v>
      </c>
      <c r="P567">
        <v>7542204.0945618004</v>
      </c>
      <c r="Q567">
        <v>1164.57</v>
      </c>
      <c r="R567">
        <v>565</v>
      </c>
    </row>
    <row r="568" spans="15:18" x14ac:dyDescent="0.25">
      <c r="O568">
        <v>1683881.2162994</v>
      </c>
      <c r="P568">
        <v>7542113.2721410999</v>
      </c>
      <c r="Q568">
        <v>1191.06</v>
      </c>
      <c r="R568">
        <v>566</v>
      </c>
    </row>
    <row r="569" spans="15:18" x14ac:dyDescent="0.25">
      <c r="O569">
        <v>1683830.3941329001</v>
      </c>
      <c r="P569">
        <v>7541955.5069644004</v>
      </c>
      <c r="Q569">
        <v>1207.104</v>
      </c>
      <c r="R569">
        <v>567</v>
      </c>
    </row>
    <row r="570" spans="15:18" x14ac:dyDescent="0.25">
      <c r="O570">
        <v>1683730.9636949999</v>
      </c>
      <c r="P570">
        <v>7541798.4804603998</v>
      </c>
      <c r="Q570">
        <v>1188.7850000000001</v>
      </c>
      <c r="R570">
        <v>568</v>
      </c>
    </row>
    <row r="571" spans="15:18" x14ac:dyDescent="0.25">
      <c r="O571">
        <v>1683665.8895997</v>
      </c>
      <c r="P571">
        <v>7541637.3377053002</v>
      </c>
      <c r="Q571">
        <v>1214.6959999999999</v>
      </c>
      <c r="R571">
        <v>569</v>
      </c>
    </row>
    <row r="572" spans="15:18" x14ac:dyDescent="0.25">
      <c r="O572">
        <v>1683725.4114955</v>
      </c>
      <c r="P572">
        <v>7541461.2670409</v>
      </c>
      <c r="Q572">
        <v>1236.1469999999999</v>
      </c>
      <c r="R572">
        <v>570</v>
      </c>
    </row>
    <row r="573" spans="15:18" x14ac:dyDescent="0.25">
      <c r="O573">
        <v>1683784.9333913</v>
      </c>
      <c r="P573">
        <v>7541285.1963764001</v>
      </c>
      <c r="Q573">
        <v>1251.298</v>
      </c>
      <c r="R573">
        <v>571</v>
      </c>
    </row>
    <row r="574" spans="15:18" x14ac:dyDescent="0.25">
      <c r="O574">
        <v>1683839.6037192</v>
      </c>
      <c r="P574">
        <v>7541108.4161289996</v>
      </c>
      <c r="Q574">
        <v>1210.414</v>
      </c>
      <c r="R574">
        <v>572</v>
      </c>
    </row>
    <row r="575" spans="15:18" x14ac:dyDescent="0.25">
      <c r="O575">
        <v>1683833.0000134001</v>
      </c>
      <c r="P575">
        <v>7540922.6740335003</v>
      </c>
      <c r="Q575">
        <v>1224.624</v>
      </c>
      <c r="R575">
        <v>573</v>
      </c>
    </row>
    <row r="576" spans="15:18" x14ac:dyDescent="0.25">
      <c r="O576">
        <v>1683826.3963076</v>
      </c>
      <c r="P576">
        <v>7540736.931938</v>
      </c>
      <c r="Q576">
        <v>1231.577</v>
      </c>
      <c r="R576">
        <v>574</v>
      </c>
    </row>
    <row r="577" spans="15:18" x14ac:dyDescent="0.25">
      <c r="O577">
        <v>1683745.4096021</v>
      </c>
      <c r="P577">
        <v>7540577.1775494004</v>
      </c>
      <c r="Q577">
        <v>1253.8810000000001</v>
      </c>
      <c r="R577">
        <v>575</v>
      </c>
    </row>
    <row r="578" spans="15:18" x14ac:dyDescent="0.25">
      <c r="O578">
        <v>1683632.6868451</v>
      </c>
      <c r="P578">
        <v>7540430.3121325001</v>
      </c>
      <c r="Q578">
        <v>1235.194</v>
      </c>
      <c r="R578">
        <v>576</v>
      </c>
    </row>
    <row r="579" spans="15:18" x14ac:dyDescent="0.25">
      <c r="O579">
        <v>1683468.5618938</v>
      </c>
      <c r="P579">
        <v>7540343.0955325002</v>
      </c>
      <c r="Q579">
        <v>1213.9559999999999</v>
      </c>
      <c r="R579">
        <v>577</v>
      </c>
    </row>
    <row r="580" spans="15:18" x14ac:dyDescent="0.25">
      <c r="O580">
        <v>1683304.4369423999</v>
      </c>
      <c r="P580">
        <v>7540255.8789325999</v>
      </c>
      <c r="Q580">
        <v>1231.7049999999999</v>
      </c>
      <c r="R580">
        <v>578</v>
      </c>
    </row>
    <row r="581" spans="15:18" x14ac:dyDescent="0.25">
      <c r="O581">
        <v>1683156.1814282001</v>
      </c>
      <c r="P581">
        <v>7540152.4035873003</v>
      </c>
      <c r="Q581">
        <v>1234.827</v>
      </c>
      <c r="R581">
        <v>579</v>
      </c>
    </row>
    <row r="582" spans="15:18" x14ac:dyDescent="0.25">
      <c r="O582">
        <v>1683065.0135033</v>
      </c>
      <c r="P582">
        <v>7539990.4401826998</v>
      </c>
      <c r="Q582">
        <v>1231.567</v>
      </c>
      <c r="R582">
        <v>580</v>
      </c>
    </row>
    <row r="583" spans="15:18" x14ac:dyDescent="0.25">
      <c r="O583">
        <v>1682992.3509134999</v>
      </c>
      <c r="P583">
        <v>7539821.8187162997</v>
      </c>
      <c r="Q583">
        <v>1252.0340000000001</v>
      </c>
      <c r="R583">
        <v>581</v>
      </c>
    </row>
    <row r="584" spans="15:18" x14ac:dyDescent="0.25">
      <c r="O584">
        <v>1682959.4323597001</v>
      </c>
      <c r="P584">
        <v>7539638.8976848004</v>
      </c>
      <c r="Q584">
        <v>1274.4290000000001</v>
      </c>
      <c r="R584">
        <v>582</v>
      </c>
    </row>
    <row r="585" spans="15:18" x14ac:dyDescent="0.25">
      <c r="O585">
        <v>1682938.0461194001</v>
      </c>
      <c r="P585">
        <v>7539454.4488430005</v>
      </c>
      <c r="Q585">
        <v>1294.6600000000001</v>
      </c>
      <c r="R585">
        <v>583</v>
      </c>
    </row>
    <row r="586" spans="15:18" x14ac:dyDescent="0.25">
      <c r="O586">
        <v>1682955.4547886001</v>
      </c>
      <c r="P586">
        <v>7539270.0995396003</v>
      </c>
      <c r="Q586">
        <v>1262.4059999999999</v>
      </c>
      <c r="R586">
        <v>584</v>
      </c>
    </row>
    <row r="587" spans="15:18" x14ac:dyDescent="0.25">
      <c r="O587">
        <v>1682992.4560255001</v>
      </c>
      <c r="P587">
        <v>7539088.1829505004</v>
      </c>
      <c r="Q587">
        <v>1271.365</v>
      </c>
      <c r="R587">
        <v>585</v>
      </c>
    </row>
    <row r="588" spans="15:18" x14ac:dyDescent="0.25">
      <c r="O588">
        <v>1683039.6345567</v>
      </c>
      <c r="P588">
        <v>7538910.0867381999</v>
      </c>
      <c r="Q588">
        <v>1265.173</v>
      </c>
      <c r="R588">
        <v>586</v>
      </c>
    </row>
    <row r="589" spans="15:18" x14ac:dyDescent="0.25">
      <c r="O589">
        <v>1683206.4666581</v>
      </c>
      <c r="P589">
        <v>7538828.1673576999</v>
      </c>
      <c r="Q589">
        <v>1233.579</v>
      </c>
      <c r="R589">
        <v>587</v>
      </c>
    </row>
    <row r="590" spans="15:18" x14ac:dyDescent="0.25">
      <c r="O590">
        <v>1683378.0726119999</v>
      </c>
      <c r="P590">
        <v>7538756.8534856997</v>
      </c>
      <c r="Q590">
        <v>1221.115</v>
      </c>
      <c r="R590">
        <v>588</v>
      </c>
    </row>
    <row r="591" spans="15:18" x14ac:dyDescent="0.25">
      <c r="O591">
        <v>1683440.4906502999</v>
      </c>
      <c r="P591">
        <v>7538618.6524727</v>
      </c>
      <c r="Q591">
        <v>1220.71</v>
      </c>
      <c r="R591">
        <v>589</v>
      </c>
    </row>
    <row r="592" spans="15:18" x14ac:dyDescent="0.25">
      <c r="O592">
        <v>1683455.1719559999</v>
      </c>
      <c r="P592">
        <v>7538435.1107588001</v>
      </c>
      <c r="Q592">
        <v>1219.307</v>
      </c>
      <c r="R592">
        <v>590</v>
      </c>
    </row>
    <row r="593" spans="15:18" x14ac:dyDescent="0.25">
      <c r="O593">
        <v>1683503.3835442001</v>
      </c>
      <c r="P593">
        <v>7538259.3312724996</v>
      </c>
      <c r="Q593">
        <v>1156.1379999999999</v>
      </c>
      <c r="R593">
        <v>591</v>
      </c>
    </row>
    <row r="594" spans="15:18" x14ac:dyDescent="0.25">
      <c r="O594">
        <v>1683640.7005902</v>
      </c>
      <c r="P594">
        <v>7538134.0804687999</v>
      </c>
      <c r="Q594">
        <v>1041.6120000000001</v>
      </c>
      <c r="R594">
        <v>592</v>
      </c>
    </row>
    <row r="595" spans="15:18" x14ac:dyDescent="0.25">
      <c r="O595">
        <v>1683800.8200991999</v>
      </c>
      <c r="P595">
        <v>7538039.7764480999</v>
      </c>
      <c r="Q595">
        <v>1006.937</v>
      </c>
      <c r="R595">
        <v>593</v>
      </c>
    </row>
    <row r="596" spans="15:18" x14ac:dyDescent="0.25">
      <c r="O596">
        <v>1683909.9757908999</v>
      </c>
      <c r="P596">
        <v>7537891.6071194001</v>
      </c>
      <c r="Q596">
        <v>989.19100000000003</v>
      </c>
      <c r="R596">
        <v>594</v>
      </c>
    </row>
    <row r="597" spans="15:18" x14ac:dyDescent="0.25">
      <c r="O597">
        <v>1684045.1191169</v>
      </c>
      <c r="P597">
        <v>7537768.3670856003</v>
      </c>
      <c r="Q597">
        <v>980.7799</v>
      </c>
      <c r="R597">
        <v>595</v>
      </c>
    </row>
    <row r="598" spans="15:18" x14ac:dyDescent="0.25">
      <c r="O598">
        <v>1684221.4176518</v>
      </c>
      <c r="P598">
        <v>7537726.0917405002</v>
      </c>
      <c r="Q598">
        <v>956.41719999999998</v>
      </c>
      <c r="R598">
        <v>596</v>
      </c>
    </row>
    <row r="599" spans="15:18" x14ac:dyDescent="0.25">
      <c r="O599">
        <v>1684407.0254625999</v>
      </c>
      <c r="P599">
        <v>7537717.0589653002</v>
      </c>
      <c r="Q599">
        <v>935.39940000000001</v>
      </c>
      <c r="R599">
        <v>597</v>
      </c>
    </row>
    <row r="600" spans="15:18" x14ac:dyDescent="0.25">
      <c r="O600">
        <v>1684592.2596523</v>
      </c>
      <c r="P600">
        <v>7537702.5485752998</v>
      </c>
      <c r="Q600">
        <v>934.76329999999996</v>
      </c>
      <c r="R600">
        <v>598</v>
      </c>
    </row>
    <row r="601" spans="15:18" x14ac:dyDescent="0.25">
      <c r="O601">
        <v>1684768.9104345001</v>
      </c>
      <c r="P601">
        <v>7537755.5300906003</v>
      </c>
      <c r="Q601">
        <v>921.80889999999999</v>
      </c>
      <c r="R601">
        <v>599</v>
      </c>
    </row>
    <row r="602" spans="15:18" x14ac:dyDescent="0.25">
      <c r="O602">
        <v>1684930.9562750999</v>
      </c>
      <c r="P602">
        <v>7537842.8670758996</v>
      </c>
      <c r="Q602">
        <v>917.91279999999995</v>
      </c>
      <c r="R602">
        <v>600</v>
      </c>
    </row>
    <row r="603" spans="15:18" x14ac:dyDescent="0.25">
      <c r="O603">
        <v>1685109.3003038999</v>
      </c>
      <c r="P603">
        <v>7537883.4846957996</v>
      </c>
      <c r="Q603">
        <v>925.06309999999996</v>
      </c>
      <c r="R603">
        <v>601</v>
      </c>
    </row>
    <row r="604" spans="15:18" x14ac:dyDescent="0.25">
      <c r="O604">
        <v>1685293.1966111001</v>
      </c>
      <c r="P604">
        <v>7537876.4552611997</v>
      </c>
      <c r="Q604">
        <v>922.29669999999999</v>
      </c>
      <c r="R604">
        <v>602</v>
      </c>
    </row>
    <row r="605" spans="15:18" x14ac:dyDescent="0.25">
      <c r="O605">
        <v>1685446.655698</v>
      </c>
      <c r="P605">
        <v>7537771.6027763002</v>
      </c>
      <c r="Q605">
        <v>934.46690000000001</v>
      </c>
      <c r="R605">
        <v>603</v>
      </c>
    </row>
    <row r="606" spans="15:18" x14ac:dyDescent="0.25">
      <c r="O606">
        <v>1685564.3834881999</v>
      </c>
      <c r="P606">
        <v>7537629.5797504</v>
      </c>
      <c r="Q606">
        <v>952.21310000000005</v>
      </c>
      <c r="R606">
        <v>604</v>
      </c>
    </row>
    <row r="607" spans="15:18" x14ac:dyDescent="0.25">
      <c r="O607">
        <v>1685688.7793666001</v>
      </c>
      <c r="P607">
        <v>7537491.6135710999</v>
      </c>
      <c r="Q607">
        <v>950.01490000000001</v>
      </c>
      <c r="R607">
        <v>605</v>
      </c>
    </row>
    <row r="608" spans="15:18" x14ac:dyDescent="0.25">
      <c r="O608">
        <v>1685824.2445994001</v>
      </c>
      <c r="P608">
        <v>7537367.2903703004</v>
      </c>
      <c r="Q608">
        <v>931.40880000000004</v>
      </c>
      <c r="R608">
        <v>606</v>
      </c>
    </row>
    <row r="609" spans="15:18" x14ac:dyDescent="0.25">
      <c r="O609">
        <v>1685983.1579195</v>
      </c>
      <c r="P609">
        <v>7537271.3158582002</v>
      </c>
      <c r="Q609">
        <v>937.03160000000003</v>
      </c>
      <c r="R609">
        <v>607</v>
      </c>
    </row>
    <row r="610" spans="15:18" x14ac:dyDescent="0.25">
      <c r="O610">
        <v>1686112.9434551001</v>
      </c>
      <c r="P610">
        <v>7537144.6835749997</v>
      </c>
      <c r="Q610">
        <v>942.68949999999995</v>
      </c>
      <c r="R610">
        <v>608</v>
      </c>
    </row>
    <row r="611" spans="15:18" x14ac:dyDescent="0.25">
      <c r="O611">
        <v>1686208.638029</v>
      </c>
      <c r="P611">
        <v>7536985.3550404999</v>
      </c>
      <c r="Q611">
        <v>925.8691</v>
      </c>
      <c r="R611">
        <v>609</v>
      </c>
    </row>
    <row r="612" spans="15:18" x14ac:dyDescent="0.25">
      <c r="O612">
        <v>1686306.5217452999</v>
      </c>
      <c r="P612">
        <v>7536827.4178734999</v>
      </c>
      <c r="Q612">
        <v>926.79290000000003</v>
      </c>
      <c r="R612">
        <v>610</v>
      </c>
    </row>
    <row r="613" spans="15:18" x14ac:dyDescent="0.25">
      <c r="O613">
        <v>1686420.1404792999</v>
      </c>
      <c r="P613">
        <v>7536680.3311023004</v>
      </c>
      <c r="Q613">
        <v>925.62199999999996</v>
      </c>
      <c r="R613">
        <v>611</v>
      </c>
    </row>
    <row r="614" spans="15:18" x14ac:dyDescent="0.25">
      <c r="O614">
        <v>1686515.2922121999</v>
      </c>
      <c r="P614">
        <v>7536522.3283863002</v>
      </c>
      <c r="Q614">
        <v>937.51919999999996</v>
      </c>
      <c r="R614">
        <v>612</v>
      </c>
    </row>
    <row r="615" spans="15:18" x14ac:dyDescent="0.25">
      <c r="O615">
        <v>1686522.8184893001</v>
      </c>
      <c r="P615">
        <v>7536338.2236834997</v>
      </c>
      <c r="Q615">
        <v>936.94560000000001</v>
      </c>
      <c r="R615">
        <v>613</v>
      </c>
    </row>
    <row r="616" spans="15:18" x14ac:dyDescent="0.25">
      <c r="O616">
        <v>1686462.1532141</v>
      </c>
      <c r="P616">
        <v>7536164.7014349001</v>
      </c>
      <c r="Q616">
        <v>927.79549999999995</v>
      </c>
      <c r="R616">
        <v>614</v>
      </c>
    </row>
    <row r="617" spans="15:18" x14ac:dyDescent="0.25">
      <c r="O617">
        <v>1686389.3736795001</v>
      </c>
      <c r="P617">
        <v>7535993.6842593998</v>
      </c>
      <c r="Q617">
        <v>934.84469999999999</v>
      </c>
      <c r="R617">
        <v>615</v>
      </c>
    </row>
    <row r="618" spans="15:18" x14ac:dyDescent="0.25">
      <c r="O618">
        <v>1686298.6151356001</v>
      </c>
      <c r="P618">
        <v>7535831.7282173997</v>
      </c>
      <c r="Q618">
        <v>943.30730000000005</v>
      </c>
      <c r="R618">
        <v>616</v>
      </c>
    </row>
    <row r="619" spans="15:18" x14ac:dyDescent="0.25">
      <c r="O619">
        <v>1686207.8385276</v>
      </c>
      <c r="P619">
        <v>7535669.5684161996</v>
      </c>
      <c r="Q619">
        <v>939.79049999999995</v>
      </c>
      <c r="R619">
        <v>617</v>
      </c>
    </row>
    <row r="620" spans="15:18" x14ac:dyDescent="0.25">
      <c r="O620">
        <v>1686118.7450995001</v>
      </c>
      <c r="P620">
        <v>7535506.4546645004</v>
      </c>
      <c r="Q620">
        <v>935.86249999999995</v>
      </c>
      <c r="R620">
        <v>618</v>
      </c>
    </row>
    <row r="621" spans="15:18" x14ac:dyDescent="0.25">
      <c r="O621">
        <v>1686066.0055641001</v>
      </c>
      <c r="P621">
        <v>7535332.0433176998</v>
      </c>
      <c r="Q621">
        <v>932.52099999999996</v>
      </c>
      <c r="R621">
        <v>619</v>
      </c>
    </row>
    <row r="622" spans="15:18" x14ac:dyDescent="0.25">
      <c r="O622">
        <v>1686104.7625461</v>
      </c>
      <c r="P622">
        <v>7535156.3233511001</v>
      </c>
      <c r="Q622">
        <v>940.87260000000003</v>
      </c>
      <c r="R622">
        <v>620</v>
      </c>
    </row>
    <row r="623" spans="15:18" x14ac:dyDescent="0.25">
      <c r="O623">
        <v>1686176.0536739</v>
      </c>
      <c r="P623">
        <v>7534984.7746711997</v>
      </c>
      <c r="Q623">
        <v>951.88070000000005</v>
      </c>
      <c r="R623">
        <v>621</v>
      </c>
    </row>
    <row r="624" spans="15:18" x14ac:dyDescent="0.25">
      <c r="O624">
        <v>1686248.1388677999</v>
      </c>
      <c r="P624">
        <v>7534814.4934405005</v>
      </c>
      <c r="Q624">
        <v>934.81010000000003</v>
      </c>
      <c r="R624">
        <v>622</v>
      </c>
    </row>
    <row r="625" spans="15:18" x14ac:dyDescent="0.25">
      <c r="O625">
        <v>1686371.9149311001</v>
      </c>
      <c r="P625">
        <v>7534677.2193515999</v>
      </c>
      <c r="Q625">
        <v>920.18100000000004</v>
      </c>
      <c r="R625">
        <v>623</v>
      </c>
    </row>
    <row r="626" spans="15:18" x14ac:dyDescent="0.25">
      <c r="O626">
        <v>1686514.5528571999</v>
      </c>
      <c r="P626">
        <v>7534564.0023608999</v>
      </c>
      <c r="Q626">
        <v>946.07069999999999</v>
      </c>
      <c r="R626">
        <v>624</v>
      </c>
    </row>
    <row r="627" spans="15:18" x14ac:dyDescent="0.25">
      <c r="O627">
        <v>1686699.1062125</v>
      </c>
      <c r="P627">
        <v>7534542.0070431996</v>
      </c>
      <c r="Q627">
        <v>959.66470000000004</v>
      </c>
      <c r="R627">
        <v>625</v>
      </c>
    </row>
    <row r="628" spans="15:18" x14ac:dyDescent="0.25">
      <c r="O628">
        <v>1686883.3741419001</v>
      </c>
      <c r="P628">
        <v>7534518.5782714002</v>
      </c>
      <c r="Q628">
        <v>948.16980000000001</v>
      </c>
      <c r="R628">
        <v>626</v>
      </c>
    </row>
    <row r="629" spans="15:18" x14ac:dyDescent="0.25">
      <c r="O629">
        <v>1687000.3255368001</v>
      </c>
      <c r="P629">
        <v>7534374.1272203</v>
      </c>
      <c r="Q629">
        <v>938.66989999999998</v>
      </c>
      <c r="R629">
        <v>627</v>
      </c>
    </row>
    <row r="630" spans="15:18" x14ac:dyDescent="0.25">
      <c r="O630">
        <v>1687058.2831194</v>
      </c>
      <c r="P630">
        <v>7534198.5416440004</v>
      </c>
      <c r="Q630">
        <v>936.73699999999997</v>
      </c>
      <c r="R630">
        <v>628</v>
      </c>
    </row>
    <row r="631" spans="15:18" x14ac:dyDescent="0.25">
      <c r="O631">
        <v>1686961.7713603</v>
      </c>
      <c r="P631">
        <v>7534056.2505350998</v>
      </c>
      <c r="Q631">
        <v>931.14070000000004</v>
      </c>
      <c r="R631">
        <v>629</v>
      </c>
    </row>
    <row r="632" spans="15:18" x14ac:dyDescent="0.25">
      <c r="O632">
        <v>1686841.0807035</v>
      </c>
      <c r="P632">
        <v>7533915.6751383999</v>
      </c>
      <c r="Q632">
        <v>931.13040000000001</v>
      </c>
      <c r="R632">
        <v>630</v>
      </c>
    </row>
    <row r="633" spans="15:18" x14ac:dyDescent="0.25">
      <c r="O633">
        <v>1686738.5341244</v>
      </c>
      <c r="P633">
        <v>7533760.6656739004</v>
      </c>
      <c r="Q633">
        <v>930.66669999999999</v>
      </c>
      <c r="R633">
        <v>631</v>
      </c>
    </row>
    <row r="634" spans="15:18" x14ac:dyDescent="0.25">
      <c r="O634">
        <v>1686761.4282847</v>
      </c>
      <c r="P634">
        <v>7533584.0400913004</v>
      </c>
      <c r="Q634">
        <v>920.23580000000004</v>
      </c>
      <c r="R634">
        <v>632</v>
      </c>
    </row>
    <row r="635" spans="15:18" x14ac:dyDescent="0.25">
      <c r="O635">
        <v>1686811.7254443001</v>
      </c>
      <c r="P635">
        <v>7533405.3271089997</v>
      </c>
      <c r="Q635">
        <v>909.74789999999996</v>
      </c>
      <c r="R635">
        <v>633</v>
      </c>
    </row>
    <row r="636" spans="15:18" x14ac:dyDescent="0.25">
      <c r="O636">
        <v>1686881.9075581999</v>
      </c>
      <c r="P636">
        <v>7533233.5273789996</v>
      </c>
      <c r="Q636">
        <v>909.93740000000003</v>
      </c>
      <c r="R636">
        <v>634</v>
      </c>
    </row>
    <row r="637" spans="15:18" x14ac:dyDescent="0.25">
      <c r="O637">
        <v>1686963.8971036</v>
      </c>
      <c r="P637">
        <v>7533066.7297489</v>
      </c>
      <c r="Q637">
        <v>911.40219999999999</v>
      </c>
      <c r="R637">
        <v>635</v>
      </c>
    </row>
    <row r="638" spans="15:18" x14ac:dyDescent="0.25">
      <c r="O638">
        <v>1687145.5195007001</v>
      </c>
      <c r="P638">
        <v>7533088.5429843999</v>
      </c>
      <c r="Q638">
        <v>920.83489999999995</v>
      </c>
      <c r="R638">
        <v>636</v>
      </c>
    </row>
    <row r="639" spans="15:18" x14ac:dyDescent="0.25">
      <c r="O639">
        <v>1687328.7008513999</v>
      </c>
      <c r="P639">
        <v>7533077.5153342001</v>
      </c>
      <c r="Q639">
        <v>923.87260000000003</v>
      </c>
      <c r="R639">
        <v>637</v>
      </c>
    </row>
    <row r="640" spans="15:18" x14ac:dyDescent="0.25">
      <c r="O640">
        <v>1687496.5274877001</v>
      </c>
      <c r="P640">
        <v>7533015.5866516996</v>
      </c>
      <c r="Q640">
        <v>917.97619999999995</v>
      </c>
      <c r="R640">
        <v>638</v>
      </c>
    </row>
    <row r="641" spans="15:18" x14ac:dyDescent="0.25">
      <c r="O641">
        <v>1687611.5352463999</v>
      </c>
      <c r="P641">
        <v>7532877.3003123999</v>
      </c>
      <c r="Q641">
        <v>928.29150000000004</v>
      </c>
      <c r="R641">
        <v>639</v>
      </c>
    </row>
    <row r="642" spans="15:18" x14ac:dyDescent="0.25">
      <c r="O642">
        <v>1687592.0607091</v>
      </c>
      <c r="P642">
        <v>7532692.4639595002</v>
      </c>
      <c r="Q642">
        <v>926.27869999999996</v>
      </c>
      <c r="R642">
        <v>640</v>
      </c>
    </row>
    <row r="643" spans="15:18" x14ac:dyDescent="0.25">
      <c r="O643">
        <v>1687556.1766955999</v>
      </c>
      <c r="P643">
        <v>7532511.1117508998</v>
      </c>
      <c r="Q643">
        <v>926.47649999999999</v>
      </c>
      <c r="R643">
        <v>641</v>
      </c>
    </row>
    <row r="644" spans="15:18" x14ac:dyDescent="0.25">
      <c r="O644">
        <v>1687498.8661464001</v>
      </c>
      <c r="P644">
        <v>7532334.3089345004</v>
      </c>
      <c r="Q644">
        <v>913.74869999999999</v>
      </c>
      <c r="R644">
        <v>642</v>
      </c>
    </row>
    <row r="645" spans="15:18" x14ac:dyDescent="0.25">
      <c r="O645">
        <v>1687416.1003167001</v>
      </c>
      <c r="P645">
        <v>7532167.9573093001</v>
      </c>
      <c r="Q645">
        <v>915.7482</v>
      </c>
      <c r="R645">
        <v>643</v>
      </c>
    </row>
    <row r="646" spans="15:18" x14ac:dyDescent="0.25">
      <c r="O646">
        <v>1687376.8827263999</v>
      </c>
      <c r="P646">
        <v>7531987.6843243996</v>
      </c>
      <c r="Q646">
        <v>913.81700000000001</v>
      </c>
      <c r="R646">
        <v>644</v>
      </c>
    </row>
    <row r="647" spans="15:18" x14ac:dyDescent="0.25">
      <c r="O647">
        <v>1687379.2383904001</v>
      </c>
      <c r="P647">
        <v>7531803.7200827999</v>
      </c>
      <c r="Q647">
        <v>929.75900000000001</v>
      </c>
      <c r="R647">
        <v>645</v>
      </c>
    </row>
    <row r="648" spans="15:18" x14ac:dyDescent="0.25">
      <c r="O648">
        <v>1687413.0563735</v>
      </c>
      <c r="P648">
        <v>7531621.1008724999</v>
      </c>
      <c r="Q648">
        <v>939.11599999999999</v>
      </c>
      <c r="R648">
        <v>646</v>
      </c>
    </row>
    <row r="649" spans="15:18" x14ac:dyDescent="0.25">
      <c r="O649">
        <v>1687417.7265939999</v>
      </c>
      <c r="P649">
        <v>7531436.2914675996</v>
      </c>
      <c r="Q649">
        <v>934.77449999999999</v>
      </c>
      <c r="R649">
        <v>647</v>
      </c>
    </row>
    <row r="650" spans="15:18" x14ac:dyDescent="0.25">
      <c r="O650">
        <v>1687374.3016492999</v>
      </c>
      <c r="P650">
        <v>7531257.8758669002</v>
      </c>
      <c r="Q650">
        <v>913.15070000000003</v>
      </c>
      <c r="R650">
        <v>648</v>
      </c>
    </row>
    <row r="651" spans="15:18" x14ac:dyDescent="0.25">
      <c r="O651">
        <v>1687283.5313087001</v>
      </c>
      <c r="P651">
        <v>7531097.7597984001</v>
      </c>
      <c r="Q651">
        <v>925.34500000000003</v>
      </c>
      <c r="R651">
        <v>649</v>
      </c>
    </row>
    <row r="652" spans="15:18" x14ac:dyDescent="0.25">
      <c r="O652">
        <v>1687124.455026</v>
      </c>
      <c r="P652">
        <v>7531040.1261823</v>
      </c>
      <c r="Q652">
        <v>905.7183</v>
      </c>
      <c r="R652">
        <v>650</v>
      </c>
    </row>
    <row r="653" spans="15:18" x14ac:dyDescent="0.25">
      <c r="O653">
        <v>1686944.8613749</v>
      </c>
      <c r="P653">
        <v>7531007.4685719004</v>
      </c>
      <c r="Q653">
        <v>913.61379999999997</v>
      </c>
      <c r="R653">
        <v>651</v>
      </c>
    </row>
    <row r="654" spans="15:18" x14ac:dyDescent="0.25">
      <c r="O654">
        <v>1686804.6485865</v>
      </c>
      <c r="P654">
        <v>7530895.4091320997</v>
      </c>
      <c r="Q654">
        <v>918.88019999999995</v>
      </c>
      <c r="R654">
        <v>652</v>
      </c>
    </row>
    <row r="655" spans="15:18" x14ac:dyDescent="0.25">
      <c r="O655">
        <v>1686693.1230691001</v>
      </c>
      <c r="P655">
        <v>7530746.8744539004</v>
      </c>
      <c r="Q655">
        <v>925.36040000000003</v>
      </c>
      <c r="R655">
        <v>653</v>
      </c>
    </row>
    <row r="656" spans="15:18" x14ac:dyDescent="0.25">
      <c r="O656">
        <v>1686558.6572940999</v>
      </c>
      <c r="P656">
        <v>7530620.7481832001</v>
      </c>
      <c r="Q656">
        <v>1002.0839999999999</v>
      </c>
      <c r="R656">
        <v>654</v>
      </c>
    </row>
    <row r="657" spans="15:18" x14ac:dyDescent="0.25">
      <c r="O657">
        <v>1686390.549839</v>
      </c>
      <c r="P657">
        <v>7530552.6260769004</v>
      </c>
      <c r="Q657">
        <v>981.85910000000001</v>
      </c>
      <c r="R657">
        <v>655</v>
      </c>
    </row>
    <row r="658" spans="15:18" x14ac:dyDescent="0.25">
      <c r="O658">
        <v>1686208.1154130001</v>
      </c>
      <c r="P658">
        <v>7530517.1096698996</v>
      </c>
      <c r="Q658">
        <v>993.22919999999999</v>
      </c>
      <c r="R658">
        <v>656</v>
      </c>
    </row>
    <row r="659" spans="15:18" x14ac:dyDescent="0.25">
      <c r="O659">
        <v>1686029.6006477999</v>
      </c>
      <c r="P659">
        <v>7530465.7587392004</v>
      </c>
      <c r="Q659">
        <v>960.97879999999998</v>
      </c>
      <c r="R659">
        <v>657</v>
      </c>
    </row>
    <row r="660" spans="15:18" x14ac:dyDescent="0.25">
      <c r="O660">
        <v>1685903.8115906001</v>
      </c>
      <c r="P660">
        <v>7530343.2057426004</v>
      </c>
      <c r="Q660">
        <v>1030.068</v>
      </c>
      <c r="R660">
        <v>658</v>
      </c>
    </row>
    <row r="661" spans="15:18" x14ac:dyDescent="0.25">
      <c r="O661">
        <v>1685817.2267652999</v>
      </c>
      <c r="P661">
        <v>7530182.7441502996</v>
      </c>
      <c r="Q661">
        <v>1080.7940000000001</v>
      </c>
      <c r="R661">
        <v>659</v>
      </c>
    </row>
    <row r="662" spans="15:18" x14ac:dyDescent="0.25">
      <c r="O662">
        <v>1685665.8573823001</v>
      </c>
      <c r="P662">
        <v>7530076.8142143004</v>
      </c>
      <c r="Q662">
        <v>1080.615</v>
      </c>
      <c r="R662">
        <v>660</v>
      </c>
    </row>
    <row r="663" spans="15:18" x14ac:dyDescent="0.25">
      <c r="O663">
        <v>1685552.3995054001</v>
      </c>
      <c r="P663">
        <v>7529958.8991181003</v>
      </c>
      <c r="Q663">
        <v>1095.4269999999999</v>
      </c>
      <c r="R663">
        <v>661</v>
      </c>
    </row>
    <row r="664" spans="15:18" x14ac:dyDescent="0.25">
      <c r="O664">
        <v>1685436.0007299001</v>
      </c>
      <c r="P664">
        <v>7529830.3825762002</v>
      </c>
      <c r="Q664">
        <v>1089.3430000000001</v>
      </c>
      <c r="R664">
        <v>662</v>
      </c>
    </row>
    <row r="665" spans="15:18" x14ac:dyDescent="0.25">
      <c r="O665">
        <v>1685273.9458822999</v>
      </c>
      <c r="P665">
        <v>7529740.5096880002</v>
      </c>
      <c r="Q665">
        <v>1046.009</v>
      </c>
      <c r="R665">
        <v>663</v>
      </c>
    </row>
    <row r="666" spans="15:18" x14ac:dyDescent="0.25">
      <c r="O666">
        <v>1685197.6043246</v>
      </c>
      <c r="P666">
        <v>7529579.7800264005</v>
      </c>
      <c r="Q666">
        <v>1062.902</v>
      </c>
      <c r="R666">
        <v>664</v>
      </c>
    </row>
    <row r="667" spans="15:18" x14ac:dyDescent="0.25">
      <c r="O667">
        <v>1685130.7623319</v>
      </c>
      <c r="P667">
        <v>7529406.3823565003</v>
      </c>
      <c r="Q667">
        <v>1069.953</v>
      </c>
      <c r="R667">
        <v>665</v>
      </c>
    </row>
    <row r="668" spans="15:18" x14ac:dyDescent="0.25">
      <c r="O668">
        <v>1685093.1599345</v>
      </c>
      <c r="P668">
        <v>7529224.3690566001</v>
      </c>
      <c r="Q668">
        <v>1041.971</v>
      </c>
      <c r="R668">
        <v>666</v>
      </c>
    </row>
    <row r="669" spans="15:18" x14ac:dyDescent="0.25">
      <c r="O669">
        <v>1685053.9196873</v>
      </c>
      <c r="P669">
        <v>7529042.6991967997</v>
      </c>
      <c r="Q669">
        <v>1030.1590000000001</v>
      </c>
      <c r="R669">
        <v>667</v>
      </c>
    </row>
    <row r="670" spans="15:18" x14ac:dyDescent="0.25">
      <c r="O670">
        <v>1684988.7476649999</v>
      </c>
      <c r="P670">
        <v>7528869.2116862005</v>
      </c>
      <c r="Q670">
        <v>989.10159999999996</v>
      </c>
      <c r="R670">
        <v>668</v>
      </c>
    </row>
    <row r="671" spans="15:18" x14ac:dyDescent="0.25">
      <c r="O671">
        <v>1684880.7189587001</v>
      </c>
      <c r="P671">
        <v>7528719.0448152004</v>
      </c>
      <c r="Q671">
        <v>944.67719999999997</v>
      </c>
      <c r="R671">
        <v>669</v>
      </c>
    </row>
    <row r="672" spans="15:18" x14ac:dyDescent="0.25">
      <c r="O672">
        <v>1684801.4015601</v>
      </c>
      <c r="P672">
        <v>7528550.9600590998</v>
      </c>
      <c r="Q672">
        <v>949.38959999999997</v>
      </c>
      <c r="R672">
        <v>670</v>
      </c>
    </row>
    <row r="673" spans="15:18" x14ac:dyDescent="0.25">
      <c r="O673">
        <v>1684674.0233787999</v>
      </c>
      <c r="P673">
        <v>7528415.7939272001</v>
      </c>
      <c r="Q673">
        <v>963.98659999999995</v>
      </c>
      <c r="R673">
        <v>671</v>
      </c>
    </row>
    <row r="674" spans="15:18" x14ac:dyDescent="0.25">
      <c r="O674">
        <v>1684521.6780115999</v>
      </c>
      <c r="P674">
        <v>7528309.4967438001</v>
      </c>
      <c r="Q674">
        <v>986.47190000000001</v>
      </c>
      <c r="R674">
        <v>672</v>
      </c>
    </row>
    <row r="675" spans="15:18" x14ac:dyDescent="0.25">
      <c r="O675">
        <v>1684377.6554437999</v>
      </c>
      <c r="P675">
        <v>7528192.0534674004</v>
      </c>
      <c r="Q675">
        <v>1038.818</v>
      </c>
      <c r="R675">
        <v>673</v>
      </c>
    </row>
    <row r="676" spans="15:18" x14ac:dyDescent="0.25">
      <c r="O676">
        <v>1684233.1485673999</v>
      </c>
      <c r="P676">
        <v>7528075.1917401003</v>
      </c>
      <c r="Q676">
        <v>1074.5060000000001</v>
      </c>
      <c r="R676">
        <v>674</v>
      </c>
    </row>
    <row r="677" spans="15:18" x14ac:dyDescent="0.25">
      <c r="O677">
        <v>1684178.3037990001</v>
      </c>
      <c r="P677">
        <v>7527923.7426131004</v>
      </c>
      <c r="Q677">
        <v>1085.442</v>
      </c>
      <c r="R677">
        <v>675</v>
      </c>
    </row>
    <row r="678" spans="15:18" x14ac:dyDescent="0.25">
      <c r="O678">
        <v>1684293.229875</v>
      </c>
      <c r="P678">
        <v>7527784.7066388996</v>
      </c>
      <c r="Q678">
        <v>1068.4960000000001</v>
      </c>
      <c r="R678">
        <v>676</v>
      </c>
    </row>
    <row r="679" spans="15:18" x14ac:dyDescent="0.25">
      <c r="O679">
        <v>1684446.8140485</v>
      </c>
      <c r="P679">
        <v>7527680.0465567</v>
      </c>
      <c r="Q679">
        <v>1029.6220000000001</v>
      </c>
      <c r="R679">
        <v>677</v>
      </c>
    </row>
    <row r="680" spans="15:18" x14ac:dyDescent="0.25">
      <c r="O680">
        <v>1684629.0240368</v>
      </c>
      <c r="P680">
        <v>7527652.5545373997</v>
      </c>
      <c r="Q680">
        <v>1011.3579999999999</v>
      </c>
      <c r="R680">
        <v>678</v>
      </c>
    </row>
    <row r="681" spans="15:18" x14ac:dyDescent="0.25">
      <c r="O681">
        <v>1684813.2144287999</v>
      </c>
      <c r="P681">
        <v>7527673.5853912001</v>
      </c>
      <c r="Q681">
        <v>1000.427</v>
      </c>
      <c r="R681">
        <v>679</v>
      </c>
    </row>
    <row r="682" spans="15:18" x14ac:dyDescent="0.25">
      <c r="O682">
        <v>1684992.1355204999</v>
      </c>
      <c r="P682">
        <v>7527706.9125878001</v>
      </c>
      <c r="Q682">
        <v>988.42049999999995</v>
      </c>
      <c r="R682">
        <v>680</v>
      </c>
    </row>
    <row r="683" spans="15:18" x14ac:dyDescent="0.25">
      <c r="O683">
        <v>1685162.3933063</v>
      </c>
      <c r="P683">
        <v>7527638.7391184</v>
      </c>
      <c r="Q683">
        <v>972.23800000000006</v>
      </c>
      <c r="R683">
        <v>681</v>
      </c>
    </row>
    <row r="684" spans="15:18" x14ac:dyDescent="0.25">
      <c r="O684">
        <v>1685291.4989678001</v>
      </c>
      <c r="P684">
        <v>7527505.0399888</v>
      </c>
      <c r="Q684">
        <v>948.50450000000001</v>
      </c>
      <c r="R684">
        <v>682</v>
      </c>
    </row>
    <row r="685" spans="15:18" x14ac:dyDescent="0.25">
      <c r="O685">
        <v>1685298.8458294999</v>
      </c>
      <c r="P685">
        <v>7527326.0143734002</v>
      </c>
      <c r="Q685">
        <v>956.78510000000006</v>
      </c>
      <c r="R685">
        <v>683</v>
      </c>
    </row>
    <row r="686" spans="15:18" x14ac:dyDescent="0.25">
      <c r="O686">
        <v>1685323.8859985999</v>
      </c>
      <c r="P686">
        <v>7527141.8494340004</v>
      </c>
      <c r="Q686">
        <v>962.27149999999995</v>
      </c>
      <c r="R686">
        <v>684</v>
      </c>
    </row>
    <row r="687" spans="15:18" x14ac:dyDescent="0.25">
      <c r="O687">
        <v>1685406.3504675999</v>
      </c>
      <c r="P687">
        <v>7526980.3337911004</v>
      </c>
      <c r="Q687">
        <v>1002.681</v>
      </c>
      <c r="R687">
        <v>685</v>
      </c>
    </row>
    <row r="688" spans="15:18" x14ac:dyDescent="0.25">
      <c r="O688">
        <v>1685540.0250243</v>
      </c>
      <c r="P688">
        <v>7526854.5089133</v>
      </c>
      <c r="Q688">
        <v>1035.848</v>
      </c>
      <c r="R688">
        <v>686</v>
      </c>
    </row>
    <row r="689" spans="15:18" x14ac:dyDescent="0.25">
      <c r="O689">
        <v>1685690.0037875001</v>
      </c>
      <c r="P689">
        <v>7526744.7359405998</v>
      </c>
      <c r="Q689">
        <v>1108.2660000000001</v>
      </c>
      <c r="R689">
        <v>687</v>
      </c>
    </row>
    <row r="690" spans="15:18" x14ac:dyDescent="0.25">
      <c r="O690">
        <v>1685867.3176501</v>
      </c>
      <c r="P690">
        <v>7526714.2008757005</v>
      </c>
      <c r="Q690">
        <v>1125.3789999999999</v>
      </c>
      <c r="R690">
        <v>688</v>
      </c>
    </row>
    <row r="691" spans="15:18" x14ac:dyDescent="0.25">
      <c r="O691">
        <v>1686053.0786425001</v>
      </c>
      <c r="P691">
        <v>7526708.1520172004</v>
      </c>
      <c r="Q691">
        <v>1147.1389999999999</v>
      </c>
      <c r="R691">
        <v>689</v>
      </c>
    </row>
    <row r="692" spans="15:18" x14ac:dyDescent="0.25">
      <c r="O692">
        <v>1686238.9272099</v>
      </c>
      <c r="P692">
        <v>7526708.1697308002</v>
      </c>
      <c r="Q692">
        <v>1150.413</v>
      </c>
      <c r="R692">
        <v>690</v>
      </c>
    </row>
    <row r="693" spans="15:18" x14ac:dyDescent="0.25">
      <c r="O693">
        <v>1686424.6370484</v>
      </c>
      <c r="P693">
        <v>7526703.6316558002</v>
      </c>
      <c r="Q693">
        <v>1139.152</v>
      </c>
      <c r="R693">
        <v>691</v>
      </c>
    </row>
    <row r="694" spans="15:18" x14ac:dyDescent="0.25">
      <c r="O694">
        <v>1686610.1566763001</v>
      </c>
      <c r="P694">
        <v>7526692.3976614997</v>
      </c>
      <c r="Q694">
        <v>1132.5650000000001</v>
      </c>
      <c r="R694">
        <v>692</v>
      </c>
    </row>
    <row r="695" spans="15:18" x14ac:dyDescent="0.25">
      <c r="O695">
        <v>1686795.6358802</v>
      </c>
      <c r="P695">
        <v>7526683.0975486003</v>
      </c>
      <c r="Q695">
        <v>1127.7460000000001</v>
      </c>
      <c r="R695">
        <v>693</v>
      </c>
    </row>
    <row r="696" spans="15:18" x14ac:dyDescent="0.25">
      <c r="O696">
        <v>1686980.5240152001</v>
      </c>
      <c r="P696">
        <v>7526702.0741790999</v>
      </c>
      <c r="Q696">
        <v>1136.01</v>
      </c>
      <c r="R696">
        <v>694</v>
      </c>
    </row>
    <row r="697" spans="15:18" x14ac:dyDescent="0.25">
      <c r="O697">
        <v>1687165.4640583</v>
      </c>
      <c r="P697">
        <v>7526720.0186496004</v>
      </c>
      <c r="Q697">
        <v>1169.136</v>
      </c>
      <c r="R697">
        <v>695</v>
      </c>
    </row>
    <row r="698" spans="15:18" x14ac:dyDescent="0.25">
      <c r="O698">
        <v>1687351.3232122001</v>
      </c>
      <c r="P698">
        <v>7526719.6871897997</v>
      </c>
      <c r="Q698">
        <v>1173.7439999999999</v>
      </c>
      <c r="R698">
        <v>696</v>
      </c>
    </row>
    <row r="699" spans="15:18" x14ac:dyDescent="0.25">
      <c r="O699">
        <v>1687532.5379389999</v>
      </c>
      <c r="P699">
        <v>7526754.5972744003</v>
      </c>
      <c r="Q699">
        <v>1150.519</v>
      </c>
      <c r="R699">
        <v>697</v>
      </c>
    </row>
    <row r="700" spans="15:18" x14ac:dyDescent="0.25">
      <c r="O700">
        <v>1687711.6734523999</v>
      </c>
      <c r="P700">
        <v>7526791.7847277997</v>
      </c>
      <c r="Q700">
        <v>1141.7860000000001</v>
      </c>
      <c r="R700">
        <v>698</v>
      </c>
    </row>
    <row r="701" spans="15:18" x14ac:dyDescent="0.25">
      <c r="O701">
        <v>1687888.1347236999</v>
      </c>
      <c r="P701">
        <v>7526733.4310243996</v>
      </c>
      <c r="Q701">
        <v>1155.7159999999999</v>
      </c>
      <c r="R701">
        <v>699</v>
      </c>
    </row>
    <row r="702" spans="15:18" x14ac:dyDescent="0.25">
      <c r="O702">
        <v>1688066.3302847999</v>
      </c>
      <c r="P702">
        <v>7526680.7724674996</v>
      </c>
      <c r="Q702">
        <v>1185.2739999999999</v>
      </c>
      <c r="R702">
        <v>700</v>
      </c>
    </row>
    <row r="703" spans="15:18" x14ac:dyDescent="0.25">
      <c r="O703">
        <v>1688245.5059821</v>
      </c>
      <c r="P703">
        <v>7526648.4966217997</v>
      </c>
      <c r="Q703">
        <v>1162.2360000000001</v>
      </c>
      <c r="R703">
        <v>701</v>
      </c>
    </row>
    <row r="704" spans="15:18" x14ac:dyDescent="0.25">
      <c r="O704">
        <v>1688425.3151354999</v>
      </c>
      <c r="P704">
        <v>7526695.5328134</v>
      </c>
      <c r="Q704">
        <v>1128.2570000000001</v>
      </c>
      <c r="R704">
        <v>702</v>
      </c>
    </row>
    <row r="705" spans="15:18" x14ac:dyDescent="0.25">
      <c r="O705">
        <v>1688522.3819249</v>
      </c>
      <c r="P705">
        <v>7526803.7240468003</v>
      </c>
      <c r="Q705">
        <v>1132.6880000000001</v>
      </c>
      <c r="R705">
        <v>703</v>
      </c>
    </row>
    <row r="706" spans="15:18" x14ac:dyDescent="0.25">
      <c r="O706">
        <v>1688671.8825238999</v>
      </c>
      <c r="P706">
        <v>7526894.9217956001</v>
      </c>
      <c r="Q706">
        <v>1123.134</v>
      </c>
      <c r="R706">
        <v>704</v>
      </c>
    </row>
    <row r="707" spans="15:18" x14ac:dyDescent="0.25">
      <c r="O707">
        <v>1688827.4486022</v>
      </c>
      <c r="P707">
        <v>7526878.2172293998</v>
      </c>
      <c r="Q707">
        <v>1148.8330000000001</v>
      </c>
      <c r="R707">
        <v>705</v>
      </c>
    </row>
    <row r="708" spans="15:18" x14ac:dyDescent="0.25">
      <c r="O708">
        <v>1688963.8173732001</v>
      </c>
      <c r="P708">
        <v>7526752.1433599005</v>
      </c>
      <c r="Q708">
        <v>1165.396</v>
      </c>
      <c r="R708">
        <v>706</v>
      </c>
    </row>
    <row r="709" spans="15:18" x14ac:dyDescent="0.25">
      <c r="O709">
        <v>1689136.830752</v>
      </c>
      <c r="P709">
        <v>7526699.3185884003</v>
      </c>
      <c r="Q709">
        <v>1183.028</v>
      </c>
      <c r="R709">
        <v>707</v>
      </c>
    </row>
    <row r="710" spans="15:18" x14ac:dyDescent="0.25">
      <c r="O710">
        <v>1689306.4114437001</v>
      </c>
      <c r="P710">
        <v>7526632.8024126999</v>
      </c>
      <c r="Q710">
        <v>1193.3420000000001</v>
      </c>
      <c r="R710">
        <v>708</v>
      </c>
    </row>
    <row r="711" spans="15:18" x14ac:dyDescent="0.25">
      <c r="O711">
        <v>1689478.8104254</v>
      </c>
      <c r="P711">
        <v>7526584.4906558003</v>
      </c>
      <c r="Q711">
        <v>1195.4770000000001</v>
      </c>
      <c r="R711">
        <v>709</v>
      </c>
    </row>
    <row r="712" spans="15:18" x14ac:dyDescent="0.25">
      <c r="O712">
        <v>1689664.5401067999</v>
      </c>
      <c r="P712">
        <v>7526577.5465663997</v>
      </c>
      <c r="Q712">
        <v>1187.6980000000001</v>
      </c>
      <c r="R712">
        <v>710</v>
      </c>
    </row>
    <row r="713" spans="15:18" x14ac:dyDescent="0.25">
      <c r="O713">
        <v>1689850.2259007001</v>
      </c>
      <c r="P713">
        <v>7526570.2834494002</v>
      </c>
      <c r="Q713">
        <v>1196.2850000000001</v>
      </c>
      <c r="R713">
        <v>711</v>
      </c>
    </row>
    <row r="714" spans="15:18" x14ac:dyDescent="0.25">
      <c r="O714">
        <v>1690030.9314883</v>
      </c>
      <c r="P714">
        <v>7526526.8182266001</v>
      </c>
      <c r="Q714">
        <v>1223.9670000000001</v>
      </c>
      <c r="R714">
        <v>712</v>
      </c>
    </row>
    <row r="715" spans="15:18" x14ac:dyDescent="0.25">
      <c r="O715">
        <v>1690045.7717800001</v>
      </c>
      <c r="P715">
        <v>7526368.1886417</v>
      </c>
      <c r="Q715">
        <v>1227.7349999999999</v>
      </c>
      <c r="R715">
        <v>713</v>
      </c>
    </row>
    <row r="716" spans="15:18" x14ac:dyDescent="0.25">
      <c r="O716">
        <v>1690045.7741453</v>
      </c>
      <c r="P716">
        <v>7526182.8062787</v>
      </c>
      <c r="Q716">
        <v>1226.8440000000001</v>
      </c>
      <c r="R716">
        <v>714</v>
      </c>
    </row>
    <row r="717" spans="15:18" x14ac:dyDescent="0.25">
      <c r="O717">
        <v>1690041.9562593</v>
      </c>
      <c r="P717">
        <v>7525997.5232699998</v>
      </c>
      <c r="Q717">
        <v>1238.434</v>
      </c>
      <c r="R717">
        <v>715</v>
      </c>
    </row>
    <row r="718" spans="15:18" x14ac:dyDescent="0.25">
      <c r="O718">
        <v>1690027.9460418001</v>
      </c>
      <c r="P718">
        <v>7525812.9787831996</v>
      </c>
      <c r="Q718">
        <v>1257.268</v>
      </c>
      <c r="R718">
        <v>716</v>
      </c>
    </row>
    <row r="719" spans="15:18" x14ac:dyDescent="0.25">
      <c r="O719">
        <v>1690056.5685548999</v>
      </c>
      <c r="P719">
        <v>7525629.3365040999</v>
      </c>
      <c r="Q719">
        <v>1266.67</v>
      </c>
      <c r="R719">
        <v>717</v>
      </c>
    </row>
    <row r="720" spans="15:18" x14ac:dyDescent="0.25">
      <c r="O720">
        <v>1690151.0599415</v>
      </c>
      <c r="P720">
        <v>7525477.6577923</v>
      </c>
      <c r="Q720">
        <v>1244.3920000000001</v>
      </c>
      <c r="R720">
        <v>718</v>
      </c>
    </row>
    <row r="721" spans="15:18" x14ac:dyDescent="0.25">
      <c r="O721">
        <v>1690253.5034606</v>
      </c>
      <c r="P721">
        <v>7525323.6307563996</v>
      </c>
      <c r="Q721">
        <v>1248.6949999999999</v>
      </c>
      <c r="R721">
        <v>719</v>
      </c>
    </row>
    <row r="722" spans="15:18" x14ac:dyDescent="0.25">
      <c r="O722">
        <v>1690404.1498980999</v>
      </c>
      <c r="P722">
        <v>7525353.8325164001</v>
      </c>
      <c r="Q722">
        <v>1247.8130000000001</v>
      </c>
      <c r="R722">
        <v>720</v>
      </c>
    </row>
    <row r="723" spans="15:18" x14ac:dyDescent="0.25">
      <c r="O723">
        <v>1690512.3949692999</v>
      </c>
      <c r="P723">
        <v>7525492.2323756004</v>
      </c>
      <c r="Q723">
        <v>1268.309</v>
      </c>
      <c r="R723">
        <v>721</v>
      </c>
    </row>
    <row r="724" spans="15:18" x14ac:dyDescent="0.25">
      <c r="O724">
        <v>1690666.9619779999</v>
      </c>
      <c r="P724">
        <v>7525567.8185400004</v>
      </c>
      <c r="Q724">
        <v>1265.1610000000001</v>
      </c>
      <c r="R724">
        <v>722</v>
      </c>
    </row>
    <row r="725" spans="15:18" x14ac:dyDescent="0.25">
      <c r="O725">
        <v>1690840.2953913</v>
      </c>
      <c r="P725">
        <v>7525524.3872373002</v>
      </c>
      <c r="Q725">
        <v>1253.057</v>
      </c>
      <c r="R725">
        <v>723</v>
      </c>
    </row>
    <row r="726" spans="15:18" x14ac:dyDescent="0.25">
      <c r="O726">
        <v>1691026.1450837001</v>
      </c>
      <c r="P726">
        <v>7525522.4828279996</v>
      </c>
      <c r="Q726">
        <v>1270.7719999999999</v>
      </c>
      <c r="R726">
        <v>724</v>
      </c>
    </row>
    <row r="727" spans="15:18" x14ac:dyDescent="0.25">
      <c r="O727">
        <v>1691195.1615037001</v>
      </c>
      <c r="P727">
        <v>7525450.1938894</v>
      </c>
      <c r="Q727">
        <v>1260.2</v>
      </c>
      <c r="R727">
        <v>725</v>
      </c>
    </row>
    <row r="728" spans="15:18" x14ac:dyDescent="0.25">
      <c r="O728">
        <v>1691355.8997663001</v>
      </c>
      <c r="P728">
        <v>7525366.4861252001</v>
      </c>
      <c r="Q728">
        <v>1281.375</v>
      </c>
      <c r="R728">
        <v>726</v>
      </c>
    </row>
    <row r="729" spans="15:18" x14ac:dyDescent="0.25">
      <c r="O729">
        <v>1691540.0106042</v>
      </c>
      <c r="P729">
        <v>7525391.9210285004</v>
      </c>
      <c r="Q729">
        <v>1284.4159999999999</v>
      </c>
      <c r="R729">
        <v>727</v>
      </c>
    </row>
    <row r="730" spans="15:18" x14ac:dyDescent="0.25">
      <c r="O730">
        <v>1691725.8040292</v>
      </c>
      <c r="P730">
        <v>7525393.4506398998</v>
      </c>
      <c r="Q730">
        <v>1271.3789999999999</v>
      </c>
      <c r="R730">
        <v>728</v>
      </c>
    </row>
    <row r="731" spans="15:18" x14ac:dyDescent="0.25">
      <c r="O731">
        <v>1691898.4700291001</v>
      </c>
      <c r="P731">
        <v>7525335.3002140997</v>
      </c>
      <c r="Q731">
        <v>1259.904</v>
      </c>
      <c r="R731">
        <v>729</v>
      </c>
    </row>
    <row r="732" spans="15:18" x14ac:dyDescent="0.25">
      <c r="O732">
        <v>1692077.8526983999</v>
      </c>
      <c r="P732">
        <v>7525344.4362626998</v>
      </c>
      <c r="Q732">
        <v>1253.83</v>
      </c>
      <c r="R732">
        <v>730</v>
      </c>
    </row>
    <row r="733" spans="15:18" x14ac:dyDescent="0.25">
      <c r="O733">
        <v>1692253.5543786001</v>
      </c>
      <c r="P733">
        <v>7525403.0754917003</v>
      </c>
      <c r="Q733">
        <v>1265.5909999999999</v>
      </c>
      <c r="R733">
        <v>731</v>
      </c>
    </row>
    <row r="734" spans="15:18" x14ac:dyDescent="0.25">
      <c r="O734">
        <v>1692423.3635352999</v>
      </c>
      <c r="P734">
        <v>7525478.5754399998</v>
      </c>
      <c r="Q734">
        <v>1267.5309999999999</v>
      </c>
      <c r="R734">
        <v>732</v>
      </c>
    </row>
    <row r="735" spans="15:18" x14ac:dyDescent="0.25">
      <c r="O735">
        <v>1692592.7987734999</v>
      </c>
      <c r="P735">
        <v>7525554.9654590003</v>
      </c>
      <c r="Q735">
        <v>1299.1849999999999</v>
      </c>
      <c r="R735">
        <v>733</v>
      </c>
    </row>
    <row r="736" spans="15:18" x14ac:dyDescent="0.25">
      <c r="O736">
        <v>1692769.7429327001</v>
      </c>
      <c r="P736">
        <v>7525607.4758462999</v>
      </c>
      <c r="Q736">
        <v>1297.663</v>
      </c>
      <c r="R736">
        <v>734</v>
      </c>
    </row>
    <row r="737" spans="15:18" x14ac:dyDescent="0.25">
      <c r="O737">
        <v>1692953.9278933001</v>
      </c>
      <c r="P737">
        <v>7525614.0872489996</v>
      </c>
      <c r="Q737">
        <v>1303.885</v>
      </c>
      <c r="R737">
        <v>735</v>
      </c>
    </row>
    <row r="738" spans="15:18" x14ac:dyDescent="0.25">
      <c r="O738">
        <v>1693138.5392052</v>
      </c>
      <c r="P738">
        <v>7525593.0315009002</v>
      </c>
      <c r="Q738">
        <v>1312.088</v>
      </c>
      <c r="R738">
        <v>736</v>
      </c>
    </row>
    <row r="739" spans="15:18" x14ac:dyDescent="0.25">
      <c r="O739">
        <v>1693322.8572217</v>
      </c>
      <c r="P739">
        <v>7525569.1449004002</v>
      </c>
      <c r="Q739">
        <v>1316.4269999999999</v>
      </c>
      <c r="R739">
        <v>737</v>
      </c>
    </row>
    <row r="740" spans="15:18" x14ac:dyDescent="0.25">
      <c r="O740">
        <v>1693497.6209153</v>
      </c>
      <c r="P740">
        <v>7525522.0772521999</v>
      </c>
      <c r="Q740">
        <v>1311.25</v>
      </c>
      <c r="R740">
        <v>738</v>
      </c>
    </row>
    <row r="741" spans="15:18" x14ac:dyDescent="0.25">
      <c r="O741">
        <v>1693650.8635567999</v>
      </c>
      <c r="P741">
        <v>7525426.1796190003</v>
      </c>
      <c r="Q741">
        <v>1304.0709999999999</v>
      </c>
      <c r="R741">
        <v>739</v>
      </c>
    </row>
    <row r="742" spans="15:18" x14ac:dyDescent="0.25">
      <c r="O742">
        <v>1693836.7144810001</v>
      </c>
      <c r="P742">
        <v>7525424.3994701002</v>
      </c>
      <c r="Q742">
        <v>1306.7329999999999</v>
      </c>
      <c r="R742">
        <v>740</v>
      </c>
    </row>
    <row r="743" spans="15:18" x14ac:dyDescent="0.25">
      <c r="O743">
        <v>1694008.0428678</v>
      </c>
      <c r="P743">
        <v>7525365.0221116999</v>
      </c>
      <c r="Q743">
        <v>1328.021</v>
      </c>
      <c r="R743">
        <v>741</v>
      </c>
    </row>
    <row r="744" spans="15:18" x14ac:dyDescent="0.25">
      <c r="O744">
        <v>1694141.5467101</v>
      </c>
      <c r="P744">
        <v>7525245.8248600997</v>
      </c>
      <c r="Q744">
        <v>1323.7539999999999</v>
      </c>
      <c r="R744">
        <v>742</v>
      </c>
    </row>
    <row r="745" spans="15:18" x14ac:dyDescent="0.25">
      <c r="O745">
        <v>1694217.7437072</v>
      </c>
      <c r="P745">
        <v>7525079.8498184001</v>
      </c>
      <c r="Q745">
        <v>1308.7829999999999</v>
      </c>
      <c r="R745">
        <v>743</v>
      </c>
    </row>
    <row r="746" spans="15:18" x14ac:dyDescent="0.25">
      <c r="O746">
        <v>1694234.0425917001</v>
      </c>
      <c r="P746">
        <v>7524894.7240933003</v>
      </c>
      <c r="Q746">
        <v>1324.7750000000001</v>
      </c>
      <c r="R746">
        <v>744</v>
      </c>
    </row>
    <row r="747" spans="15:18" x14ac:dyDescent="0.25">
      <c r="O747">
        <v>1694247.9838256</v>
      </c>
      <c r="P747">
        <v>7524709.4430624004</v>
      </c>
      <c r="Q747">
        <v>1299.9659999999999</v>
      </c>
      <c r="R747">
        <v>745</v>
      </c>
    </row>
    <row r="748" spans="15:18" x14ac:dyDescent="0.25">
      <c r="O748">
        <v>1694191.8073678</v>
      </c>
      <c r="P748">
        <v>7524532.2766418997</v>
      </c>
      <c r="Q748">
        <v>1278.3910000000001</v>
      </c>
      <c r="R748">
        <v>746</v>
      </c>
    </row>
    <row r="749" spans="15:18" x14ac:dyDescent="0.25">
      <c r="O749">
        <v>1694123.7244982</v>
      </c>
      <c r="P749">
        <v>7524359.8885401003</v>
      </c>
      <c r="Q749">
        <v>1302.9680000000001</v>
      </c>
      <c r="R749">
        <v>747</v>
      </c>
    </row>
    <row r="750" spans="15:18" x14ac:dyDescent="0.25">
      <c r="O750">
        <v>1694041.8395946</v>
      </c>
      <c r="P750">
        <v>7524193.0395138999</v>
      </c>
      <c r="Q750">
        <v>1329.5920000000001</v>
      </c>
      <c r="R750">
        <v>748</v>
      </c>
    </row>
    <row r="751" spans="15:18" x14ac:dyDescent="0.25">
      <c r="O751">
        <v>1694013.6674562001</v>
      </c>
      <c r="P751">
        <v>7524012.5764653003</v>
      </c>
      <c r="Q751">
        <v>1343.009</v>
      </c>
      <c r="R751">
        <v>749</v>
      </c>
    </row>
    <row r="752" spans="15:18" x14ac:dyDescent="0.25">
      <c r="O752">
        <v>1694069.1974329001</v>
      </c>
      <c r="P752">
        <v>7523867.4640940996</v>
      </c>
      <c r="Q752">
        <v>1366.6</v>
      </c>
      <c r="R752">
        <v>750</v>
      </c>
    </row>
    <row r="753" spans="15:18" x14ac:dyDescent="0.25">
      <c r="O753">
        <v>1694241.3966893</v>
      </c>
      <c r="P753">
        <v>7523797.5273297001</v>
      </c>
      <c r="Q753">
        <v>1366.683</v>
      </c>
      <c r="R753">
        <v>751</v>
      </c>
    </row>
    <row r="754" spans="15:18" x14ac:dyDescent="0.25">
      <c r="O754">
        <v>1694418.3641580001</v>
      </c>
      <c r="P754">
        <v>7523740.9127436001</v>
      </c>
      <c r="Q754">
        <v>1347.0530000000001</v>
      </c>
      <c r="R754">
        <v>752</v>
      </c>
    </row>
    <row r="755" spans="15:18" x14ac:dyDescent="0.25">
      <c r="O755">
        <v>1694546.2003108</v>
      </c>
      <c r="P755">
        <v>7523623.2774713999</v>
      </c>
      <c r="Q755">
        <v>1357.134</v>
      </c>
      <c r="R755">
        <v>753</v>
      </c>
    </row>
    <row r="756" spans="15:18" x14ac:dyDescent="0.25">
      <c r="O756">
        <v>1694571.686524</v>
      </c>
      <c r="P756">
        <v>7523446.8153015999</v>
      </c>
      <c r="Q756">
        <v>1387.877</v>
      </c>
      <c r="R756">
        <v>754</v>
      </c>
    </row>
    <row r="757" spans="15:18" x14ac:dyDescent="0.25">
      <c r="O757">
        <v>1694694.4851837</v>
      </c>
      <c r="P757">
        <v>7523346.8015053999</v>
      </c>
      <c r="Q757">
        <v>1408.404</v>
      </c>
      <c r="R757">
        <v>755</v>
      </c>
    </row>
    <row r="758" spans="15:18" x14ac:dyDescent="0.25">
      <c r="O758">
        <v>1694836.4795280001</v>
      </c>
      <c r="P758">
        <v>7523230.8065940002</v>
      </c>
      <c r="Q758">
        <v>1432.4369999999999</v>
      </c>
      <c r="R758">
        <v>756</v>
      </c>
    </row>
    <row r="759" spans="15:18" x14ac:dyDescent="0.25">
      <c r="O759">
        <v>1694962.8025640999</v>
      </c>
      <c r="P759">
        <v>7523101.820324</v>
      </c>
      <c r="Q759">
        <v>1430.1320000000001</v>
      </c>
      <c r="R759">
        <v>757</v>
      </c>
    </row>
    <row r="760" spans="15:18" x14ac:dyDescent="0.25">
      <c r="O760">
        <v>1695110.6301322</v>
      </c>
      <c r="P760">
        <v>7522993.9557015998</v>
      </c>
      <c r="Q760">
        <v>1411.873</v>
      </c>
      <c r="R760">
        <v>758</v>
      </c>
    </row>
    <row r="761" spans="15:18" x14ac:dyDescent="0.25">
      <c r="O761">
        <v>1695236.9940478001</v>
      </c>
      <c r="P761">
        <v>7522857.6622836003</v>
      </c>
      <c r="Q761">
        <v>1405.5170000000001</v>
      </c>
      <c r="R761">
        <v>759</v>
      </c>
    </row>
    <row r="762" spans="15:18" x14ac:dyDescent="0.25">
      <c r="O762">
        <v>1695377.5603964</v>
      </c>
      <c r="P762">
        <v>7522736.8584772004</v>
      </c>
      <c r="Q762">
        <v>1413.002</v>
      </c>
      <c r="R762">
        <v>760</v>
      </c>
    </row>
    <row r="763" spans="15:18" x14ac:dyDescent="0.25">
      <c r="O763">
        <v>1695524.2779444</v>
      </c>
      <c r="P763">
        <v>7522622.7633587001</v>
      </c>
      <c r="Q763">
        <v>1426.97</v>
      </c>
      <c r="R763">
        <v>761</v>
      </c>
    </row>
    <row r="764" spans="15:18" x14ac:dyDescent="0.25">
      <c r="O764">
        <v>1695686.6611072</v>
      </c>
      <c r="P764">
        <v>7522557.5951030003</v>
      </c>
      <c r="Q764">
        <v>1428.8530000000001</v>
      </c>
      <c r="R764">
        <v>762</v>
      </c>
    </row>
    <row r="765" spans="15:18" x14ac:dyDescent="0.25">
      <c r="O765">
        <v>1695856.0234049</v>
      </c>
      <c r="P765">
        <v>7522629.4879125003</v>
      </c>
      <c r="Q765">
        <v>1430.768</v>
      </c>
      <c r="R765">
        <v>763</v>
      </c>
    </row>
    <row r="766" spans="15:18" x14ac:dyDescent="0.25">
      <c r="O766">
        <v>1696022.8134029999</v>
      </c>
      <c r="P766">
        <v>7522711.4929823996</v>
      </c>
      <c r="Q766">
        <v>1433.3019999999999</v>
      </c>
      <c r="R766">
        <v>764</v>
      </c>
    </row>
    <row r="767" spans="15:18" x14ac:dyDescent="0.25">
      <c r="O767">
        <v>1696189.6034011</v>
      </c>
      <c r="P767">
        <v>7522793.4980523</v>
      </c>
      <c r="Q767">
        <v>1418.694</v>
      </c>
      <c r="R767">
        <v>765</v>
      </c>
    </row>
    <row r="768" spans="15:18" x14ac:dyDescent="0.25">
      <c r="O768">
        <v>1696356.3933993001</v>
      </c>
      <c r="P768">
        <v>7522875.5031222003</v>
      </c>
      <c r="Q768">
        <v>1422.269</v>
      </c>
      <c r="R768">
        <v>766</v>
      </c>
    </row>
    <row r="769" spans="15:18" x14ac:dyDescent="0.25">
      <c r="O769">
        <v>1696523.1833974</v>
      </c>
      <c r="P769">
        <v>7522957.5081920996</v>
      </c>
      <c r="Q769">
        <v>1409.6579999999999</v>
      </c>
      <c r="R769">
        <v>767</v>
      </c>
    </row>
    <row r="770" spans="15:18" x14ac:dyDescent="0.25">
      <c r="O770">
        <v>1696689.9733955001</v>
      </c>
      <c r="P770">
        <v>7523039.5132619999</v>
      </c>
      <c r="Q770">
        <v>1415.5250000000001</v>
      </c>
      <c r="R770">
        <v>768</v>
      </c>
    </row>
    <row r="771" spans="15:18" x14ac:dyDescent="0.25">
      <c r="O771">
        <v>1696856.7633936</v>
      </c>
      <c r="P771">
        <v>7523121.5183319002</v>
      </c>
      <c r="Q771">
        <v>1444.154</v>
      </c>
      <c r="R771">
        <v>769</v>
      </c>
    </row>
    <row r="772" spans="15:18" x14ac:dyDescent="0.25">
      <c r="O772">
        <v>1697037.8788955</v>
      </c>
      <c r="P772">
        <v>7523145.4481544001</v>
      </c>
      <c r="Q772">
        <v>1459.537</v>
      </c>
      <c r="R772">
        <v>770</v>
      </c>
    </row>
    <row r="773" spans="15:18" x14ac:dyDescent="0.25">
      <c r="O773">
        <v>1697215.1918570001</v>
      </c>
      <c r="P773">
        <v>7523189.3757744003</v>
      </c>
      <c r="Q773">
        <v>1447.768</v>
      </c>
      <c r="R773">
        <v>771</v>
      </c>
    </row>
    <row r="774" spans="15:18" x14ac:dyDescent="0.25">
      <c r="O774">
        <v>1697386.2416222999</v>
      </c>
      <c r="P774">
        <v>7523262.0786819002</v>
      </c>
      <c r="Q774">
        <v>1449.4190000000001</v>
      </c>
      <c r="R774">
        <v>772</v>
      </c>
    </row>
    <row r="775" spans="15:18" x14ac:dyDescent="0.25">
      <c r="O775">
        <v>1697557.2913875999</v>
      </c>
      <c r="P775">
        <v>7523334.7815893004</v>
      </c>
      <c r="Q775">
        <v>1470.1559999999999</v>
      </c>
      <c r="R775">
        <v>773</v>
      </c>
    </row>
    <row r="776" spans="15:18" x14ac:dyDescent="0.25">
      <c r="O776">
        <v>1697728.3411528999</v>
      </c>
      <c r="P776">
        <v>7523407.4844968002</v>
      </c>
      <c r="Q776">
        <v>1452.722</v>
      </c>
      <c r="R776">
        <v>774</v>
      </c>
    </row>
    <row r="777" spans="15:18" x14ac:dyDescent="0.25">
      <c r="O777">
        <v>1697899.3909181999</v>
      </c>
      <c r="P777">
        <v>7523480.1874043001</v>
      </c>
      <c r="Q777">
        <v>1450.066</v>
      </c>
      <c r="R777">
        <v>775</v>
      </c>
    </row>
    <row r="778" spans="15:18" x14ac:dyDescent="0.25">
      <c r="O778">
        <v>1698079.8595868</v>
      </c>
      <c r="P778">
        <v>7523518.8971330002</v>
      </c>
      <c r="Q778">
        <v>1453.308</v>
      </c>
      <c r="R778">
        <v>776</v>
      </c>
    </row>
    <row r="779" spans="15:18" x14ac:dyDescent="0.25">
      <c r="O779">
        <v>1698263.9342042</v>
      </c>
      <c r="P779">
        <v>7523544.5928558996</v>
      </c>
      <c r="Q779">
        <v>1465.2180000000001</v>
      </c>
      <c r="R779">
        <v>777</v>
      </c>
    </row>
    <row r="780" spans="15:18" x14ac:dyDescent="0.25">
      <c r="O780">
        <v>1698416.6384260999</v>
      </c>
      <c r="P780">
        <v>7523455.0639203005</v>
      </c>
      <c r="Q780">
        <v>1464.7760000000001</v>
      </c>
      <c r="R780">
        <v>778</v>
      </c>
    </row>
    <row r="781" spans="15:18" x14ac:dyDescent="0.25">
      <c r="O781">
        <v>1698435.6581367999</v>
      </c>
      <c r="P781">
        <v>7523270.9362142999</v>
      </c>
      <c r="Q781">
        <v>1347.633</v>
      </c>
      <c r="R781">
        <v>779</v>
      </c>
    </row>
    <row r="782" spans="15:18" x14ac:dyDescent="0.25">
      <c r="O782">
        <v>1698450.6697919001</v>
      </c>
      <c r="P782">
        <v>7523085.6839939002</v>
      </c>
      <c r="Q782">
        <v>1282.7750000000001</v>
      </c>
      <c r="R782">
        <v>780</v>
      </c>
    </row>
    <row r="783" spans="15:18" x14ac:dyDescent="0.25">
      <c r="O783">
        <v>1698451.1697736999</v>
      </c>
      <c r="P783">
        <v>7522900.1202277998</v>
      </c>
      <c r="Q783">
        <v>1210.2460000000001</v>
      </c>
      <c r="R783">
        <v>781</v>
      </c>
    </row>
    <row r="784" spans="15:18" x14ac:dyDescent="0.25">
      <c r="O784">
        <v>1698508.9352710999</v>
      </c>
      <c r="P784">
        <v>7522728.0674200002</v>
      </c>
      <c r="Q784">
        <v>1136.182</v>
      </c>
      <c r="R784">
        <v>782</v>
      </c>
    </row>
    <row r="785" spans="15:18" x14ac:dyDescent="0.25">
      <c r="O785">
        <v>1698569.7201353</v>
      </c>
      <c r="P785">
        <v>7522554.7047253996</v>
      </c>
      <c r="Q785">
        <v>1108.761</v>
      </c>
      <c r="R785">
        <v>783</v>
      </c>
    </row>
    <row r="786" spans="15:18" x14ac:dyDescent="0.25">
      <c r="O786">
        <v>1698623.7298141001</v>
      </c>
      <c r="P786">
        <v>7522378.4108173</v>
      </c>
      <c r="Q786">
        <v>1046.143</v>
      </c>
      <c r="R786">
        <v>784</v>
      </c>
    </row>
    <row r="787" spans="15:18" x14ac:dyDescent="0.25">
      <c r="O787">
        <v>1698696.9024906999</v>
      </c>
      <c r="P787">
        <v>7522207.5951370001</v>
      </c>
      <c r="Q787">
        <v>989.56479999999999</v>
      </c>
      <c r="R787">
        <v>785</v>
      </c>
    </row>
    <row r="788" spans="15:18" x14ac:dyDescent="0.25">
      <c r="O788">
        <v>1698782.5275508</v>
      </c>
      <c r="P788">
        <v>7522044.5546783004</v>
      </c>
      <c r="Q788">
        <v>988.55370000000005</v>
      </c>
      <c r="R788">
        <v>786</v>
      </c>
    </row>
    <row r="789" spans="15:18" x14ac:dyDescent="0.25">
      <c r="O789">
        <v>1698939.7574636999</v>
      </c>
      <c r="P789">
        <v>7521946.4106504004</v>
      </c>
      <c r="Q789">
        <v>979.09209999999996</v>
      </c>
      <c r="R789">
        <v>787</v>
      </c>
    </row>
    <row r="790" spans="15:18" x14ac:dyDescent="0.25">
      <c r="O790">
        <v>1699065.2984970999</v>
      </c>
      <c r="P790">
        <v>7521809.3588942001</v>
      </c>
      <c r="Q790">
        <v>994.66690000000006</v>
      </c>
      <c r="R790">
        <v>788</v>
      </c>
    </row>
    <row r="791" spans="15:18" x14ac:dyDescent="0.25">
      <c r="O791">
        <v>1699107.2156181999</v>
      </c>
      <c r="P791">
        <v>7521630.5166161004</v>
      </c>
      <c r="Q791">
        <v>982.87840000000006</v>
      </c>
      <c r="R791">
        <v>789</v>
      </c>
    </row>
    <row r="792" spans="15:18" x14ac:dyDescent="0.25">
      <c r="O792">
        <v>1699046.4846846999</v>
      </c>
      <c r="P792">
        <v>7521454.8593114996</v>
      </c>
      <c r="Q792">
        <v>1008.389</v>
      </c>
      <c r="R792">
        <v>790</v>
      </c>
    </row>
    <row r="793" spans="15:18" x14ac:dyDescent="0.25">
      <c r="O793">
        <v>1698963.0025188001</v>
      </c>
      <c r="P793">
        <v>7521289.1418380002</v>
      </c>
      <c r="Q793">
        <v>996.36069999999995</v>
      </c>
      <c r="R793">
        <v>791</v>
      </c>
    </row>
    <row r="794" spans="15:18" x14ac:dyDescent="0.25">
      <c r="O794">
        <v>1698808.0430447999</v>
      </c>
      <c r="P794">
        <v>7521186.8842743998</v>
      </c>
      <c r="Q794">
        <v>986.66380000000004</v>
      </c>
      <c r="R794">
        <v>792</v>
      </c>
    </row>
    <row r="795" spans="15:18" x14ac:dyDescent="0.25">
      <c r="O795">
        <v>1698652.4825583999</v>
      </c>
      <c r="P795">
        <v>7521085.1755239004</v>
      </c>
      <c r="Q795">
        <v>1007.341</v>
      </c>
      <c r="R795">
        <v>793</v>
      </c>
    </row>
    <row r="796" spans="15:18" x14ac:dyDescent="0.25">
      <c r="O796">
        <v>1698509.9958104</v>
      </c>
      <c r="P796">
        <v>7520970.0653552003</v>
      </c>
      <c r="Q796">
        <v>1033.384</v>
      </c>
      <c r="R796">
        <v>794</v>
      </c>
    </row>
    <row r="797" spans="15:18" x14ac:dyDescent="0.25">
      <c r="O797">
        <v>1698414.3949207</v>
      </c>
      <c r="P797">
        <v>7520812.3347961996</v>
      </c>
      <c r="Q797">
        <v>1058.5920000000001</v>
      </c>
      <c r="R797">
        <v>795</v>
      </c>
    </row>
    <row r="798" spans="15:18" x14ac:dyDescent="0.25">
      <c r="O798">
        <v>1698350.8878017</v>
      </c>
      <c r="P798">
        <v>7520637.9424436996</v>
      </c>
      <c r="Q798">
        <v>1078.7170000000001</v>
      </c>
      <c r="R798">
        <v>796</v>
      </c>
    </row>
    <row r="799" spans="15:18" x14ac:dyDescent="0.25">
      <c r="O799">
        <v>1698285.8487837999</v>
      </c>
      <c r="P799">
        <v>7520464.9649552004</v>
      </c>
      <c r="Q799">
        <v>1050.963</v>
      </c>
      <c r="R799">
        <v>797</v>
      </c>
    </row>
    <row r="800" spans="15:18" x14ac:dyDescent="0.25">
      <c r="O800">
        <v>1698305.7163654999</v>
      </c>
      <c r="P800">
        <v>7520286.6063628998</v>
      </c>
      <c r="Q800">
        <v>1054.703</v>
      </c>
      <c r="R800">
        <v>798</v>
      </c>
    </row>
    <row r="801" spans="15:18" x14ac:dyDescent="0.25">
      <c r="O801">
        <v>1698415.2599973001</v>
      </c>
      <c r="P801">
        <v>7520136.4600087004</v>
      </c>
      <c r="Q801">
        <v>1073.7950000000001</v>
      </c>
      <c r="R801">
        <v>799</v>
      </c>
    </row>
    <row r="802" spans="15:18" x14ac:dyDescent="0.25">
      <c r="O802">
        <v>1698594.2068864999</v>
      </c>
      <c r="P802">
        <v>7520106.7065538</v>
      </c>
      <c r="Q802">
        <v>1086.2670000000001</v>
      </c>
      <c r="R802">
        <v>800</v>
      </c>
    </row>
    <row r="803" spans="15:18" x14ac:dyDescent="0.25">
      <c r="O803">
        <v>1698779.0351563999</v>
      </c>
      <c r="P803">
        <v>7520087.1554509001</v>
      </c>
      <c r="Q803">
        <v>1093.171</v>
      </c>
      <c r="R803">
        <v>801</v>
      </c>
    </row>
    <row r="804" spans="15:18" x14ac:dyDescent="0.25">
      <c r="O804">
        <v>1698964.6871614</v>
      </c>
      <c r="P804">
        <v>7520084.2710739998</v>
      </c>
      <c r="Q804">
        <v>1082.752</v>
      </c>
      <c r="R804">
        <v>802</v>
      </c>
    </row>
    <row r="805" spans="15:18" x14ac:dyDescent="0.25">
      <c r="O805">
        <v>1699135.3884886</v>
      </c>
      <c r="P805">
        <v>7520134.3024840001</v>
      </c>
      <c r="Q805">
        <v>1098.489</v>
      </c>
      <c r="R805">
        <v>803</v>
      </c>
    </row>
    <row r="806" spans="15:18" x14ac:dyDescent="0.25">
      <c r="O806">
        <v>1699295.9467006</v>
      </c>
      <c r="P806">
        <v>7520211.5588566</v>
      </c>
      <c r="Q806">
        <v>1079.8869999999999</v>
      </c>
      <c r="R806">
        <v>804</v>
      </c>
    </row>
    <row r="807" spans="15:18" x14ac:dyDescent="0.25">
      <c r="O807">
        <v>1699480.6951345999</v>
      </c>
      <c r="P807">
        <v>7520191.2672052998</v>
      </c>
      <c r="Q807">
        <v>1090.643</v>
      </c>
      <c r="R807">
        <v>805</v>
      </c>
    </row>
    <row r="808" spans="15:18" x14ac:dyDescent="0.25">
      <c r="O808">
        <v>1699659.6541585</v>
      </c>
      <c r="P808">
        <v>7520143.8589912998</v>
      </c>
      <c r="Q808">
        <v>1128.3420000000001</v>
      </c>
      <c r="R808">
        <v>806</v>
      </c>
    </row>
    <row r="809" spans="15:18" x14ac:dyDescent="0.25">
      <c r="O809">
        <v>1699840.5290836999</v>
      </c>
      <c r="P809">
        <v>7520121.3790504001</v>
      </c>
      <c r="Q809">
        <v>1132.1089999999999</v>
      </c>
      <c r="R809">
        <v>807</v>
      </c>
    </row>
    <row r="810" spans="15:18" x14ac:dyDescent="0.25">
      <c r="O810">
        <v>1700024.9027888</v>
      </c>
      <c r="P810">
        <v>7520144.6142865</v>
      </c>
      <c r="Q810">
        <v>1142.184</v>
      </c>
      <c r="R810">
        <v>808</v>
      </c>
    </row>
    <row r="811" spans="15:18" x14ac:dyDescent="0.25">
      <c r="O811">
        <v>1700208.5548715999</v>
      </c>
      <c r="P811">
        <v>7520172.7296275003</v>
      </c>
      <c r="Q811">
        <v>1150.8800000000001</v>
      </c>
      <c r="R811">
        <v>809</v>
      </c>
    </row>
    <row r="812" spans="15:18" x14ac:dyDescent="0.25">
      <c r="O812">
        <v>1700391.0992382001</v>
      </c>
      <c r="P812">
        <v>7520207.6765759001</v>
      </c>
      <c r="Q812">
        <v>1132.7729999999999</v>
      </c>
      <c r="R812">
        <v>810</v>
      </c>
    </row>
    <row r="813" spans="15:18" x14ac:dyDescent="0.25">
      <c r="O813">
        <v>1700574.4387302001</v>
      </c>
      <c r="P813">
        <v>7520236.5381645998</v>
      </c>
      <c r="Q813">
        <v>1120.403</v>
      </c>
      <c r="R813">
        <v>811</v>
      </c>
    </row>
    <row r="814" spans="15:18" x14ac:dyDescent="0.25">
      <c r="O814">
        <v>1700759.833903</v>
      </c>
      <c r="P814">
        <v>7520249.6669442998</v>
      </c>
      <c r="Q814">
        <v>1101.8119999999999</v>
      </c>
      <c r="R814">
        <v>812</v>
      </c>
    </row>
    <row r="815" spans="15:18" x14ac:dyDescent="0.25">
      <c r="O815">
        <v>1700945.2290757999</v>
      </c>
      <c r="P815">
        <v>7520262.7957239999</v>
      </c>
      <c r="Q815">
        <v>1116.9069999999999</v>
      </c>
      <c r="R815">
        <v>813</v>
      </c>
    </row>
    <row r="816" spans="15:18" x14ac:dyDescent="0.25">
      <c r="O816">
        <v>1701125.1032267001</v>
      </c>
      <c r="P816">
        <v>7520239.7796499003</v>
      </c>
      <c r="Q816">
        <v>1144.9010000000001</v>
      </c>
      <c r="R816">
        <v>814</v>
      </c>
    </row>
    <row r="817" spans="15:18" x14ac:dyDescent="0.25">
      <c r="O817">
        <v>1701296.4890353</v>
      </c>
      <c r="P817">
        <v>7520168.6360194003</v>
      </c>
      <c r="Q817">
        <v>1115.7829999999999</v>
      </c>
      <c r="R817">
        <v>815</v>
      </c>
    </row>
    <row r="818" spans="15:18" x14ac:dyDescent="0.25">
      <c r="O818">
        <v>1701454.5227051</v>
      </c>
      <c r="P818">
        <v>7520070.8142962996</v>
      </c>
      <c r="Q818">
        <v>1129.279</v>
      </c>
      <c r="R818">
        <v>816</v>
      </c>
    </row>
    <row r="819" spans="15:18" x14ac:dyDescent="0.25">
      <c r="O819">
        <v>1701602.3572784001</v>
      </c>
      <c r="P819">
        <v>7519958.6982781002</v>
      </c>
      <c r="Q819">
        <v>1153.5820000000001</v>
      </c>
      <c r="R819">
        <v>817</v>
      </c>
    </row>
    <row r="820" spans="15:18" x14ac:dyDescent="0.25">
      <c r="O820">
        <v>1701768.2258837</v>
      </c>
      <c r="P820">
        <v>7519898.6681123003</v>
      </c>
      <c r="Q820">
        <v>1163.4559999999999</v>
      </c>
      <c r="R820">
        <v>818</v>
      </c>
    </row>
    <row r="821" spans="15:18" x14ac:dyDescent="0.25">
      <c r="O821">
        <v>1701953.9138171</v>
      </c>
      <c r="P821">
        <v>7519890.6853767997</v>
      </c>
      <c r="Q821">
        <v>1184.3710000000001</v>
      </c>
      <c r="R821">
        <v>819</v>
      </c>
    </row>
    <row r="822" spans="15:18" x14ac:dyDescent="0.25">
      <c r="O822">
        <v>1702139.6036183001</v>
      </c>
      <c r="P822">
        <v>7519882.7460628999</v>
      </c>
      <c r="Q822">
        <v>1206.626</v>
      </c>
      <c r="R822">
        <v>820</v>
      </c>
    </row>
    <row r="823" spans="15:18" x14ac:dyDescent="0.25">
      <c r="O823">
        <v>1702325.2934194</v>
      </c>
      <c r="P823">
        <v>7519874.8067490002</v>
      </c>
      <c r="Q823">
        <v>1213.261</v>
      </c>
      <c r="R823">
        <v>821</v>
      </c>
    </row>
    <row r="824" spans="15:18" x14ac:dyDescent="0.25">
      <c r="O824">
        <v>1702510.5763445001</v>
      </c>
      <c r="P824">
        <v>7519862.7886469997</v>
      </c>
      <c r="Q824">
        <v>1252.933</v>
      </c>
      <c r="R824">
        <v>822</v>
      </c>
    </row>
    <row r="825" spans="15:18" x14ac:dyDescent="0.25">
      <c r="O825">
        <v>1702694.1753515</v>
      </c>
      <c r="P825">
        <v>7519833.8898651004</v>
      </c>
      <c r="Q825">
        <v>1215.7729999999999</v>
      </c>
      <c r="R825">
        <v>823</v>
      </c>
    </row>
    <row r="826" spans="15:18" x14ac:dyDescent="0.25">
      <c r="O826">
        <v>1702729.6980842999</v>
      </c>
      <c r="P826">
        <v>7519658.0932131</v>
      </c>
      <c r="Q826">
        <v>1205.2339999999999</v>
      </c>
      <c r="R826">
        <v>824</v>
      </c>
    </row>
    <row r="827" spans="15:18" x14ac:dyDescent="0.25">
      <c r="O827">
        <v>1702734.7677096</v>
      </c>
      <c r="P827">
        <v>7519476.6048133001</v>
      </c>
      <c r="Q827">
        <v>1177.95</v>
      </c>
      <c r="R827">
        <v>825</v>
      </c>
    </row>
    <row r="828" spans="15:18" x14ac:dyDescent="0.25">
      <c r="O828">
        <v>1702692.6051441</v>
      </c>
      <c r="P828">
        <v>7519302.5177018</v>
      </c>
      <c r="Q828">
        <v>1195.0350000000001</v>
      </c>
      <c r="R828">
        <v>826</v>
      </c>
    </row>
    <row r="829" spans="15:18" x14ac:dyDescent="0.25">
      <c r="O829">
        <v>1702758.9767607001</v>
      </c>
      <c r="P829">
        <v>7519128.9131410997</v>
      </c>
      <c r="Q829">
        <v>1231.077</v>
      </c>
      <c r="R829">
        <v>827</v>
      </c>
    </row>
    <row r="830" spans="15:18" x14ac:dyDescent="0.25">
      <c r="O830">
        <v>1702864.9851780001</v>
      </c>
      <c r="P830">
        <v>7519011.8841484999</v>
      </c>
      <c r="Q830">
        <v>1250.8230000000001</v>
      </c>
      <c r="R830">
        <v>828</v>
      </c>
    </row>
    <row r="831" spans="15:18" x14ac:dyDescent="0.25">
      <c r="O831">
        <v>1703049.8363689</v>
      </c>
      <c r="P831">
        <v>7518993.4216374997</v>
      </c>
      <c r="Q831">
        <v>1255.77</v>
      </c>
      <c r="R831">
        <v>829</v>
      </c>
    </row>
    <row r="832" spans="15:18" x14ac:dyDescent="0.25">
      <c r="O832">
        <v>1703220.9476526</v>
      </c>
      <c r="P832">
        <v>7518943.9458224997</v>
      </c>
      <c r="Q832">
        <v>1269.1690000000001</v>
      </c>
      <c r="R832">
        <v>830</v>
      </c>
    </row>
    <row r="833" spans="15:18" x14ac:dyDescent="0.25">
      <c r="O833">
        <v>1703355.9974525999</v>
      </c>
      <c r="P833">
        <v>7518816.6828341</v>
      </c>
      <c r="Q833">
        <v>1264.93</v>
      </c>
      <c r="R833">
        <v>831</v>
      </c>
    </row>
    <row r="834" spans="15:18" x14ac:dyDescent="0.25">
      <c r="O834">
        <v>1703516.912729</v>
      </c>
      <c r="P834">
        <v>7518723.6774108</v>
      </c>
      <c r="Q834">
        <v>1285.5830000000001</v>
      </c>
      <c r="R834">
        <v>832</v>
      </c>
    </row>
    <row r="835" spans="15:18" x14ac:dyDescent="0.25">
      <c r="O835">
        <v>1703698.9893966001</v>
      </c>
      <c r="P835">
        <v>7518713.8859104002</v>
      </c>
      <c r="Q835">
        <v>1339.319</v>
      </c>
      <c r="R835">
        <v>833</v>
      </c>
    </row>
    <row r="836" spans="15:18" x14ac:dyDescent="0.25">
      <c r="O836">
        <v>1703884.6821343</v>
      </c>
      <c r="P836">
        <v>7518721.6651787004</v>
      </c>
      <c r="Q836">
        <v>1339.4090000000001</v>
      </c>
      <c r="R836">
        <v>834</v>
      </c>
    </row>
    <row r="837" spans="15:18" x14ac:dyDescent="0.25">
      <c r="O837">
        <v>1704043.0899743999</v>
      </c>
      <c r="P837">
        <v>7518682.2588363998</v>
      </c>
      <c r="Q837">
        <v>1343.5840000000001</v>
      </c>
      <c r="R837">
        <v>835</v>
      </c>
    </row>
    <row r="838" spans="15:18" x14ac:dyDescent="0.25">
      <c r="O838">
        <v>1704130.0904608001</v>
      </c>
      <c r="P838">
        <v>7518518.0192238996</v>
      </c>
      <c r="Q838">
        <v>1336.7639999999999</v>
      </c>
      <c r="R838">
        <v>836</v>
      </c>
    </row>
    <row r="839" spans="15:18" x14ac:dyDescent="0.25">
      <c r="O839">
        <v>1704241.5628424</v>
      </c>
      <c r="P839">
        <v>7518370.4954415997</v>
      </c>
      <c r="Q839">
        <v>1321.576</v>
      </c>
      <c r="R839">
        <v>837</v>
      </c>
    </row>
    <row r="840" spans="15:18" x14ac:dyDescent="0.25">
      <c r="O840">
        <v>1704406.9242739</v>
      </c>
      <c r="P840">
        <v>7518301.9698085999</v>
      </c>
      <c r="Q840">
        <v>1269.25</v>
      </c>
      <c r="R840">
        <v>838</v>
      </c>
    </row>
    <row r="841" spans="15:18" x14ac:dyDescent="0.25">
      <c r="O841">
        <v>1704587.6805346999</v>
      </c>
      <c r="P841">
        <v>7518258.7158014001</v>
      </c>
      <c r="Q841">
        <v>1237.385</v>
      </c>
      <c r="R841">
        <v>839</v>
      </c>
    </row>
    <row r="842" spans="15:18" x14ac:dyDescent="0.25">
      <c r="O842">
        <v>1704769.3751642001</v>
      </c>
      <c r="P842">
        <v>7518220.6759959999</v>
      </c>
      <c r="Q842">
        <v>1213.7249999999999</v>
      </c>
      <c r="R842">
        <v>840</v>
      </c>
    </row>
    <row r="843" spans="15:18" x14ac:dyDescent="0.25">
      <c r="O843">
        <v>1704953.8703387</v>
      </c>
      <c r="P843">
        <v>7518198.1978829</v>
      </c>
      <c r="Q843">
        <v>1270.768</v>
      </c>
      <c r="R843">
        <v>841</v>
      </c>
    </row>
    <row r="844" spans="15:18" x14ac:dyDescent="0.25">
      <c r="O844">
        <v>1705138.3655131001</v>
      </c>
      <c r="P844">
        <v>7518175.7197698001</v>
      </c>
      <c r="Q844">
        <v>1311.88</v>
      </c>
      <c r="R844">
        <v>842</v>
      </c>
    </row>
    <row r="845" spans="15:18" x14ac:dyDescent="0.25">
      <c r="O845">
        <v>1705322.8606875001</v>
      </c>
      <c r="P845">
        <v>7518153.2416567001</v>
      </c>
      <c r="Q845">
        <v>1310.557</v>
      </c>
      <c r="R845">
        <v>843</v>
      </c>
    </row>
    <row r="846" spans="15:18" x14ac:dyDescent="0.25">
      <c r="O846">
        <v>1705507.3257706</v>
      </c>
      <c r="P846">
        <v>7518130.5189485997</v>
      </c>
      <c r="Q846">
        <v>1311.069</v>
      </c>
      <c r="R846">
        <v>844</v>
      </c>
    </row>
    <row r="847" spans="15:18" x14ac:dyDescent="0.25">
      <c r="O847">
        <v>1705691.7677553</v>
      </c>
      <c r="P847">
        <v>7518107.6084872</v>
      </c>
      <c r="Q847">
        <v>1327.6089999999999</v>
      </c>
      <c r="R847">
        <v>845</v>
      </c>
    </row>
    <row r="848" spans="15:18" x14ac:dyDescent="0.25">
      <c r="O848">
        <v>1705876.1908448001</v>
      </c>
      <c r="P848">
        <v>7518084.5481543997</v>
      </c>
      <c r="Q848">
        <v>1333.973</v>
      </c>
      <c r="R848">
        <v>846</v>
      </c>
    </row>
    <row r="849" spans="15:18" x14ac:dyDescent="0.25">
      <c r="O849">
        <v>1706060.5476379001</v>
      </c>
      <c r="P849">
        <v>7518060.9619760001</v>
      </c>
      <c r="Q849">
        <v>1331.893</v>
      </c>
      <c r="R849">
        <v>847</v>
      </c>
    </row>
    <row r="850" spans="15:18" x14ac:dyDescent="0.25">
      <c r="O850">
        <v>1706193.8065167</v>
      </c>
      <c r="P850">
        <v>7517936.5916392002</v>
      </c>
      <c r="Q850">
        <v>1286.624</v>
      </c>
      <c r="R850">
        <v>848</v>
      </c>
    </row>
    <row r="851" spans="15:18" x14ac:dyDescent="0.25">
      <c r="O851">
        <v>1706301.0150756</v>
      </c>
      <c r="P851">
        <v>7517785.0713604996</v>
      </c>
      <c r="Q851">
        <v>1285.672</v>
      </c>
      <c r="R851">
        <v>849</v>
      </c>
    </row>
    <row r="852" spans="15:18" x14ac:dyDescent="0.25">
      <c r="O852">
        <v>1706402.8825046001</v>
      </c>
      <c r="P852">
        <v>7517630.2381395996</v>
      </c>
      <c r="Q852">
        <v>1255.7380000000001</v>
      </c>
      <c r="R852">
        <v>850</v>
      </c>
    </row>
    <row r="853" spans="15:18" x14ac:dyDescent="0.25">
      <c r="O853">
        <v>1706481.5685924001</v>
      </c>
      <c r="P853">
        <v>7517463.9897427997</v>
      </c>
      <c r="Q853">
        <v>1247.5409999999999</v>
      </c>
      <c r="R853">
        <v>851</v>
      </c>
    </row>
    <row r="854" spans="15:18" x14ac:dyDescent="0.25">
      <c r="O854">
        <v>1706491.3590122999</v>
      </c>
      <c r="P854">
        <v>7517281.3732690001</v>
      </c>
      <c r="Q854">
        <v>1266.6569999999999</v>
      </c>
      <c r="R854">
        <v>852</v>
      </c>
    </row>
    <row r="855" spans="15:18" x14ac:dyDescent="0.25">
      <c r="O855">
        <v>1706396.9785925001</v>
      </c>
      <c r="P855">
        <v>7517127.9096561</v>
      </c>
      <c r="Q855">
        <v>1219.107</v>
      </c>
      <c r="R855">
        <v>853</v>
      </c>
    </row>
    <row r="856" spans="15:18" x14ac:dyDescent="0.25">
      <c r="O856">
        <v>1706249.4253042</v>
      </c>
      <c r="P856">
        <v>7517022.5444751997</v>
      </c>
      <c r="Q856">
        <v>1212.8150000000001</v>
      </c>
      <c r="R856">
        <v>854</v>
      </c>
    </row>
    <row r="857" spans="15:18" x14ac:dyDescent="0.25">
      <c r="O857">
        <v>1706199.168231</v>
      </c>
      <c r="P857">
        <v>7516843.6088399999</v>
      </c>
      <c r="Q857">
        <v>1233.924</v>
      </c>
      <c r="R857">
        <v>855</v>
      </c>
    </row>
    <row r="858" spans="15:18" x14ac:dyDescent="0.25">
      <c r="O858">
        <v>1706113.2307151</v>
      </c>
      <c r="P858">
        <v>7516683.6351233004</v>
      </c>
      <c r="Q858">
        <v>1270.4639999999999</v>
      </c>
      <c r="R858">
        <v>856</v>
      </c>
    </row>
    <row r="859" spans="15:18" x14ac:dyDescent="0.25">
      <c r="O859">
        <v>1705993.0498989001</v>
      </c>
      <c r="P859">
        <v>7516541.8595738998</v>
      </c>
      <c r="Q859">
        <v>1265.8440000000001</v>
      </c>
      <c r="R859">
        <v>857</v>
      </c>
    </row>
    <row r="860" spans="15:18" x14ac:dyDescent="0.25">
      <c r="O860">
        <v>1705837.4233668</v>
      </c>
      <c r="P860">
        <v>7516448.5677934997</v>
      </c>
      <c r="Q860">
        <v>1292.2349999999999</v>
      </c>
      <c r="R860">
        <v>858</v>
      </c>
    </row>
    <row r="861" spans="15:18" x14ac:dyDescent="0.25">
      <c r="O861">
        <v>1705665.8700669999</v>
      </c>
      <c r="P861">
        <v>7516377.0611485001</v>
      </c>
      <c r="Q861">
        <v>1261.143</v>
      </c>
      <c r="R861">
        <v>859</v>
      </c>
    </row>
    <row r="862" spans="15:18" x14ac:dyDescent="0.25">
      <c r="O862">
        <v>1705494.3167671</v>
      </c>
      <c r="P862">
        <v>7516305.5545036001</v>
      </c>
      <c r="Q862">
        <v>1254.8779999999999</v>
      </c>
      <c r="R862">
        <v>860</v>
      </c>
    </row>
    <row r="863" spans="15:18" x14ac:dyDescent="0.25">
      <c r="O863">
        <v>1705322.7634673</v>
      </c>
      <c r="P863">
        <v>7516234.0478585996</v>
      </c>
      <c r="Q863">
        <v>1259.0920000000001</v>
      </c>
      <c r="R863">
        <v>861</v>
      </c>
    </row>
    <row r="864" spans="15:18" x14ac:dyDescent="0.25">
      <c r="O864">
        <v>1705154.2785425</v>
      </c>
      <c r="P864">
        <v>7516156.1075921003</v>
      </c>
      <c r="Q864">
        <v>1267.1600000000001</v>
      </c>
      <c r="R864">
        <v>862</v>
      </c>
    </row>
    <row r="865" spans="15:18" x14ac:dyDescent="0.25">
      <c r="O865">
        <v>1704990.7386310999</v>
      </c>
      <c r="P865">
        <v>7516067.7988590999</v>
      </c>
      <c r="Q865">
        <v>1293.6969999999999</v>
      </c>
      <c r="R865">
        <v>863</v>
      </c>
    </row>
    <row r="866" spans="15:18" x14ac:dyDescent="0.25">
      <c r="O866">
        <v>1704827.1987197001</v>
      </c>
      <c r="P866">
        <v>7515979.4901261004</v>
      </c>
      <c r="Q866">
        <v>1273.7329999999999</v>
      </c>
      <c r="R866">
        <v>864</v>
      </c>
    </row>
    <row r="867" spans="15:18" x14ac:dyDescent="0.25">
      <c r="O867">
        <v>1704659.7447191</v>
      </c>
      <c r="P867">
        <v>7515899.6655377997</v>
      </c>
      <c r="Q867">
        <v>1285.271</v>
      </c>
      <c r="R867">
        <v>865</v>
      </c>
    </row>
    <row r="868" spans="15:18" x14ac:dyDescent="0.25">
      <c r="O868">
        <v>1704486.4206365</v>
      </c>
      <c r="P868">
        <v>7515832.5648868997</v>
      </c>
      <c r="Q868">
        <v>1255.567</v>
      </c>
      <c r="R868">
        <v>866</v>
      </c>
    </row>
    <row r="869" spans="15:18" x14ac:dyDescent="0.25">
      <c r="O869">
        <v>1704313.0965539</v>
      </c>
      <c r="P869">
        <v>7515765.4642361002</v>
      </c>
      <c r="Q869">
        <v>1246.5329999999999</v>
      </c>
      <c r="R869">
        <v>867</v>
      </c>
    </row>
    <row r="870" spans="15:18" x14ac:dyDescent="0.25">
      <c r="O870">
        <v>1704132.6938388001</v>
      </c>
      <c r="P870">
        <v>7515736.7185022999</v>
      </c>
      <c r="Q870">
        <v>1246.24</v>
      </c>
      <c r="R870">
        <v>868</v>
      </c>
    </row>
    <row r="871" spans="15:18" x14ac:dyDescent="0.25">
      <c r="O871">
        <v>1703946.8361608</v>
      </c>
      <c r="P871">
        <v>7515737.5299816001</v>
      </c>
      <c r="Q871">
        <v>1244.653</v>
      </c>
      <c r="R871">
        <v>869</v>
      </c>
    </row>
    <row r="872" spans="15:18" x14ac:dyDescent="0.25">
      <c r="O872">
        <v>1703769.026171</v>
      </c>
      <c r="P872">
        <v>7515698.4097042</v>
      </c>
      <c r="Q872">
        <v>1270.184</v>
      </c>
      <c r="R872">
        <v>870</v>
      </c>
    </row>
    <row r="873" spans="15:18" x14ac:dyDescent="0.25">
      <c r="O873">
        <v>1703618.1597784001</v>
      </c>
      <c r="P873">
        <v>7515602.4553699996</v>
      </c>
      <c r="Q873">
        <v>1284.452</v>
      </c>
      <c r="R873">
        <v>871</v>
      </c>
    </row>
    <row r="874" spans="15:18" x14ac:dyDescent="0.25">
      <c r="O874">
        <v>1703522.2235007</v>
      </c>
      <c r="P874">
        <v>7515443.2700517001</v>
      </c>
      <c r="Q874">
        <v>1275.104</v>
      </c>
      <c r="R874">
        <v>872</v>
      </c>
    </row>
    <row r="875" spans="15:18" x14ac:dyDescent="0.25">
      <c r="O875">
        <v>1703399.6872916</v>
      </c>
      <c r="P875">
        <v>7515303.7145729996</v>
      </c>
      <c r="Q875">
        <v>1247.682</v>
      </c>
      <c r="R875">
        <v>873</v>
      </c>
    </row>
    <row r="876" spans="15:18" x14ac:dyDescent="0.25">
      <c r="O876">
        <v>1703273.0389924</v>
      </c>
      <c r="P876">
        <v>7515167.7633907003</v>
      </c>
      <c r="Q876">
        <v>1211.663</v>
      </c>
      <c r="R876">
        <v>874</v>
      </c>
    </row>
    <row r="877" spans="15:18" x14ac:dyDescent="0.25">
      <c r="O877">
        <v>1703146.4494616999</v>
      </c>
      <c r="P877">
        <v>7515032.1065081004</v>
      </c>
      <c r="Q877">
        <v>1215.732</v>
      </c>
      <c r="R877">
        <v>875</v>
      </c>
    </row>
    <row r="878" spans="15:18" x14ac:dyDescent="0.25">
      <c r="O878">
        <v>1703034.1533699001</v>
      </c>
      <c r="P878">
        <v>7514884.0999277001</v>
      </c>
      <c r="Q878">
        <v>1254.2159999999999</v>
      </c>
      <c r="R878">
        <v>876</v>
      </c>
    </row>
    <row r="879" spans="15:18" x14ac:dyDescent="0.25">
      <c r="O879">
        <v>1702914.4860521001</v>
      </c>
      <c r="P879">
        <v>7514741.8906873995</v>
      </c>
      <c r="Q879">
        <v>1272.309</v>
      </c>
      <c r="R879">
        <v>877</v>
      </c>
    </row>
    <row r="880" spans="15:18" x14ac:dyDescent="0.25">
      <c r="O880">
        <v>1702743.7170967001</v>
      </c>
      <c r="P880">
        <v>7514683.6472757002</v>
      </c>
      <c r="Q880">
        <v>1287.242</v>
      </c>
      <c r="R880">
        <v>878</v>
      </c>
    </row>
    <row r="881" spans="15:18" x14ac:dyDescent="0.25">
      <c r="O881">
        <v>1702561.0886689001</v>
      </c>
      <c r="P881">
        <v>7514661.2373395003</v>
      </c>
      <c r="Q881">
        <v>1293.9110000000001</v>
      </c>
      <c r="R881">
        <v>879</v>
      </c>
    </row>
    <row r="882" spans="15:18" x14ac:dyDescent="0.25">
      <c r="O882">
        <v>1702380.111816</v>
      </c>
      <c r="P882">
        <v>7514661.4924953002</v>
      </c>
      <c r="Q882">
        <v>1332.463</v>
      </c>
      <c r="R882">
        <v>880</v>
      </c>
    </row>
    <row r="883" spans="15:18" x14ac:dyDescent="0.25">
      <c r="O883">
        <v>1702235.1288532</v>
      </c>
      <c r="P883">
        <v>7514545.2011564998</v>
      </c>
      <c r="Q883">
        <v>1331.922</v>
      </c>
      <c r="R883">
        <v>881</v>
      </c>
    </row>
    <row r="884" spans="15:18" x14ac:dyDescent="0.25">
      <c r="O884">
        <v>1702093.5793359</v>
      </c>
      <c r="P884">
        <v>7514424.7589550996</v>
      </c>
      <c r="Q884">
        <v>1318.9480000000001</v>
      </c>
      <c r="R884">
        <v>882</v>
      </c>
    </row>
    <row r="885" spans="15:18" x14ac:dyDescent="0.25">
      <c r="O885">
        <v>1702103.2802994</v>
      </c>
      <c r="P885">
        <v>7514267.4763620002</v>
      </c>
      <c r="Q885">
        <v>1315.0550000000001</v>
      </c>
      <c r="R885">
        <v>883</v>
      </c>
    </row>
    <row r="886" spans="15:18" x14ac:dyDescent="0.25">
      <c r="O886">
        <v>1702162.6616648</v>
      </c>
      <c r="P886">
        <v>7514091.9315031003</v>
      </c>
      <c r="Q886">
        <v>1332.1469999999999</v>
      </c>
      <c r="R886">
        <v>884</v>
      </c>
    </row>
    <row r="887" spans="15:18" x14ac:dyDescent="0.25">
      <c r="O887">
        <v>1702214.9913891</v>
      </c>
      <c r="P887">
        <v>7513914.3748193001</v>
      </c>
      <c r="Q887">
        <v>1292.3240000000001</v>
      </c>
      <c r="R887">
        <v>885</v>
      </c>
    </row>
    <row r="888" spans="15:18" x14ac:dyDescent="0.25">
      <c r="O888">
        <v>1702293.4016863001</v>
      </c>
      <c r="P888">
        <v>7513745.8649968999</v>
      </c>
      <c r="Q888">
        <v>1289.242</v>
      </c>
      <c r="R888">
        <v>886</v>
      </c>
    </row>
    <row r="889" spans="15:18" x14ac:dyDescent="0.25">
      <c r="O889">
        <v>1702337.8614884999</v>
      </c>
      <c r="P889">
        <v>7513565.9601403</v>
      </c>
      <c r="Q889">
        <v>1317.402</v>
      </c>
      <c r="R889">
        <v>887</v>
      </c>
    </row>
    <row r="890" spans="15:18" x14ac:dyDescent="0.25">
      <c r="O890">
        <v>1702354.5851667</v>
      </c>
      <c r="P890">
        <v>7513381.1113104001</v>
      </c>
      <c r="Q890">
        <v>1353.5820000000001</v>
      </c>
      <c r="R890">
        <v>888</v>
      </c>
    </row>
    <row r="891" spans="15:18" x14ac:dyDescent="0.25">
      <c r="O891">
        <v>1702491.2343919</v>
      </c>
      <c r="P891">
        <v>7513255.9779188996</v>
      </c>
      <c r="Q891">
        <v>1394.309</v>
      </c>
      <c r="R891">
        <v>889</v>
      </c>
    </row>
    <row r="892" spans="15:18" x14ac:dyDescent="0.25">
      <c r="O892">
        <v>1702642.9004373001</v>
      </c>
      <c r="P892">
        <v>7513148.6797837</v>
      </c>
      <c r="Q892">
        <v>1438.1420000000001</v>
      </c>
      <c r="R892">
        <v>890</v>
      </c>
    </row>
    <row r="893" spans="15:18" x14ac:dyDescent="0.25">
      <c r="O893">
        <v>1702761.9238107</v>
      </c>
      <c r="P893">
        <v>7513007.809173</v>
      </c>
      <c r="Q893">
        <v>1497.8910000000001</v>
      </c>
      <c r="R893">
        <v>891</v>
      </c>
    </row>
    <row r="894" spans="15:18" x14ac:dyDescent="0.25">
      <c r="O894">
        <v>1702921.1696818001</v>
      </c>
      <c r="P894">
        <v>7512936.8249778999</v>
      </c>
      <c r="Q894">
        <v>1446.9010000000001</v>
      </c>
      <c r="R894">
        <v>892</v>
      </c>
    </row>
    <row r="895" spans="15:18" x14ac:dyDescent="0.25">
      <c r="O895">
        <v>1703099.3478754</v>
      </c>
      <c r="P895">
        <v>7512886.2252375996</v>
      </c>
      <c r="Q895">
        <v>1469.1420000000001</v>
      </c>
      <c r="R895">
        <v>893</v>
      </c>
    </row>
    <row r="896" spans="15:18" x14ac:dyDescent="0.25">
      <c r="O896">
        <v>1703284.7270210001</v>
      </c>
      <c r="P896">
        <v>7512899.5784139996</v>
      </c>
      <c r="Q896">
        <v>1471.694</v>
      </c>
      <c r="R896">
        <v>894</v>
      </c>
    </row>
    <row r="897" spans="15:18" x14ac:dyDescent="0.25">
      <c r="O897">
        <v>1703467.6735514</v>
      </c>
      <c r="P897">
        <v>7512880.1575301001</v>
      </c>
      <c r="Q897">
        <v>1454.8879999999999</v>
      </c>
      <c r="R897">
        <v>895</v>
      </c>
    </row>
    <row r="898" spans="15:18" x14ac:dyDescent="0.25">
      <c r="O898">
        <v>1703649.0499308</v>
      </c>
      <c r="P898">
        <v>7512839.5823659003</v>
      </c>
      <c r="Q898">
        <v>1410.7439999999999</v>
      </c>
      <c r="R898">
        <v>896</v>
      </c>
    </row>
    <row r="899" spans="15:18" x14ac:dyDescent="0.25">
      <c r="O899">
        <v>1703830.4263102</v>
      </c>
      <c r="P899">
        <v>7512799.0072016995</v>
      </c>
      <c r="Q899">
        <v>1434.087</v>
      </c>
      <c r="R899">
        <v>897</v>
      </c>
    </row>
    <row r="900" spans="15:18" x14ac:dyDescent="0.25">
      <c r="O900">
        <v>1704011.8026896</v>
      </c>
      <c r="P900">
        <v>7512758.4320374997</v>
      </c>
      <c r="Q900">
        <v>1428.895</v>
      </c>
      <c r="R900">
        <v>898</v>
      </c>
    </row>
    <row r="901" spans="15:18" x14ac:dyDescent="0.25">
      <c r="O901">
        <v>1704163.0188078</v>
      </c>
      <c r="P901">
        <v>7512653.0676429002</v>
      </c>
      <c r="Q901">
        <v>1443.422</v>
      </c>
      <c r="R901">
        <v>899</v>
      </c>
    </row>
    <row r="902" spans="15:18" x14ac:dyDescent="0.25">
      <c r="O902">
        <v>1704316.5089606999</v>
      </c>
      <c r="P902">
        <v>7512556.2521936996</v>
      </c>
      <c r="Q902">
        <v>1441.778</v>
      </c>
      <c r="R902">
        <v>900</v>
      </c>
    </row>
    <row r="903" spans="15:18" x14ac:dyDescent="0.25">
      <c r="O903">
        <v>1704492.7082366999</v>
      </c>
      <c r="P903">
        <v>7512583.1633754</v>
      </c>
      <c r="Q903">
        <v>1437.682</v>
      </c>
      <c r="R903">
        <v>901</v>
      </c>
    </row>
    <row r="904" spans="15:18" x14ac:dyDescent="0.25">
      <c r="O904">
        <v>1704647.2582536</v>
      </c>
      <c r="P904">
        <v>7512686.4010973005</v>
      </c>
      <c r="Q904">
        <v>1455.588</v>
      </c>
      <c r="R904">
        <v>902</v>
      </c>
    </row>
    <row r="905" spans="15:18" x14ac:dyDescent="0.25">
      <c r="O905">
        <v>1704801.8082705</v>
      </c>
      <c r="P905">
        <v>7512789.6388192</v>
      </c>
      <c r="Q905">
        <v>1417.9839999999999</v>
      </c>
      <c r="R905">
        <v>903</v>
      </c>
    </row>
    <row r="906" spans="15:18" x14ac:dyDescent="0.25">
      <c r="O906">
        <v>1704958.0225863</v>
      </c>
      <c r="P906">
        <v>7512886.0214004004</v>
      </c>
      <c r="Q906">
        <v>1405.0139999999999</v>
      </c>
      <c r="R906">
        <v>904</v>
      </c>
    </row>
    <row r="907" spans="15:18" x14ac:dyDescent="0.25">
      <c r="O907">
        <v>1705142.7056394999</v>
      </c>
      <c r="P907">
        <v>7512865.1430670004</v>
      </c>
      <c r="Q907">
        <v>1412.721</v>
      </c>
      <c r="R907">
        <v>905</v>
      </c>
    </row>
    <row r="908" spans="15:18" x14ac:dyDescent="0.25">
      <c r="O908">
        <v>1705327.3886928</v>
      </c>
      <c r="P908">
        <v>7512844.2647337001</v>
      </c>
      <c r="Q908">
        <v>1407.4359999999999</v>
      </c>
      <c r="R908">
        <v>906</v>
      </c>
    </row>
    <row r="909" spans="15:18" x14ac:dyDescent="0.25">
      <c r="O909">
        <v>1705512.0717460001</v>
      </c>
      <c r="P909">
        <v>7512823.3864003001</v>
      </c>
      <c r="Q909">
        <v>1410.6189999999999</v>
      </c>
      <c r="R909">
        <v>907</v>
      </c>
    </row>
    <row r="910" spans="15:18" x14ac:dyDescent="0.25">
      <c r="O910">
        <v>1705696.1214079</v>
      </c>
      <c r="P910">
        <v>7512799.5687801</v>
      </c>
      <c r="Q910">
        <v>1402.3309999999999</v>
      </c>
      <c r="R910">
        <v>908</v>
      </c>
    </row>
    <row r="911" spans="15:18" x14ac:dyDescent="0.25">
      <c r="O911">
        <v>1705873.0124039</v>
      </c>
      <c r="P911">
        <v>7512742.5309813004</v>
      </c>
      <c r="Q911">
        <v>1383.62</v>
      </c>
      <c r="R911">
        <v>909</v>
      </c>
    </row>
    <row r="912" spans="15:18" x14ac:dyDescent="0.25">
      <c r="O912">
        <v>1706046.3855016001</v>
      </c>
      <c r="P912">
        <v>7512678.8577517997</v>
      </c>
      <c r="Q912">
        <v>1409.367</v>
      </c>
      <c r="R912">
        <v>910</v>
      </c>
    </row>
    <row r="913" spans="15:18" x14ac:dyDescent="0.25">
      <c r="O913">
        <v>1706192.8635776001</v>
      </c>
      <c r="P913">
        <v>7512564.4553559003</v>
      </c>
      <c r="Q913">
        <v>1421.692</v>
      </c>
      <c r="R913">
        <v>911</v>
      </c>
    </row>
    <row r="914" spans="15:18" x14ac:dyDescent="0.25">
      <c r="O914">
        <v>1706339.3416537</v>
      </c>
      <c r="P914">
        <v>7512450.05296</v>
      </c>
      <c r="Q914">
        <v>1407.394</v>
      </c>
      <c r="R914">
        <v>912</v>
      </c>
    </row>
    <row r="915" spans="15:18" x14ac:dyDescent="0.25">
      <c r="O915">
        <v>1706273.5591174001</v>
      </c>
      <c r="P915">
        <v>7512354.7924274998</v>
      </c>
      <c r="Q915">
        <v>1417.9079999999999</v>
      </c>
      <c r="R915">
        <v>913</v>
      </c>
    </row>
    <row r="916" spans="15:18" x14ac:dyDescent="0.25">
      <c r="O916">
        <v>1706108.9769377999</v>
      </c>
      <c r="P916">
        <v>7512268.4417406004</v>
      </c>
      <c r="Q916">
        <v>1419.9269999999999</v>
      </c>
      <c r="R916">
        <v>914</v>
      </c>
    </row>
    <row r="917" spans="15:18" x14ac:dyDescent="0.25">
      <c r="O917">
        <v>1705944.3947582999</v>
      </c>
      <c r="P917">
        <v>7512182.0910537001</v>
      </c>
      <c r="Q917">
        <v>1444.8810000000001</v>
      </c>
      <c r="R917">
        <v>915</v>
      </c>
    </row>
    <row r="918" spans="15:18" x14ac:dyDescent="0.25">
      <c r="O918">
        <v>1705779.8125787</v>
      </c>
      <c r="P918">
        <v>7512095.7403667998</v>
      </c>
      <c r="Q918">
        <v>1514.7329999999999</v>
      </c>
      <c r="R918">
        <v>916</v>
      </c>
    </row>
    <row r="919" spans="15:18" x14ac:dyDescent="0.25">
      <c r="O919">
        <v>1705692.6270947999</v>
      </c>
      <c r="P919">
        <v>7511953.7365913996</v>
      </c>
      <c r="Q919">
        <v>1508.902</v>
      </c>
      <c r="R919">
        <v>917</v>
      </c>
    </row>
    <row r="920" spans="15:18" x14ac:dyDescent="0.25">
      <c r="O920">
        <v>1705663.1630925001</v>
      </c>
      <c r="P920">
        <v>7511770.2274431</v>
      </c>
      <c r="Q920">
        <v>1465.3240000000001</v>
      </c>
      <c r="R920">
        <v>918</v>
      </c>
    </row>
    <row r="921" spans="15:18" x14ac:dyDescent="0.25">
      <c r="O921">
        <v>1705633.6990902</v>
      </c>
      <c r="P921">
        <v>7511586.7182946997</v>
      </c>
      <c r="Q921">
        <v>1493.1859999999999</v>
      </c>
      <c r="R921">
        <v>919</v>
      </c>
    </row>
    <row r="922" spans="15:18" x14ac:dyDescent="0.25">
      <c r="O922">
        <v>1705697.44885</v>
      </c>
      <c r="P922">
        <v>7511427.8476652</v>
      </c>
      <c r="Q922">
        <v>1478.7850000000001</v>
      </c>
      <c r="R922">
        <v>920</v>
      </c>
    </row>
    <row r="923" spans="15:18" x14ac:dyDescent="0.25">
      <c r="O923">
        <v>1705813.7406878001</v>
      </c>
      <c r="P923">
        <v>7511282.8651027</v>
      </c>
      <c r="Q923">
        <v>1468.8219999999999</v>
      </c>
      <c r="R923">
        <v>921</v>
      </c>
    </row>
    <row r="924" spans="15:18" x14ac:dyDescent="0.25">
      <c r="O924">
        <v>1705966.2965025001</v>
      </c>
      <c r="P924">
        <v>7511264.7447293</v>
      </c>
      <c r="Q924">
        <v>1453.1320000000001</v>
      </c>
      <c r="R924">
        <v>922</v>
      </c>
    </row>
    <row r="925" spans="15:18" x14ac:dyDescent="0.25">
      <c r="O925">
        <v>1706141.6452615</v>
      </c>
      <c r="P925">
        <v>7511326.3608611999</v>
      </c>
      <c r="Q925">
        <v>1416.615</v>
      </c>
      <c r="R925">
        <v>923</v>
      </c>
    </row>
    <row r="926" spans="15:18" x14ac:dyDescent="0.25">
      <c r="O926">
        <v>1706296.641939</v>
      </c>
      <c r="P926">
        <v>7511275.2473641997</v>
      </c>
      <c r="Q926">
        <v>1436.277</v>
      </c>
      <c r="R926">
        <v>924</v>
      </c>
    </row>
    <row r="927" spans="15:18" x14ac:dyDescent="0.25">
      <c r="O927">
        <v>1706323.2736748999</v>
      </c>
      <c r="P927">
        <v>7511091.3058364997</v>
      </c>
      <c r="Q927">
        <v>1409.0050000000001</v>
      </c>
      <c r="R927">
        <v>925</v>
      </c>
    </row>
    <row r="928" spans="15:18" x14ac:dyDescent="0.25">
      <c r="O928">
        <v>1706349.9054107</v>
      </c>
      <c r="P928">
        <v>7510907.3643087996</v>
      </c>
      <c r="Q928">
        <v>1411.3910000000001</v>
      </c>
      <c r="R928">
        <v>926</v>
      </c>
    </row>
    <row r="929" spans="15:18" x14ac:dyDescent="0.25">
      <c r="O929">
        <v>1706376.5371466</v>
      </c>
      <c r="P929">
        <v>7510723.4227812001</v>
      </c>
      <c r="Q929">
        <v>1395.4349999999999</v>
      </c>
      <c r="R929">
        <v>927</v>
      </c>
    </row>
    <row r="930" spans="15:18" x14ac:dyDescent="0.25">
      <c r="O930">
        <v>1706519.9266919999</v>
      </c>
      <c r="P930">
        <v>7510612.0271225004</v>
      </c>
      <c r="Q930">
        <v>1375.623</v>
      </c>
      <c r="R930">
        <v>928</v>
      </c>
    </row>
    <row r="931" spans="15:18" x14ac:dyDescent="0.25">
      <c r="O931">
        <v>1706704.3220156999</v>
      </c>
      <c r="P931">
        <v>7510588.7440908998</v>
      </c>
      <c r="Q931">
        <v>1350.191</v>
      </c>
      <c r="R931">
        <v>929</v>
      </c>
    </row>
    <row r="932" spans="15:18" x14ac:dyDescent="0.25">
      <c r="O932">
        <v>1706888.7173394</v>
      </c>
      <c r="P932">
        <v>7510565.4610593002</v>
      </c>
      <c r="Q932">
        <v>1364.83</v>
      </c>
      <c r="R932">
        <v>930</v>
      </c>
    </row>
    <row r="933" spans="15:18" x14ac:dyDescent="0.25">
      <c r="O933">
        <v>1706854.6888576001</v>
      </c>
      <c r="P933">
        <v>7510386.6599409999</v>
      </c>
      <c r="Q933">
        <v>1328.09</v>
      </c>
      <c r="R933">
        <v>931</v>
      </c>
    </row>
    <row r="934" spans="15:18" x14ac:dyDescent="0.25">
      <c r="O934">
        <v>1706933.1465145</v>
      </c>
      <c r="P934">
        <v>7510219.1582068</v>
      </c>
      <c r="Q934">
        <v>1302.9929999999999</v>
      </c>
      <c r="R934">
        <v>932</v>
      </c>
    </row>
    <row r="935" spans="15:18" x14ac:dyDescent="0.25">
      <c r="O935">
        <v>1707014.3986744999</v>
      </c>
      <c r="P935">
        <v>7510052.0001335004</v>
      </c>
      <c r="Q935">
        <v>1282.5640000000001</v>
      </c>
      <c r="R935">
        <v>933</v>
      </c>
    </row>
    <row r="936" spans="15:18" x14ac:dyDescent="0.25">
      <c r="O936">
        <v>1707119.4376350001</v>
      </c>
      <c r="P936">
        <v>7509902.0331605002</v>
      </c>
      <c r="Q936">
        <v>1292.52</v>
      </c>
      <c r="R936">
        <v>934</v>
      </c>
    </row>
    <row r="937" spans="15:18" x14ac:dyDescent="0.25">
      <c r="O937">
        <v>1707252.6574355999</v>
      </c>
      <c r="P937">
        <v>7509772.4329302004</v>
      </c>
      <c r="Q937">
        <v>1309.319</v>
      </c>
      <c r="R937">
        <v>935</v>
      </c>
    </row>
    <row r="938" spans="15:18" x14ac:dyDescent="0.25">
      <c r="O938">
        <v>1707385.8772362</v>
      </c>
      <c r="P938">
        <v>7509642.8326998996</v>
      </c>
      <c r="Q938">
        <v>1329.48</v>
      </c>
      <c r="R938">
        <v>936</v>
      </c>
    </row>
    <row r="939" spans="15:18" x14ac:dyDescent="0.25">
      <c r="O939">
        <v>1707545.4588519</v>
      </c>
      <c r="P939">
        <v>7509552.5738391997</v>
      </c>
      <c r="Q939">
        <v>1391.174</v>
      </c>
      <c r="R939">
        <v>937</v>
      </c>
    </row>
    <row r="940" spans="15:18" x14ac:dyDescent="0.25">
      <c r="O940">
        <v>1707715.9813866999</v>
      </c>
      <c r="P940">
        <v>7509478.6427897997</v>
      </c>
      <c r="Q940">
        <v>1413.5889999999999</v>
      </c>
      <c r="R940">
        <v>938</v>
      </c>
    </row>
    <row r="941" spans="15:18" x14ac:dyDescent="0.25">
      <c r="O941">
        <v>1707899.9483792</v>
      </c>
      <c r="P941">
        <v>7509457.3512255996</v>
      </c>
      <c r="Q941">
        <v>1422.74</v>
      </c>
      <c r="R941">
        <v>939</v>
      </c>
    </row>
    <row r="942" spans="15:18" x14ac:dyDescent="0.25">
      <c r="O942">
        <v>1708085.0383737001</v>
      </c>
      <c r="P942">
        <v>7509440.4565850999</v>
      </c>
      <c r="Q942">
        <v>1450.079</v>
      </c>
      <c r="R942">
        <v>940</v>
      </c>
    </row>
    <row r="943" spans="15:18" x14ac:dyDescent="0.25">
      <c r="O943">
        <v>1708270.1283682</v>
      </c>
      <c r="P943">
        <v>7509423.5619444996</v>
      </c>
      <c r="Q943">
        <v>1453.0820000000001</v>
      </c>
      <c r="R943">
        <v>941</v>
      </c>
    </row>
    <row r="944" spans="15:18" x14ac:dyDescent="0.25">
      <c r="O944">
        <v>1708455.2183628001</v>
      </c>
      <c r="P944">
        <v>7509406.6673039999</v>
      </c>
      <c r="Q944">
        <v>1457.0309999999999</v>
      </c>
      <c r="R944">
        <v>942</v>
      </c>
    </row>
    <row r="945" spans="15:18" x14ac:dyDescent="0.25">
      <c r="O945">
        <v>1708637.7706359001</v>
      </c>
      <c r="P945">
        <v>7509406.0967458999</v>
      </c>
      <c r="Q945">
        <v>1445.797</v>
      </c>
      <c r="R945">
        <v>943</v>
      </c>
    </row>
    <row r="946" spans="15:18" x14ac:dyDescent="0.25">
      <c r="O946">
        <v>1708808.9965535</v>
      </c>
      <c r="P946">
        <v>7509478.3838130003</v>
      </c>
      <c r="Q946">
        <v>1457.1949999999999</v>
      </c>
      <c r="R946">
        <v>944</v>
      </c>
    </row>
    <row r="947" spans="15:18" x14ac:dyDescent="0.25">
      <c r="O947">
        <v>1708983.6904653001</v>
      </c>
      <c r="P947">
        <v>7509479.1954549998</v>
      </c>
      <c r="Q947">
        <v>1470.1089999999999</v>
      </c>
      <c r="R947">
        <v>945</v>
      </c>
    </row>
    <row r="948" spans="15:18" x14ac:dyDescent="0.25">
      <c r="O948">
        <v>1709161.1103514</v>
      </c>
      <c r="P948">
        <v>7509423.8247138001</v>
      </c>
      <c r="Q948">
        <v>1465.0719999999999</v>
      </c>
      <c r="R948">
        <v>946</v>
      </c>
    </row>
    <row r="949" spans="15:18" x14ac:dyDescent="0.25">
      <c r="O949">
        <v>1709338.5302375001</v>
      </c>
      <c r="P949">
        <v>7509368.4539727001</v>
      </c>
      <c r="Q949">
        <v>1478.328</v>
      </c>
      <c r="R949">
        <v>947</v>
      </c>
    </row>
    <row r="950" spans="15:18" x14ac:dyDescent="0.25">
      <c r="O950">
        <v>1709493.3563711999</v>
      </c>
      <c r="P950">
        <v>7509269.8136652997</v>
      </c>
      <c r="Q950">
        <v>1462.0630000000001</v>
      </c>
      <c r="R950">
        <v>948</v>
      </c>
    </row>
    <row r="951" spans="15:18" x14ac:dyDescent="0.25">
      <c r="O951">
        <v>1709640.1918496001</v>
      </c>
      <c r="P951">
        <v>7509155.8703581998</v>
      </c>
      <c r="Q951">
        <v>1463.0129999999999</v>
      </c>
      <c r="R951">
        <v>949</v>
      </c>
    </row>
    <row r="952" spans="15:18" x14ac:dyDescent="0.25">
      <c r="O952">
        <v>1709819.9524707</v>
      </c>
      <c r="P952">
        <v>7509122.0798811</v>
      </c>
      <c r="Q952">
        <v>1477.0730000000001</v>
      </c>
      <c r="R952">
        <v>950</v>
      </c>
    </row>
    <row r="953" spans="15:18" x14ac:dyDescent="0.25">
      <c r="O953">
        <v>1710000.9493319001</v>
      </c>
      <c r="P953">
        <v>7509093.3541126996</v>
      </c>
      <c r="Q953">
        <v>1501.4059999999999</v>
      </c>
      <c r="R953">
        <v>951</v>
      </c>
    </row>
    <row r="954" spans="15:18" x14ac:dyDescent="0.25">
      <c r="O954">
        <v>1710120.7747553</v>
      </c>
      <c r="P954">
        <v>7508951.2780667003</v>
      </c>
      <c r="Q954">
        <v>1504.991</v>
      </c>
      <c r="R954">
        <v>952</v>
      </c>
    </row>
    <row r="955" spans="15:18" x14ac:dyDescent="0.25">
      <c r="O955">
        <v>1710220.9705119999</v>
      </c>
      <c r="P955">
        <v>7508805.2025674004</v>
      </c>
      <c r="Q955">
        <v>1492.442</v>
      </c>
      <c r="R955">
        <v>953</v>
      </c>
    </row>
    <row r="956" spans="15:18" x14ac:dyDescent="0.25">
      <c r="O956">
        <v>1710166.2841167999</v>
      </c>
      <c r="P956">
        <v>7508627.5705513004</v>
      </c>
      <c r="Q956">
        <v>1520.6780000000001</v>
      </c>
      <c r="R956">
        <v>954</v>
      </c>
    </row>
    <row r="957" spans="15:18" x14ac:dyDescent="0.25">
      <c r="O957">
        <v>1710071.0704659999</v>
      </c>
      <c r="P957">
        <v>7508475.8976886999</v>
      </c>
      <c r="Q957">
        <v>1537.7070000000001</v>
      </c>
      <c r="R957">
        <v>955</v>
      </c>
    </row>
    <row r="958" spans="15:18" x14ac:dyDescent="0.25">
      <c r="O958">
        <v>1709932.5808542001</v>
      </c>
      <c r="P958">
        <v>7508351.9446235001</v>
      </c>
      <c r="Q958">
        <v>1547.201</v>
      </c>
      <c r="R958">
        <v>956</v>
      </c>
    </row>
    <row r="959" spans="15:18" x14ac:dyDescent="0.25">
      <c r="O959">
        <v>1709794.0912425001</v>
      </c>
      <c r="P959">
        <v>7508227.9915581997</v>
      </c>
      <c r="Q959">
        <v>1572.183</v>
      </c>
      <c r="R959">
        <v>957</v>
      </c>
    </row>
    <row r="960" spans="15:18" x14ac:dyDescent="0.25">
      <c r="O960">
        <v>1709655.6016307001</v>
      </c>
      <c r="P960">
        <v>7508104.0384929003</v>
      </c>
      <c r="Q960">
        <v>1567.085</v>
      </c>
      <c r="R960">
        <v>958</v>
      </c>
    </row>
    <row r="961" spans="15:18" x14ac:dyDescent="0.25">
      <c r="O961">
        <v>1709517.1120189</v>
      </c>
      <c r="P961">
        <v>7507980.0854276996</v>
      </c>
      <c r="Q961">
        <v>1556.7449999999999</v>
      </c>
      <c r="R961">
        <v>959</v>
      </c>
    </row>
    <row r="962" spans="15:18" x14ac:dyDescent="0.25">
      <c r="O962">
        <v>1709389.3083416</v>
      </c>
      <c r="P962">
        <v>7507848.3564416002</v>
      </c>
      <c r="Q962">
        <v>1474.174</v>
      </c>
      <c r="R962">
        <v>960</v>
      </c>
    </row>
    <row r="963" spans="15:18" x14ac:dyDescent="0.25">
      <c r="O963">
        <v>1709313.9651037001</v>
      </c>
      <c r="P963">
        <v>7507678.4531413</v>
      </c>
      <c r="Q963">
        <v>1512.3969999999999</v>
      </c>
      <c r="R963">
        <v>961</v>
      </c>
    </row>
    <row r="964" spans="15:18" x14ac:dyDescent="0.25">
      <c r="O964">
        <v>1709238.6218658001</v>
      </c>
      <c r="P964">
        <v>7507508.5498409998</v>
      </c>
      <c r="Q964">
        <v>1494.9829999999999</v>
      </c>
      <c r="R964">
        <v>962</v>
      </c>
    </row>
    <row r="965" spans="15:18" x14ac:dyDescent="0.25">
      <c r="O965">
        <v>1709163.2786278999</v>
      </c>
      <c r="P965">
        <v>7507338.6465405999</v>
      </c>
      <c r="Q965">
        <v>1467.9280000000001</v>
      </c>
      <c r="R965">
        <v>963</v>
      </c>
    </row>
    <row r="966" spans="15:18" x14ac:dyDescent="0.25">
      <c r="O966">
        <v>1709075.4989241001</v>
      </c>
      <c r="P966">
        <v>7507179.0566630997</v>
      </c>
      <c r="Q966">
        <v>1490.8389999999999</v>
      </c>
      <c r="R966">
        <v>964</v>
      </c>
    </row>
    <row r="967" spans="15:18" x14ac:dyDescent="0.25">
      <c r="O967">
        <v>1708922.4701971</v>
      </c>
      <c r="P967">
        <v>7507073.5770741999</v>
      </c>
      <c r="Q967">
        <v>1502.354</v>
      </c>
      <c r="R967">
        <v>965</v>
      </c>
    </row>
    <row r="968" spans="15:18" x14ac:dyDescent="0.25">
      <c r="O968">
        <v>1708769.4414702</v>
      </c>
      <c r="P968">
        <v>7506968.0974851996</v>
      </c>
      <c r="Q968">
        <v>1449.2809999999999</v>
      </c>
      <c r="R968">
        <v>966</v>
      </c>
    </row>
    <row r="969" spans="15:18" x14ac:dyDescent="0.25">
      <c r="O969">
        <v>1708605.2374187999</v>
      </c>
      <c r="P969">
        <v>7506915.3247268004</v>
      </c>
      <c r="Q969">
        <v>1476.1189999999999</v>
      </c>
      <c r="R969">
        <v>967</v>
      </c>
    </row>
    <row r="970" spans="15:18" x14ac:dyDescent="0.25">
      <c r="O970">
        <v>1708422.5709108</v>
      </c>
      <c r="P970">
        <v>7506949.6275228998</v>
      </c>
      <c r="Q970">
        <v>1518.0440000000001</v>
      </c>
      <c r="R970">
        <v>968</v>
      </c>
    </row>
    <row r="971" spans="15:18" x14ac:dyDescent="0.25">
      <c r="O971">
        <v>1708244.0844841001</v>
      </c>
      <c r="P971">
        <v>7506949.1389193004</v>
      </c>
      <c r="Q971">
        <v>1481.421</v>
      </c>
      <c r="R971">
        <v>969</v>
      </c>
    </row>
    <row r="972" spans="15:18" x14ac:dyDescent="0.25">
      <c r="O972">
        <v>1708074.7420826999</v>
      </c>
      <c r="P972">
        <v>7506872.5433186004</v>
      </c>
      <c r="Q972">
        <v>1538.5509999999999</v>
      </c>
      <c r="R972">
        <v>970</v>
      </c>
    </row>
    <row r="973" spans="15:18" x14ac:dyDescent="0.25">
      <c r="O973">
        <v>1707895.7675318001</v>
      </c>
      <c r="P973">
        <v>7506849.3043473</v>
      </c>
      <c r="Q973">
        <v>1551.9090000000001</v>
      </c>
      <c r="R973">
        <v>971</v>
      </c>
    </row>
    <row r="974" spans="15:18" x14ac:dyDescent="0.25">
      <c r="O974">
        <v>1707710.3322624001</v>
      </c>
      <c r="P974">
        <v>7506861.8540813997</v>
      </c>
      <c r="Q974">
        <v>1534.7529999999999</v>
      </c>
      <c r="R974">
        <v>972</v>
      </c>
    </row>
    <row r="975" spans="15:18" x14ac:dyDescent="0.25">
      <c r="O975">
        <v>1707531.4418577999</v>
      </c>
      <c r="P975">
        <v>7506813.2336264998</v>
      </c>
      <c r="Q975">
        <v>1524.0509999999999</v>
      </c>
      <c r="R975">
        <v>973</v>
      </c>
    </row>
    <row r="976" spans="15:18" x14ac:dyDescent="0.25">
      <c r="O976">
        <v>1707352.8592902001</v>
      </c>
      <c r="P976">
        <v>7506761.7360393004</v>
      </c>
      <c r="Q976">
        <v>1537.1110000000001</v>
      </c>
      <c r="R976">
        <v>974</v>
      </c>
    </row>
    <row r="977" spans="15:18" x14ac:dyDescent="0.25">
      <c r="O977">
        <v>1707174.2767225001</v>
      </c>
      <c r="P977">
        <v>7506710.2384521002</v>
      </c>
      <c r="Q977">
        <v>1577.133</v>
      </c>
      <c r="R977">
        <v>975</v>
      </c>
    </row>
    <row r="978" spans="15:18" x14ac:dyDescent="0.25">
      <c r="O978">
        <v>1706995.6941549</v>
      </c>
      <c r="P978">
        <v>7506658.7408649996</v>
      </c>
      <c r="Q978">
        <v>1553.8579999999999</v>
      </c>
      <c r="R978">
        <v>976</v>
      </c>
    </row>
    <row r="979" spans="15:18" x14ac:dyDescent="0.25">
      <c r="O979">
        <v>1706817.1115872001</v>
      </c>
      <c r="P979">
        <v>7506607.2432778003</v>
      </c>
      <c r="Q979">
        <v>1557.7619999999999</v>
      </c>
      <c r="R979">
        <v>977</v>
      </c>
    </row>
    <row r="980" spans="15:18" x14ac:dyDescent="0.25">
      <c r="O980">
        <v>1706638.5290194999</v>
      </c>
      <c r="P980">
        <v>7506555.7456906</v>
      </c>
      <c r="Q980">
        <v>1538.9549999999999</v>
      </c>
      <c r="R980">
        <v>978</v>
      </c>
    </row>
    <row r="981" spans="15:18" x14ac:dyDescent="0.25">
      <c r="O981">
        <v>1706482.5519806</v>
      </c>
      <c r="P981">
        <v>7506454.7805353999</v>
      </c>
      <c r="Q981">
        <v>1529.71</v>
      </c>
      <c r="R981">
        <v>979</v>
      </c>
    </row>
    <row r="982" spans="15:18" x14ac:dyDescent="0.25">
      <c r="O982">
        <v>1706326.7349332999</v>
      </c>
      <c r="P982">
        <v>7506353.4652714003</v>
      </c>
      <c r="Q982">
        <v>1516.518</v>
      </c>
      <c r="R982">
        <v>980</v>
      </c>
    </row>
    <row r="983" spans="15:18" x14ac:dyDescent="0.25">
      <c r="O983">
        <v>1706170.9178859999</v>
      </c>
      <c r="P983">
        <v>7506252.1500073001</v>
      </c>
      <c r="Q983">
        <v>1501.3420000000001</v>
      </c>
      <c r="R983">
        <v>981</v>
      </c>
    </row>
    <row r="984" spans="15:18" x14ac:dyDescent="0.25">
      <c r="O984">
        <v>1706020.9279577001</v>
      </c>
      <c r="P984">
        <v>7506143.1132811001</v>
      </c>
      <c r="Q984">
        <v>1512.835</v>
      </c>
      <c r="R984">
        <v>982</v>
      </c>
    </row>
    <row r="985" spans="15:18" x14ac:dyDescent="0.25">
      <c r="O985">
        <v>1705880.761249</v>
      </c>
      <c r="P985">
        <v>7506021.0598962996</v>
      </c>
      <c r="Q985">
        <v>1522.0709999999999</v>
      </c>
      <c r="R985">
        <v>983</v>
      </c>
    </row>
    <row r="986" spans="15:18" x14ac:dyDescent="0.25">
      <c r="O986">
        <v>1705740.5945404</v>
      </c>
      <c r="P986">
        <v>7505899.0065115001</v>
      </c>
      <c r="Q986">
        <v>1541.2670000000001</v>
      </c>
      <c r="R986">
        <v>984</v>
      </c>
    </row>
    <row r="987" spans="15:18" x14ac:dyDescent="0.25">
      <c r="O987">
        <v>1705600.4278317001</v>
      </c>
      <c r="P987">
        <v>7505776.9531266997</v>
      </c>
      <c r="Q987">
        <v>1565.9069999999999</v>
      </c>
      <c r="R987">
        <v>985</v>
      </c>
    </row>
    <row r="988" spans="15:18" x14ac:dyDescent="0.25">
      <c r="O988">
        <v>1705460.2611229999</v>
      </c>
      <c r="P988">
        <v>7505654.8997419002</v>
      </c>
      <c r="Q988">
        <v>1557.645</v>
      </c>
      <c r="R988">
        <v>986</v>
      </c>
    </row>
    <row r="989" spans="15:18" x14ac:dyDescent="0.25">
      <c r="O989">
        <v>1705320.0944143999</v>
      </c>
      <c r="P989">
        <v>7505532.8463570997</v>
      </c>
      <c r="Q989">
        <v>1580.5740000000001</v>
      </c>
      <c r="R989">
        <v>987</v>
      </c>
    </row>
    <row r="990" spans="15:18" x14ac:dyDescent="0.25">
      <c r="O990">
        <v>1705179.9277057</v>
      </c>
      <c r="P990">
        <v>7505410.7929723002</v>
      </c>
      <c r="Q990">
        <v>1594.963</v>
      </c>
      <c r="R990">
        <v>988</v>
      </c>
    </row>
    <row r="991" spans="15:18" x14ac:dyDescent="0.25">
      <c r="O991">
        <v>1705039.7609969999</v>
      </c>
      <c r="P991">
        <v>7505288.7395874998</v>
      </c>
      <c r="Q991">
        <v>1574.009</v>
      </c>
      <c r="R991">
        <v>989</v>
      </c>
    </row>
    <row r="992" spans="15:18" x14ac:dyDescent="0.25">
      <c r="O992">
        <v>1704899.5942883999</v>
      </c>
      <c r="P992">
        <v>7505166.6862027002</v>
      </c>
      <c r="Q992">
        <v>1556.74</v>
      </c>
      <c r="R992">
        <v>990</v>
      </c>
    </row>
    <row r="993" spans="15:18" x14ac:dyDescent="0.25">
      <c r="O993">
        <v>1704759.4275797</v>
      </c>
      <c r="P993">
        <v>7505044.6328178998</v>
      </c>
      <c r="Q993">
        <v>1525.289</v>
      </c>
      <c r="R993">
        <v>991</v>
      </c>
    </row>
    <row r="994" spans="15:18" x14ac:dyDescent="0.25">
      <c r="O994">
        <v>1704637.6998351</v>
      </c>
      <c r="P994">
        <v>7504914.5422165999</v>
      </c>
      <c r="Q994">
        <v>1563.104</v>
      </c>
      <c r="R994">
        <v>992</v>
      </c>
    </row>
    <row r="995" spans="15:18" x14ac:dyDescent="0.25">
      <c r="O995">
        <v>1704747.0218400001</v>
      </c>
      <c r="P995">
        <v>7504781.4334019003</v>
      </c>
      <c r="Q995">
        <v>1536.0129999999999</v>
      </c>
      <c r="R995">
        <v>993</v>
      </c>
    </row>
    <row r="996" spans="15:18" x14ac:dyDescent="0.25">
      <c r="O996">
        <v>1704893.8425503999</v>
      </c>
      <c r="P996">
        <v>7504667.4710662002</v>
      </c>
      <c r="Q996">
        <v>1522.2260000000001</v>
      </c>
      <c r="R996">
        <v>994</v>
      </c>
    </row>
    <row r="997" spans="15:18" x14ac:dyDescent="0.25">
      <c r="O997">
        <v>1705060.8100407999</v>
      </c>
      <c r="P997">
        <v>7504588.4328726996</v>
      </c>
      <c r="Q997">
        <v>1525.529</v>
      </c>
      <c r="R997">
        <v>995</v>
      </c>
    </row>
    <row r="998" spans="15:18" x14ac:dyDescent="0.25">
      <c r="O998">
        <v>1705232.9649185999</v>
      </c>
      <c r="P998">
        <v>7504518.3869377002</v>
      </c>
      <c r="Q998">
        <v>1537.0129999999999</v>
      </c>
      <c r="R998">
        <v>996</v>
      </c>
    </row>
    <row r="999" spans="15:18" x14ac:dyDescent="0.25">
      <c r="O999">
        <v>1705343.6684141001</v>
      </c>
      <c r="P999">
        <v>7504381.3551478004</v>
      </c>
      <c r="Q999">
        <v>1539.492</v>
      </c>
      <c r="R999">
        <v>997</v>
      </c>
    </row>
    <row r="1000" spans="15:18" x14ac:dyDescent="0.25">
      <c r="O1000">
        <v>1705455.8398523999</v>
      </c>
      <c r="P1000">
        <v>7504239.4119619001</v>
      </c>
      <c r="Q1000">
        <v>1540.277</v>
      </c>
      <c r="R1000">
        <v>998</v>
      </c>
    </row>
    <row r="1001" spans="15:18" x14ac:dyDescent="0.25">
      <c r="O1001">
        <v>1705606.0411757999</v>
      </c>
      <c r="P1001">
        <v>7504129.9437135002</v>
      </c>
      <c r="Q1001">
        <v>1532.0319999999999</v>
      </c>
      <c r="R1001">
        <v>999</v>
      </c>
    </row>
    <row r="1002" spans="15:18" x14ac:dyDescent="0.25">
      <c r="O1002">
        <v>1705624.9013163</v>
      </c>
      <c r="P1002">
        <v>7503996.1215968002</v>
      </c>
      <c r="Q1002">
        <v>1538.384</v>
      </c>
      <c r="R1002">
        <v>1000</v>
      </c>
    </row>
    <row r="1003" spans="15:18" x14ac:dyDescent="0.25">
      <c r="O1003">
        <v>1705443.3084704999</v>
      </c>
      <c r="P1003">
        <v>7503969.94123</v>
      </c>
      <c r="Q1003">
        <v>1512.4929999999999</v>
      </c>
      <c r="R1003">
        <v>1001</v>
      </c>
    </row>
    <row r="1004" spans="15:18" x14ac:dyDescent="0.25">
      <c r="O1004">
        <v>1705270.3620616</v>
      </c>
      <c r="P1004">
        <v>7503911.3330204999</v>
      </c>
      <c r="Q1004">
        <v>1548.7460000000001</v>
      </c>
      <c r="R1004">
        <v>1002</v>
      </c>
    </row>
    <row r="1005" spans="15:18" x14ac:dyDescent="0.25">
      <c r="O1005">
        <v>1705106.5704272999</v>
      </c>
      <c r="P1005">
        <v>7503823.4920533998</v>
      </c>
      <c r="Q1005">
        <v>1545.7809999999999</v>
      </c>
      <c r="R1005">
        <v>1003</v>
      </c>
    </row>
    <row r="1006" spans="15:18" x14ac:dyDescent="0.25">
      <c r="O1006">
        <v>1705069.7775357999</v>
      </c>
      <c r="P1006">
        <v>7503641.9547079001</v>
      </c>
      <c r="Q1006">
        <v>1533.933</v>
      </c>
      <c r="R1006">
        <v>1004</v>
      </c>
    </row>
    <row r="1007" spans="15:18" x14ac:dyDescent="0.25">
      <c r="O1007">
        <v>1705073.5891978</v>
      </c>
      <c r="P1007">
        <v>7503459.8476831997</v>
      </c>
      <c r="Q1007">
        <v>1545.943</v>
      </c>
      <c r="R1007">
        <v>1005</v>
      </c>
    </row>
    <row r="1008" spans="15:18" x14ac:dyDescent="0.25">
      <c r="O1008">
        <v>1705112.0656589</v>
      </c>
      <c r="P1008">
        <v>7503278.0145263998</v>
      </c>
      <c r="Q1008">
        <v>1579.1110000000001</v>
      </c>
      <c r="R1008">
        <v>1006</v>
      </c>
    </row>
    <row r="1009" spans="15:18" x14ac:dyDescent="0.25">
      <c r="O1009">
        <v>1705150.5421200001</v>
      </c>
      <c r="P1009">
        <v>7503096.1813696995</v>
      </c>
      <c r="Q1009">
        <v>1638.7280000000001</v>
      </c>
      <c r="R1009">
        <v>1007</v>
      </c>
    </row>
    <row r="1010" spans="15:18" x14ac:dyDescent="0.25">
      <c r="O1010">
        <v>1705079.7349624999</v>
      </c>
      <c r="P1010">
        <v>7502933.7126222001</v>
      </c>
      <c r="Q1010">
        <v>1702.89</v>
      </c>
      <c r="R1010">
        <v>1008</v>
      </c>
    </row>
    <row r="1011" spans="15:18" x14ac:dyDescent="0.25">
      <c r="O1011">
        <v>1704920.1960539001</v>
      </c>
      <c r="P1011">
        <v>7502849.9174079997</v>
      </c>
      <c r="Q1011">
        <v>1670.1890000000001</v>
      </c>
      <c r="R1011">
        <v>1009</v>
      </c>
    </row>
    <row r="1012" spans="15:18" x14ac:dyDescent="0.25">
      <c r="O1012">
        <v>1704739.1960489</v>
      </c>
      <c r="P1012">
        <v>7502807.6949832002</v>
      </c>
      <c r="Q1012">
        <v>1705.8869999999999</v>
      </c>
      <c r="R1012">
        <v>1010</v>
      </c>
    </row>
    <row r="1013" spans="15:18" x14ac:dyDescent="0.25">
      <c r="O1013">
        <v>1704558.1960439</v>
      </c>
      <c r="P1013">
        <v>7502765.4725583997</v>
      </c>
      <c r="Q1013">
        <v>1722.4960000000001</v>
      </c>
      <c r="R1013">
        <v>1011</v>
      </c>
    </row>
    <row r="1014" spans="15:18" x14ac:dyDescent="0.25">
      <c r="O1014">
        <v>1704377.1960388999</v>
      </c>
      <c r="P1014">
        <v>7502723.2501336001</v>
      </c>
      <c r="Q1014">
        <v>1752.251</v>
      </c>
      <c r="R1014">
        <v>1012</v>
      </c>
    </row>
    <row r="1015" spans="15:18" x14ac:dyDescent="0.25">
      <c r="O1015">
        <v>1704196.1960338999</v>
      </c>
      <c r="P1015">
        <v>7502681.0277087996</v>
      </c>
      <c r="Q1015">
        <v>1788.5129999999999</v>
      </c>
      <c r="R1015">
        <v>1013</v>
      </c>
    </row>
    <row r="1016" spans="15:18" x14ac:dyDescent="0.25">
      <c r="O1016">
        <v>1704015.196029</v>
      </c>
      <c r="P1016">
        <v>7502638.805284</v>
      </c>
      <c r="Q1016">
        <v>1766.86</v>
      </c>
      <c r="R1016">
        <v>1014</v>
      </c>
    </row>
    <row r="1017" spans="15:18" x14ac:dyDescent="0.25">
      <c r="O1017">
        <v>1703834.1960239999</v>
      </c>
      <c r="P1017">
        <v>7502596.5828592004</v>
      </c>
      <c r="Q1017">
        <v>1782.787</v>
      </c>
      <c r="R1017">
        <v>1015</v>
      </c>
    </row>
    <row r="1018" spans="15:18" x14ac:dyDescent="0.25">
      <c r="O1018">
        <v>1703653.1960189999</v>
      </c>
      <c r="P1018">
        <v>7502554.3604344996</v>
      </c>
      <c r="Q1018">
        <v>1759.479</v>
      </c>
      <c r="R1018">
        <v>1016</v>
      </c>
    </row>
    <row r="1019" spans="15:18" x14ac:dyDescent="0.25">
      <c r="O1019">
        <v>1703478.0428800001</v>
      </c>
      <c r="P1019">
        <v>7502492.8098721001</v>
      </c>
      <c r="Q1019">
        <v>1754.4369999999999</v>
      </c>
      <c r="R1019">
        <v>1017</v>
      </c>
    </row>
    <row r="1020" spans="15:18" x14ac:dyDescent="0.25">
      <c r="O1020">
        <v>1703303.9886900999</v>
      </c>
      <c r="P1020">
        <v>7502427.6264851997</v>
      </c>
      <c r="Q1020">
        <v>1772.6120000000001</v>
      </c>
      <c r="R1020">
        <v>1018</v>
      </c>
    </row>
    <row r="1021" spans="15:18" x14ac:dyDescent="0.25">
      <c r="O1021">
        <v>1703129.9345002</v>
      </c>
      <c r="P1021">
        <v>7502362.4430981996</v>
      </c>
      <c r="Q1021">
        <v>1726.029</v>
      </c>
      <c r="R1021">
        <v>1019</v>
      </c>
    </row>
    <row r="1022" spans="15:18" x14ac:dyDescent="0.25">
      <c r="O1022">
        <v>1702955.8803103</v>
      </c>
      <c r="P1022">
        <v>7502297.2597113</v>
      </c>
      <c r="Q1022">
        <v>1725.568</v>
      </c>
      <c r="R1022">
        <v>1020</v>
      </c>
    </row>
    <row r="1023" spans="15:18" x14ac:dyDescent="0.25">
      <c r="O1023">
        <v>1702781.8261204001</v>
      </c>
      <c r="P1023">
        <v>7502232.0763243996</v>
      </c>
      <c r="Q1023">
        <v>1775.027</v>
      </c>
      <c r="R1023">
        <v>1021</v>
      </c>
    </row>
    <row r="1024" spans="15:18" x14ac:dyDescent="0.25">
      <c r="O1024">
        <v>1702607.7719304999</v>
      </c>
      <c r="P1024">
        <v>7502166.8929374004</v>
      </c>
      <c r="Q1024">
        <v>1802.8979999999999</v>
      </c>
      <c r="R1024">
        <v>1022</v>
      </c>
    </row>
    <row r="1025" spans="15:18" x14ac:dyDescent="0.25">
      <c r="O1025">
        <v>1702429.8167264999</v>
      </c>
      <c r="P1025">
        <v>7502114.3033629004</v>
      </c>
      <c r="Q1025">
        <v>1791.2439999999999</v>
      </c>
      <c r="R1025">
        <v>1023</v>
      </c>
    </row>
    <row r="1026" spans="15:18" x14ac:dyDescent="0.25">
      <c r="O1026">
        <v>1702249.3924578</v>
      </c>
      <c r="P1026">
        <v>7502069.6847769003</v>
      </c>
      <c r="Q1026">
        <v>1767.1220000000001</v>
      </c>
      <c r="R1026">
        <v>1024</v>
      </c>
    </row>
    <row r="1027" spans="15:18" x14ac:dyDescent="0.25">
      <c r="O1027">
        <v>1702068.9681891</v>
      </c>
      <c r="P1027">
        <v>7502025.0661909003</v>
      </c>
      <c r="Q1027">
        <v>1789.2149999999999</v>
      </c>
      <c r="R1027">
        <v>1025</v>
      </c>
    </row>
    <row r="1028" spans="15:18" x14ac:dyDescent="0.25">
      <c r="O1028">
        <v>1701888.5439203</v>
      </c>
      <c r="P1028">
        <v>7501980.4476049002</v>
      </c>
      <c r="Q1028">
        <v>1730.471</v>
      </c>
      <c r="R1028">
        <v>1026</v>
      </c>
    </row>
    <row r="1029" spans="15:18" x14ac:dyDescent="0.25">
      <c r="O1029">
        <v>1701708.1211512999</v>
      </c>
      <c r="P1029">
        <v>7501935.8229582002</v>
      </c>
      <c r="Q1029">
        <v>1690.498</v>
      </c>
      <c r="R1029">
        <v>1027</v>
      </c>
    </row>
    <row r="1030" spans="15:18" x14ac:dyDescent="0.25">
      <c r="O1030">
        <v>1701536.2251055001</v>
      </c>
      <c r="P1030">
        <v>7501866.0452784002</v>
      </c>
      <c r="Q1030">
        <v>1695.5940000000001</v>
      </c>
      <c r="R1030">
        <v>1028</v>
      </c>
    </row>
    <row r="1031" spans="15:18" x14ac:dyDescent="0.25">
      <c r="O1031">
        <v>1701365.8621869001</v>
      </c>
      <c r="P1031">
        <v>7501791.7471564002</v>
      </c>
      <c r="Q1031">
        <v>1707.934</v>
      </c>
      <c r="R1031">
        <v>1029</v>
      </c>
    </row>
    <row r="1032" spans="15:18" x14ac:dyDescent="0.25">
      <c r="O1032">
        <v>1701195.4992682999</v>
      </c>
      <c r="P1032">
        <v>7501717.4490344003</v>
      </c>
      <c r="Q1032">
        <v>1729.298</v>
      </c>
      <c r="R1032">
        <v>1030</v>
      </c>
    </row>
    <row r="1033" spans="15:18" x14ac:dyDescent="0.25">
      <c r="O1033">
        <v>1701025.1363496999</v>
      </c>
      <c r="P1033">
        <v>7501643.1509124003</v>
      </c>
      <c r="Q1033">
        <v>1664.5340000000001</v>
      </c>
      <c r="R1033">
        <v>1031</v>
      </c>
    </row>
    <row r="1034" spans="15:18" x14ac:dyDescent="0.25">
      <c r="O1034">
        <v>1700854.7734312001</v>
      </c>
      <c r="P1034">
        <v>7501568.8527904004</v>
      </c>
      <c r="Q1034">
        <v>1609.423</v>
      </c>
      <c r="R1034">
        <v>1032</v>
      </c>
    </row>
    <row r="1035" spans="15:18" x14ac:dyDescent="0.25">
      <c r="O1035">
        <v>1700684.4105126001</v>
      </c>
      <c r="P1035">
        <v>7501494.5546682999</v>
      </c>
      <c r="Q1035">
        <v>1533.88</v>
      </c>
      <c r="R1035">
        <v>1033</v>
      </c>
    </row>
    <row r="1036" spans="15:18" x14ac:dyDescent="0.25">
      <c r="O1036">
        <v>1700514.0475939999</v>
      </c>
      <c r="P1036">
        <v>7501420.2565462999</v>
      </c>
      <c r="Q1036">
        <v>1551.894</v>
      </c>
      <c r="R1036">
        <v>1034</v>
      </c>
    </row>
    <row r="1037" spans="15:18" x14ac:dyDescent="0.25">
      <c r="O1037">
        <v>1700343.6846753999</v>
      </c>
      <c r="P1037">
        <v>7501345.9584243</v>
      </c>
      <c r="Q1037">
        <v>1489.444</v>
      </c>
      <c r="R1037">
        <v>1035</v>
      </c>
    </row>
    <row r="1038" spans="15:18" x14ac:dyDescent="0.25">
      <c r="O1038">
        <v>1700173.3217569001</v>
      </c>
      <c r="P1038">
        <v>7501271.6603023</v>
      </c>
      <c r="Q1038">
        <v>1518.886</v>
      </c>
      <c r="R1038">
        <v>1036</v>
      </c>
    </row>
    <row r="1039" spans="15:18" x14ac:dyDescent="0.25">
      <c r="O1039">
        <v>1700009.4263525</v>
      </c>
      <c r="P1039">
        <v>7501191.3504037997</v>
      </c>
      <c r="Q1039">
        <v>1577.2750000000001</v>
      </c>
      <c r="R1039">
        <v>1037</v>
      </c>
    </row>
    <row r="1040" spans="15:18" x14ac:dyDescent="0.25">
      <c r="O1040">
        <v>1699906.4092021999</v>
      </c>
      <c r="P1040">
        <v>7501041.1217662999</v>
      </c>
      <c r="Q1040">
        <v>1588.3920000000001</v>
      </c>
      <c r="R1040">
        <v>1038</v>
      </c>
    </row>
    <row r="1041" spans="15:18" x14ac:dyDescent="0.25">
      <c r="O1041">
        <v>1699850.6617564</v>
      </c>
      <c r="P1041">
        <v>7500871.8931913003</v>
      </c>
      <c r="Q1041">
        <v>1516.175</v>
      </c>
      <c r="R1041">
        <v>1039</v>
      </c>
    </row>
    <row r="1042" spans="15:18" x14ac:dyDescent="0.25">
      <c r="O1042">
        <v>1699864.9728313</v>
      </c>
      <c r="P1042">
        <v>7500686.8351272997</v>
      </c>
      <c r="Q1042">
        <v>1426.3130000000001</v>
      </c>
      <c r="R1042">
        <v>1040</v>
      </c>
    </row>
    <row r="1043" spans="15:18" x14ac:dyDescent="0.25">
      <c r="O1043">
        <v>1699890.9514502001</v>
      </c>
      <c r="P1043">
        <v>7500503.0661204997</v>
      </c>
      <c r="Q1043">
        <v>1330.498</v>
      </c>
      <c r="R1043">
        <v>1041</v>
      </c>
    </row>
    <row r="1044" spans="15:18" x14ac:dyDescent="0.25">
      <c r="O1044">
        <v>1699903.0276112</v>
      </c>
      <c r="P1044">
        <v>7500317.6844154</v>
      </c>
      <c r="Q1044">
        <v>1278.0650000000001</v>
      </c>
      <c r="R1044">
        <v>1042</v>
      </c>
    </row>
    <row r="1045" spans="15:18" x14ac:dyDescent="0.25">
      <c r="O1045">
        <v>1699883.0955765999</v>
      </c>
      <c r="P1045">
        <v>7500132.8968374999</v>
      </c>
      <c r="Q1045">
        <v>1213.42</v>
      </c>
      <c r="R1045">
        <v>1043</v>
      </c>
    </row>
    <row r="1046" spans="15:18" x14ac:dyDescent="0.25">
      <c r="O1046">
        <v>1699849.9686759999</v>
      </c>
      <c r="P1046">
        <v>7499951.4629619</v>
      </c>
      <c r="Q1046">
        <v>1191.54</v>
      </c>
      <c r="R1046">
        <v>1044</v>
      </c>
    </row>
    <row r="1047" spans="15:18" x14ac:dyDescent="0.25">
      <c r="O1047">
        <v>1699762.901052</v>
      </c>
      <c r="P1047">
        <v>7499792.8731699996</v>
      </c>
      <c r="Q1047">
        <v>1120.43</v>
      </c>
      <c r="R1047">
        <v>1045</v>
      </c>
    </row>
    <row r="1048" spans="15:18" x14ac:dyDescent="0.25">
      <c r="O1048">
        <v>1699769.9764066001</v>
      </c>
      <c r="P1048">
        <v>7499609.556907</v>
      </c>
      <c r="Q1048">
        <v>1125.509</v>
      </c>
      <c r="R1048">
        <v>1046</v>
      </c>
    </row>
    <row r="1049" spans="15:18" x14ac:dyDescent="0.25">
      <c r="O1049">
        <v>1699797.8068237</v>
      </c>
      <c r="P1049">
        <v>7499429.5809073001</v>
      </c>
      <c r="Q1049">
        <v>1129.9059999999999</v>
      </c>
      <c r="R1049">
        <v>1047</v>
      </c>
    </row>
    <row r="1050" spans="15:18" x14ac:dyDescent="0.25">
      <c r="O1050">
        <v>1699775.8632262</v>
      </c>
      <c r="P1050">
        <v>7499245.2125372002</v>
      </c>
      <c r="Q1050">
        <v>1131.3209999999999</v>
      </c>
      <c r="R1050">
        <v>1048</v>
      </c>
    </row>
    <row r="1051" spans="15:18" x14ac:dyDescent="0.25">
      <c r="O1051">
        <v>1699735.4344804999</v>
      </c>
      <c r="P1051">
        <v>7499064.4364547003</v>
      </c>
      <c r="Q1051">
        <v>1152.6089999999999</v>
      </c>
      <c r="R1051">
        <v>1049</v>
      </c>
    </row>
    <row r="1052" spans="15:18" x14ac:dyDescent="0.25">
      <c r="O1052">
        <v>1699674.7717414999</v>
      </c>
      <c r="P1052">
        <v>7498888.8175831996</v>
      </c>
      <c r="Q1052">
        <v>1174.0940000000001</v>
      </c>
      <c r="R1052">
        <v>1050</v>
      </c>
    </row>
    <row r="1053" spans="15:18" x14ac:dyDescent="0.25">
      <c r="O1053">
        <v>1699638.4055494</v>
      </c>
      <c r="P1053">
        <v>7498707.3624186004</v>
      </c>
      <c r="Q1053">
        <v>1197.24</v>
      </c>
      <c r="R1053">
        <v>1051</v>
      </c>
    </row>
    <row r="1054" spans="15:18" x14ac:dyDescent="0.25">
      <c r="O1054">
        <v>1699621.7962404001</v>
      </c>
      <c r="P1054">
        <v>7498522.3467613999</v>
      </c>
      <c r="Q1054">
        <v>1243.423</v>
      </c>
      <c r="R1054">
        <v>1052</v>
      </c>
    </row>
    <row r="1055" spans="15:18" x14ac:dyDescent="0.25">
      <c r="O1055">
        <v>1699616.6493951001</v>
      </c>
      <c r="P1055">
        <v>7498336.5590853002</v>
      </c>
      <c r="Q1055">
        <v>1226.4849999999999</v>
      </c>
      <c r="R1055">
        <v>1053</v>
      </c>
    </row>
    <row r="1056" spans="15:18" x14ac:dyDescent="0.25">
      <c r="O1056">
        <v>1699626.3796883</v>
      </c>
      <c r="P1056">
        <v>7498151.8613777002</v>
      </c>
      <c r="Q1056">
        <v>1232.615</v>
      </c>
      <c r="R1056">
        <v>1054</v>
      </c>
    </row>
    <row r="1057" spans="15:18" x14ac:dyDescent="0.25">
      <c r="O1057">
        <v>1699645.2912959</v>
      </c>
      <c r="P1057">
        <v>7497967.4056764999</v>
      </c>
      <c r="Q1057">
        <v>1305.8979999999999</v>
      </c>
      <c r="R1057">
        <v>1055</v>
      </c>
    </row>
    <row r="1058" spans="15:18" x14ac:dyDescent="0.25">
      <c r="O1058">
        <v>1699652.306746</v>
      </c>
      <c r="P1058">
        <v>7497781.6814585999</v>
      </c>
      <c r="Q1058">
        <v>1342.982</v>
      </c>
      <c r="R1058">
        <v>1056</v>
      </c>
    </row>
    <row r="1059" spans="15:18" x14ac:dyDescent="0.25">
      <c r="O1059">
        <v>1699774.5690055999</v>
      </c>
      <c r="P1059">
        <v>7497701.2354383999</v>
      </c>
      <c r="Q1059">
        <v>1363.771</v>
      </c>
      <c r="R1059">
        <v>1057</v>
      </c>
    </row>
    <row r="1060" spans="15:18" x14ac:dyDescent="0.25">
      <c r="O1060">
        <v>1699947.1473766</v>
      </c>
      <c r="P1060">
        <v>7497770.1441636002</v>
      </c>
      <c r="Q1060">
        <v>1301.7639999999999</v>
      </c>
      <c r="R1060">
        <v>1058</v>
      </c>
    </row>
    <row r="1061" spans="15:18" x14ac:dyDescent="0.25">
      <c r="O1061">
        <v>1700122.0960279</v>
      </c>
      <c r="P1061">
        <v>7497803.3972225999</v>
      </c>
      <c r="Q1061">
        <v>1268.606</v>
      </c>
      <c r="R1061">
        <v>1059</v>
      </c>
    </row>
    <row r="1062" spans="15:18" x14ac:dyDescent="0.25">
      <c r="O1062">
        <v>1700288.3098206001</v>
      </c>
      <c r="P1062">
        <v>7497720.2339225998</v>
      </c>
      <c r="Q1062">
        <v>1252.645</v>
      </c>
      <c r="R1062">
        <v>1060</v>
      </c>
    </row>
    <row r="1063" spans="15:18" x14ac:dyDescent="0.25">
      <c r="O1063">
        <v>1700456.2544416999</v>
      </c>
      <c r="P1063">
        <v>7497640.6671903003</v>
      </c>
      <c r="Q1063">
        <v>1240.982</v>
      </c>
      <c r="R1063">
        <v>1061</v>
      </c>
    </row>
    <row r="1064" spans="15:18" x14ac:dyDescent="0.25">
      <c r="O1064">
        <v>1700622.0948288999</v>
      </c>
      <c r="P1064">
        <v>7497556.8846663004</v>
      </c>
      <c r="Q1064">
        <v>1295.7560000000001</v>
      </c>
      <c r="R1064">
        <v>1062</v>
      </c>
    </row>
    <row r="1065" spans="15:18" x14ac:dyDescent="0.25">
      <c r="O1065">
        <v>1700781.8847204</v>
      </c>
      <c r="P1065">
        <v>7497463.0970566003</v>
      </c>
      <c r="Q1065">
        <v>1294.586</v>
      </c>
      <c r="R1065">
        <v>1063</v>
      </c>
    </row>
    <row r="1066" spans="15:18" x14ac:dyDescent="0.25">
      <c r="O1066">
        <v>1700909.8824259001</v>
      </c>
      <c r="P1066">
        <v>7497328.3368180003</v>
      </c>
      <c r="Q1066">
        <v>1220.5999999999999</v>
      </c>
      <c r="R1066">
        <v>1064</v>
      </c>
    </row>
    <row r="1067" spans="15:18" x14ac:dyDescent="0.25">
      <c r="O1067">
        <v>1701014.3376593001</v>
      </c>
      <c r="P1067">
        <v>7497175.0488323001</v>
      </c>
      <c r="Q1067">
        <v>1235.3230000000001</v>
      </c>
      <c r="R1067">
        <v>1065</v>
      </c>
    </row>
    <row r="1068" spans="15:18" x14ac:dyDescent="0.25">
      <c r="O1068">
        <v>1701129.8056429999</v>
      </c>
      <c r="P1068">
        <v>7497032.1568004005</v>
      </c>
      <c r="Q1068">
        <v>1290.511</v>
      </c>
      <c r="R1068">
        <v>1066</v>
      </c>
    </row>
    <row r="1069" spans="15:18" x14ac:dyDescent="0.25">
      <c r="O1069">
        <v>1701305.6543195001</v>
      </c>
      <c r="P1069">
        <v>7497018.6938632</v>
      </c>
      <c r="Q1069">
        <v>1246.527</v>
      </c>
      <c r="R1069">
        <v>1067</v>
      </c>
    </row>
    <row r="1070" spans="15:18" x14ac:dyDescent="0.25">
      <c r="O1070">
        <v>1701480.1746648999</v>
      </c>
      <c r="P1070">
        <v>7497075.7953656996</v>
      </c>
      <c r="Q1070">
        <v>1265.0039999999999</v>
      </c>
      <c r="R1070">
        <v>1068</v>
      </c>
    </row>
    <row r="1071" spans="15:18" x14ac:dyDescent="0.25">
      <c r="O1071">
        <v>1701610.5679013999</v>
      </c>
      <c r="P1071">
        <v>7497200.2398928003</v>
      </c>
      <c r="Q1071">
        <v>1326.7</v>
      </c>
      <c r="R1071">
        <v>1069</v>
      </c>
    </row>
    <row r="1072" spans="15:18" x14ac:dyDescent="0.25">
      <c r="O1072">
        <v>1701730.0052014999</v>
      </c>
      <c r="P1072">
        <v>7497342.5467029996</v>
      </c>
      <c r="Q1072">
        <v>1359.4649999999999</v>
      </c>
      <c r="R1072">
        <v>1070</v>
      </c>
    </row>
    <row r="1073" spans="15:18" x14ac:dyDescent="0.25">
      <c r="O1073">
        <v>1701886.6635559001</v>
      </c>
      <c r="P1073">
        <v>7497431.5938704005</v>
      </c>
      <c r="Q1073">
        <v>1326.779</v>
      </c>
      <c r="R1073">
        <v>1071</v>
      </c>
    </row>
    <row r="1074" spans="15:18" x14ac:dyDescent="0.25">
      <c r="O1074">
        <v>1702071.3593830999</v>
      </c>
      <c r="P1074">
        <v>7497410.8288423996</v>
      </c>
      <c r="Q1074">
        <v>1300.981</v>
      </c>
      <c r="R1074">
        <v>1072</v>
      </c>
    </row>
    <row r="1075" spans="15:18" x14ac:dyDescent="0.25">
      <c r="O1075">
        <v>1702238.9956548</v>
      </c>
      <c r="P1075">
        <v>7497339.5845900001</v>
      </c>
      <c r="Q1075">
        <v>1263.816</v>
      </c>
      <c r="R1075">
        <v>1073</v>
      </c>
    </row>
    <row r="1076" spans="15:18" x14ac:dyDescent="0.25">
      <c r="O1076">
        <v>1702398.7955436001</v>
      </c>
      <c r="P1076">
        <v>7497244.7914409004</v>
      </c>
      <c r="Q1076">
        <v>1209.355</v>
      </c>
      <c r="R1076">
        <v>1074</v>
      </c>
    </row>
    <row r="1077" spans="15:18" x14ac:dyDescent="0.25">
      <c r="O1077">
        <v>1702569.3848216999</v>
      </c>
      <c r="P1077">
        <v>7497171.6388867004</v>
      </c>
      <c r="Q1077">
        <v>1187.796</v>
      </c>
      <c r="R1077">
        <v>1075</v>
      </c>
    </row>
    <row r="1078" spans="15:18" x14ac:dyDescent="0.25">
      <c r="O1078">
        <v>1702725.3920676</v>
      </c>
      <c r="P1078">
        <v>7497070.6167396996</v>
      </c>
      <c r="Q1078">
        <v>1197.0899999999999</v>
      </c>
      <c r="R1078">
        <v>1076</v>
      </c>
    </row>
    <row r="1079" spans="15:18" x14ac:dyDescent="0.25">
      <c r="O1079">
        <v>1702852.1043576</v>
      </c>
      <c r="P1079">
        <v>7496940.2281301003</v>
      </c>
      <c r="Q1079">
        <v>1246.2809999999999</v>
      </c>
      <c r="R1079">
        <v>1077</v>
      </c>
    </row>
    <row r="1080" spans="15:18" x14ac:dyDescent="0.25">
      <c r="O1080">
        <v>1702902.3197929999</v>
      </c>
      <c r="P1080">
        <v>7496769.7963765003</v>
      </c>
      <c r="Q1080">
        <v>1309.0719999999999</v>
      </c>
      <c r="R1080">
        <v>1078</v>
      </c>
    </row>
    <row r="1081" spans="15:18" x14ac:dyDescent="0.25">
      <c r="O1081">
        <v>1702947.1151308999</v>
      </c>
      <c r="P1081">
        <v>7496592.167045</v>
      </c>
      <c r="Q1081">
        <v>1329.107</v>
      </c>
      <c r="R1081">
        <v>1079</v>
      </c>
    </row>
    <row r="1082" spans="15:18" x14ac:dyDescent="0.25">
      <c r="O1082">
        <v>1703006.7644088999</v>
      </c>
      <c r="P1082">
        <v>7496416.1394942999</v>
      </c>
      <c r="Q1082">
        <v>1328.09</v>
      </c>
      <c r="R1082">
        <v>1080</v>
      </c>
    </row>
    <row r="1083" spans="15:18" x14ac:dyDescent="0.25">
      <c r="O1083">
        <v>1703066.4136870001</v>
      </c>
      <c r="P1083">
        <v>7496240.1119437004</v>
      </c>
      <c r="Q1083">
        <v>1335.5239999999999</v>
      </c>
      <c r="R1083">
        <v>1081</v>
      </c>
    </row>
    <row r="1084" spans="15:18" x14ac:dyDescent="0.25">
      <c r="O1084">
        <v>1703217.7526016999</v>
      </c>
      <c r="P1084">
        <v>7496189.3539377004</v>
      </c>
      <c r="Q1084">
        <v>1378.681</v>
      </c>
      <c r="R1084">
        <v>1082</v>
      </c>
    </row>
    <row r="1085" spans="15:18" x14ac:dyDescent="0.25">
      <c r="O1085">
        <v>1703403.5763319</v>
      </c>
      <c r="P1085">
        <v>7496185.7102763001</v>
      </c>
      <c r="Q1085">
        <v>1406.86</v>
      </c>
      <c r="R1085">
        <v>1083</v>
      </c>
    </row>
    <row r="1086" spans="15:18" x14ac:dyDescent="0.25">
      <c r="O1086">
        <v>1703569.3479202001</v>
      </c>
      <c r="P1086">
        <v>7496131.6278139995</v>
      </c>
      <c r="Q1086">
        <v>1397.6489999999999</v>
      </c>
      <c r="R1086">
        <v>1084</v>
      </c>
    </row>
    <row r="1087" spans="15:18" x14ac:dyDescent="0.25">
      <c r="O1087">
        <v>1703706.9513781001</v>
      </c>
      <c r="P1087">
        <v>7496006.6917369999</v>
      </c>
      <c r="Q1087">
        <v>1358.1969999999999</v>
      </c>
      <c r="R1087">
        <v>1085</v>
      </c>
    </row>
    <row r="1088" spans="15:18" x14ac:dyDescent="0.25">
      <c r="O1088">
        <v>1703848.1197238001</v>
      </c>
      <c r="P1088">
        <v>7495886.2268198002</v>
      </c>
      <c r="Q1088">
        <v>1351.1780000000001</v>
      </c>
      <c r="R1088">
        <v>1086</v>
      </c>
    </row>
    <row r="1089" spans="15:18" x14ac:dyDescent="0.25">
      <c r="O1089">
        <v>1704000.5646500001</v>
      </c>
      <c r="P1089">
        <v>7495779.9052347001</v>
      </c>
      <c r="Q1089">
        <v>1373.1079999999999</v>
      </c>
      <c r="R1089">
        <v>1087</v>
      </c>
    </row>
    <row r="1090" spans="15:18" x14ac:dyDescent="0.25">
      <c r="O1090">
        <v>1704179.9246322999</v>
      </c>
      <c r="P1090">
        <v>7495742.8999170996</v>
      </c>
      <c r="Q1090">
        <v>1358.423</v>
      </c>
      <c r="R1090">
        <v>1088</v>
      </c>
    </row>
    <row r="1091" spans="15:18" x14ac:dyDescent="0.25">
      <c r="O1091">
        <v>1704364.5752639</v>
      </c>
      <c r="P1091">
        <v>7495730.1191071998</v>
      </c>
      <c r="Q1091">
        <v>1355.7349999999999</v>
      </c>
      <c r="R1091">
        <v>1089</v>
      </c>
    </row>
    <row r="1092" spans="15:18" x14ac:dyDescent="0.25">
      <c r="O1092">
        <v>1704550.0799644</v>
      </c>
      <c r="P1092">
        <v>7495741.5969570996</v>
      </c>
      <c r="Q1092">
        <v>1405.7159999999999</v>
      </c>
      <c r="R1092">
        <v>1090</v>
      </c>
    </row>
    <row r="1093" spans="15:18" x14ac:dyDescent="0.25">
      <c r="O1093">
        <v>1704735.584665</v>
      </c>
      <c r="P1093">
        <v>7495753.0748068998</v>
      </c>
      <c r="Q1093">
        <v>1468.5050000000001</v>
      </c>
      <c r="R1093">
        <v>1091</v>
      </c>
    </row>
    <row r="1094" spans="15:18" x14ac:dyDescent="0.25">
      <c r="O1094">
        <v>1704921.0893655</v>
      </c>
      <c r="P1094">
        <v>7495764.5526567996</v>
      </c>
      <c r="Q1094">
        <v>1532.182</v>
      </c>
      <c r="R1094">
        <v>1092</v>
      </c>
    </row>
    <row r="1095" spans="15:18" x14ac:dyDescent="0.25">
      <c r="O1095">
        <v>1705016.8888723</v>
      </c>
      <c r="P1095">
        <v>7495612.6559568001</v>
      </c>
      <c r="Q1095">
        <v>1593.828</v>
      </c>
      <c r="R1095">
        <v>1093</v>
      </c>
    </row>
    <row r="1096" spans="15:18" x14ac:dyDescent="0.25">
      <c r="O1096">
        <v>1705054.2443957999</v>
      </c>
      <c r="P1096">
        <v>7495450.1833659001</v>
      </c>
      <c r="Q1096">
        <v>1589.183</v>
      </c>
      <c r="R1096">
        <v>1094</v>
      </c>
    </row>
    <row r="1097" spans="15:18" x14ac:dyDescent="0.25">
      <c r="O1097">
        <v>1704963.0643088</v>
      </c>
      <c r="P1097">
        <v>7495288.2268078998</v>
      </c>
      <c r="Q1097">
        <v>1566.172</v>
      </c>
      <c r="R1097">
        <v>1095</v>
      </c>
    </row>
    <row r="1098" spans="15:18" x14ac:dyDescent="0.25">
      <c r="O1098">
        <v>1704873.0562227999</v>
      </c>
      <c r="P1098">
        <v>7495125.8267323999</v>
      </c>
      <c r="Q1098">
        <v>1524.057</v>
      </c>
      <c r="R1098">
        <v>1096</v>
      </c>
    </row>
    <row r="1099" spans="15:18" x14ac:dyDescent="0.25">
      <c r="O1099">
        <v>1704834.1698340001</v>
      </c>
      <c r="P1099">
        <v>7494944.0808006003</v>
      </c>
      <c r="Q1099">
        <v>1525.066</v>
      </c>
      <c r="R1099">
        <v>1097</v>
      </c>
    </row>
    <row r="1100" spans="15:18" x14ac:dyDescent="0.25">
      <c r="O1100">
        <v>1704795.2834451001</v>
      </c>
      <c r="P1100">
        <v>7494762.3348687999</v>
      </c>
      <c r="Q1100">
        <v>1555.877</v>
      </c>
      <c r="R1100">
        <v>1098</v>
      </c>
    </row>
    <row r="1101" spans="15:18" x14ac:dyDescent="0.25">
      <c r="O1101">
        <v>1704756.3970563</v>
      </c>
      <c r="P1101">
        <v>7494580.5889370004</v>
      </c>
      <c r="Q1101">
        <v>1552.7349999999999</v>
      </c>
      <c r="R1101">
        <v>1099</v>
      </c>
    </row>
    <row r="1102" spans="15:18" x14ac:dyDescent="0.25">
      <c r="O1102">
        <v>1704747.6404662</v>
      </c>
      <c r="P1102">
        <v>7494396.5198267</v>
      </c>
      <c r="Q1102">
        <v>1529.617</v>
      </c>
      <c r="R1102">
        <v>1100</v>
      </c>
    </row>
    <row r="1103" spans="15:18" x14ac:dyDescent="0.25">
      <c r="O1103">
        <v>1704758.205566</v>
      </c>
      <c r="P1103">
        <v>7494210.9609045004</v>
      </c>
      <c r="Q1103">
        <v>1533.9659999999999</v>
      </c>
      <c r="R1103">
        <v>1101</v>
      </c>
    </row>
    <row r="1104" spans="15:18" x14ac:dyDescent="0.25">
      <c r="O1104">
        <v>1704768.7706658</v>
      </c>
      <c r="P1104">
        <v>7494025.4019823</v>
      </c>
      <c r="Q1104">
        <v>1511.4369999999999</v>
      </c>
      <c r="R1104">
        <v>1102</v>
      </c>
    </row>
    <row r="1105" spans="15:18" x14ac:dyDescent="0.25">
      <c r="O1105">
        <v>1704779.3357655001</v>
      </c>
      <c r="P1105">
        <v>7493839.8430599999</v>
      </c>
      <c r="Q1105">
        <v>1498.385</v>
      </c>
      <c r="R1105">
        <v>1103</v>
      </c>
    </row>
    <row r="1106" spans="15:18" x14ac:dyDescent="0.25">
      <c r="O1106">
        <v>1704672.079629</v>
      </c>
      <c r="P1106">
        <v>7493693.4471377004</v>
      </c>
      <c r="Q1106">
        <v>1482.7380000000001</v>
      </c>
      <c r="R1106">
        <v>1104</v>
      </c>
    </row>
    <row r="1107" spans="15:18" x14ac:dyDescent="0.25">
      <c r="O1107">
        <v>1704495.9733712</v>
      </c>
      <c r="P1107">
        <v>7493634.0306340996</v>
      </c>
      <c r="Q1107">
        <v>1464.15</v>
      </c>
      <c r="R1107">
        <v>1105</v>
      </c>
    </row>
    <row r="1108" spans="15:18" x14ac:dyDescent="0.25">
      <c r="O1108">
        <v>1704330.8201333999</v>
      </c>
      <c r="P1108">
        <v>7493556.5832669996</v>
      </c>
      <c r="Q1108">
        <v>1440.883</v>
      </c>
      <c r="R1108">
        <v>1106</v>
      </c>
    </row>
    <row r="1109" spans="15:18" x14ac:dyDescent="0.25">
      <c r="O1109">
        <v>1704196.9215991001</v>
      </c>
      <c r="P1109">
        <v>7493427.6844017999</v>
      </c>
      <c r="Q1109">
        <v>1460.3579999999999</v>
      </c>
      <c r="R1109">
        <v>1107</v>
      </c>
    </row>
    <row r="1110" spans="15:18" x14ac:dyDescent="0.25">
      <c r="O1110">
        <v>1704194.7143067</v>
      </c>
      <c r="P1110">
        <v>7493253.4916861001</v>
      </c>
      <c r="Q1110">
        <v>1456.797</v>
      </c>
      <c r="R1110">
        <v>1108</v>
      </c>
    </row>
    <row r="1111" spans="15:18" x14ac:dyDescent="0.25">
      <c r="O1111">
        <v>1704206.0044829999</v>
      </c>
      <c r="P1111">
        <v>7493071.3125162004</v>
      </c>
      <c r="Q1111">
        <v>1460.8109999999999</v>
      </c>
      <c r="R1111">
        <v>1109</v>
      </c>
    </row>
    <row r="1112" spans="15:18" x14ac:dyDescent="0.25">
      <c r="O1112">
        <v>1704136.6334648</v>
      </c>
      <c r="P1112">
        <v>7492898.8845694996</v>
      </c>
      <c r="Q1112">
        <v>1457.0820000000001</v>
      </c>
      <c r="R1112">
        <v>1110</v>
      </c>
    </row>
    <row r="1113" spans="15:18" x14ac:dyDescent="0.25">
      <c r="O1113">
        <v>1704081.6639674001</v>
      </c>
      <c r="P1113">
        <v>7492724.8368662996</v>
      </c>
      <c r="Q1113">
        <v>1505.7139999999999</v>
      </c>
      <c r="R1113">
        <v>1111</v>
      </c>
    </row>
    <row r="1114" spans="15:18" x14ac:dyDescent="0.25">
      <c r="O1114">
        <v>1704111.0000024999</v>
      </c>
      <c r="P1114">
        <v>7492541.3072175002</v>
      </c>
      <c r="Q1114">
        <v>1506.306</v>
      </c>
      <c r="R1114">
        <v>1112</v>
      </c>
    </row>
    <row r="1115" spans="15:18" x14ac:dyDescent="0.25">
      <c r="O1115">
        <v>1704140.3360375999</v>
      </c>
      <c r="P1115">
        <v>7492357.7775686001</v>
      </c>
      <c r="Q1115">
        <v>1531.4390000000001</v>
      </c>
      <c r="R1115">
        <v>1113</v>
      </c>
    </row>
    <row r="1116" spans="15:18" x14ac:dyDescent="0.25">
      <c r="O1116">
        <v>1704137.5606275001</v>
      </c>
      <c r="P1116">
        <v>7492173.0183006003</v>
      </c>
      <c r="Q1116">
        <v>1557.4939999999999</v>
      </c>
      <c r="R1116">
        <v>1114</v>
      </c>
    </row>
    <row r="1117" spans="15:18" x14ac:dyDescent="0.25">
      <c r="O1117">
        <v>1704122.3454406001</v>
      </c>
      <c r="P1117">
        <v>7491987.7826856002</v>
      </c>
      <c r="Q1117">
        <v>1579.9770000000001</v>
      </c>
      <c r="R1117">
        <v>1115</v>
      </c>
    </row>
    <row r="1118" spans="15:18" x14ac:dyDescent="0.25">
      <c r="O1118">
        <v>1704107.1302537001</v>
      </c>
      <c r="P1118">
        <v>7491802.5470706997</v>
      </c>
      <c r="Q1118">
        <v>1608.047</v>
      </c>
      <c r="R1118">
        <v>1116</v>
      </c>
    </row>
    <row r="1119" spans="15:18" x14ac:dyDescent="0.25">
      <c r="O1119">
        <v>1704091.9150669</v>
      </c>
      <c r="P1119">
        <v>7491617.3114556996</v>
      </c>
      <c r="Q1119">
        <v>1620.96</v>
      </c>
      <c r="R1119">
        <v>1117</v>
      </c>
    </row>
    <row r="1120" spans="15:18" x14ac:dyDescent="0.25">
      <c r="O1120">
        <v>1704013.8511830999</v>
      </c>
      <c r="P1120">
        <v>7491456.7396911001</v>
      </c>
      <c r="Q1120">
        <v>1612.068</v>
      </c>
      <c r="R1120">
        <v>1118</v>
      </c>
    </row>
    <row r="1121" spans="15:18" x14ac:dyDescent="0.25">
      <c r="O1121">
        <v>1703899.0223441001</v>
      </c>
      <c r="P1121">
        <v>7491310.5956776002</v>
      </c>
      <c r="Q1121">
        <v>1603.3240000000001</v>
      </c>
      <c r="R1121">
        <v>1119</v>
      </c>
    </row>
    <row r="1122" spans="15:18" x14ac:dyDescent="0.25">
      <c r="O1122">
        <v>1703784.1935052001</v>
      </c>
      <c r="P1122">
        <v>7491164.4516639998</v>
      </c>
      <c r="Q1122">
        <v>1588.335</v>
      </c>
      <c r="R1122">
        <v>1120</v>
      </c>
    </row>
    <row r="1123" spans="15:18" x14ac:dyDescent="0.25">
      <c r="O1123">
        <v>1703669.3646662</v>
      </c>
      <c r="P1123">
        <v>7491018.3076504003</v>
      </c>
      <c r="Q1123">
        <v>1551.607</v>
      </c>
      <c r="R1123">
        <v>1121</v>
      </c>
    </row>
    <row r="1124" spans="15:18" x14ac:dyDescent="0.25">
      <c r="O1124">
        <v>1703554.5358273</v>
      </c>
      <c r="P1124">
        <v>7490872.1636367999</v>
      </c>
      <c r="Q1124">
        <v>1565.6890000000001</v>
      </c>
      <c r="R1124">
        <v>1122</v>
      </c>
    </row>
    <row r="1125" spans="15:18" x14ac:dyDescent="0.25">
      <c r="O1125">
        <v>1703548.4348915999</v>
      </c>
      <c r="P1125">
        <v>7490696.6898836</v>
      </c>
      <c r="Q1125">
        <v>1589.9549999999999</v>
      </c>
      <c r="R1125">
        <v>1123</v>
      </c>
    </row>
    <row r="1126" spans="15:18" x14ac:dyDescent="0.25">
      <c r="O1126">
        <v>1703617.7556286999</v>
      </c>
      <c r="P1126">
        <v>7490541.1741797999</v>
      </c>
      <c r="Q1126">
        <v>1604.1559999999999</v>
      </c>
      <c r="R1126">
        <v>1124</v>
      </c>
    </row>
    <row r="1127" spans="15:18" x14ac:dyDescent="0.25">
      <c r="O1127">
        <v>1703776.2455682</v>
      </c>
      <c r="P1127">
        <v>7490444.0934194</v>
      </c>
      <c r="Q1127">
        <v>1613.9079999999999</v>
      </c>
      <c r="R1127">
        <v>1125</v>
      </c>
    </row>
    <row r="1128" spans="15:18" x14ac:dyDescent="0.25">
      <c r="O1128">
        <v>1703934.7355076999</v>
      </c>
      <c r="P1128">
        <v>7490347.0126590002</v>
      </c>
      <c r="Q1128">
        <v>1563.396</v>
      </c>
      <c r="R1128">
        <v>1126</v>
      </c>
    </row>
    <row r="1129" spans="15:18" x14ac:dyDescent="0.25">
      <c r="O1129">
        <v>1704093.2254472</v>
      </c>
      <c r="P1129">
        <v>7490249.9318984998</v>
      </c>
      <c r="Q1129">
        <v>1517.384</v>
      </c>
      <c r="R1129">
        <v>1127</v>
      </c>
    </row>
    <row r="1130" spans="15:18" x14ac:dyDescent="0.25">
      <c r="O1130">
        <v>1704251.7153866</v>
      </c>
      <c r="P1130">
        <v>7490152.8511381</v>
      </c>
      <c r="Q1130">
        <v>1498.1289999999999</v>
      </c>
      <c r="R1130">
        <v>1128</v>
      </c>
    </row>
    <row r="1131" spans="15:18" x14ac:dyDescent="0.25">
      <c r="O1131">
        <v>1704410.2053261001</v>
      </c>
      <c r="P1131">
        <v>7490055.7703777002</v>
      </c>
      <c r="Q1131">
        <v>1466.6110000000001</v>
      </c>
      <c r="R1131">
        <v>1129</v>
      </c>
    </row>
    <row r="1132" spans="15:18" x14ac:dyDescent="0.25">
      <c r="O1132">
        <v>1704568.6952656</v>
      </c>
      <c r="P1132">
        <v>7489958.6896173004</v>
      </c>
      <c r="Q1132">
        <v>1478.674</v>
      </c>
      <c r="R1132">
        <v>1130</v>
      </c>
    </row>
    <row r="1133" spans="15:18" x14ac:dyDescent="0.25">
      <c r="O1133">
        <v>1704732.1735100001</v>
      </c>
      <c r="P1133">
        <v>7489872.5202379003</v>
      </c>
      <c r="Q1133">
        <v>1451.798</v>
      </c>
      <c r="R1133">
        <v>1131</v>
      </c>
    </row>
    <row r="1134" spans="15:18" x14ac:dyDescent="0.25">
      <c r="O1134">
        <v>1704909.2863415</v>
      </c>
      <c r="P1134">
        <v>7489816.1750531001</v>
      </c>
      <c r="Q1134">
        <v>1447.404</v>
      </c>
      <c r="R1134">
        <v>1132</v>
      </c>
    </row>
    <row r="1135" spans="15:18" x14ac:dyDescent="0.25">
      <c r="O1135">
        <v>1705086.3991731</v>
      </c>
      <c r="P1135">
        <v>7489759.8298682002</v>
      </c>
      <c r="Q1135">
        <v>1420.297</v>
      </c>
      <c r="R1135">
        <v>1133</v>
      </c>
    </row>
    <row r="1136" spans="15:18" x14ac:dyDescent="0.25">
      <c r="O1136">
        <v>1705267.9114759001</v>
      </c>
      <c r="P1136">
        <v>7489720.9821097003</v>
      </c>
      <c r="Q1136">
        <v>1436.135</v>
      </c>
      <c r="R1136">
        <v>1134</v>
      </c>
    </row>
    <row r="1137" spans="15:18" x14ac:dyDescent="0.25">
      <c r="O1137">
        <v>1705450.6113847001</v>
      </c>
      <c r="P1137">
        <v>7489686.8576565003</v>
      </c>
      <c r="Q1137">
        <v>1502.7180000000001</v>
      </c>
      <c r="R1137">
        <v>1135</v>
      </c>
    </row>
    <row r="1138" spans="15:18" x14ac:dyDescent="0.25">
      <c r="O1138">
        <v>1705541.7135765001</v>
      </c>
      <c r="P1138">
        <v>7489803.1679184996</v>
      </c>
      <c r="Q1138">
        <v>1513.105</v>
      </c>
      <c r="R1138">
        <v>1136</v>
      </c>
    </row>
    <row r="1139" spans="15:18" x14ac:dyDescent="0.25">
      <c r="O1139">
        <v>1705595.2679593</v>
      </c>
      <c r="P1139">
        <v>7489981.1444985</v>
      </c>
      <c r="Q1139">
        <v>1502.088</v>
      </c>
      <c r="R1139">
        <v>1137</v>
      </c>
    </row>
    <row r="1140" spans="15:18" x14ac:dyDescent="0.25">
      <c r="O1140">
        <v>1705648.822342</v>
      </c>
      <c r="P1140">
        <v>7490159.1210786002</v>
      </c>
      <c r="Q1140">
        <v>1446.2809999999999</v>
      </c>
      <c r="R1140">
        <v>1138</v>
      </c>
    </row>
    <row r="1141" spans="15:18" x14ac:dyDescent="0.25">
      <c r="O1141">
        <v>1705702.3767248001</v>
      </c>
      <c r="P1141">
        <v>7490337.0976585997</v>
      </c>
      <c r="Q1141">
        <v>1449.989</v>
      </c>
      <c r="R1141">
        <v>1139</v>
      </c>
    </row>
    <row r="1142" spans="15:18" x14ac:dyDescent="0.25">
      <c r="O1142">
        <v>1705755.9311076</v>
      </c>
      <c r="P1142">
        <v>7490515.0742386002</v>
      </c>
      <c r="Q1142">
        <v>1427.4739999999999</v>
      </c>
      <c r="R1142">
        <v>1140</v>
      </c>
    </row>
    <row r="1143" spans="15:18" x14ac:dyDescent="0.25">
      <c r="O1143">
        <v>1705886.5611866999</v>
      </c>
      <c r="P1143">
        <v>7490644.3223663997</v>
      </c>
      <c r="Q1143">
        <v>1417.5530000000001</v>
      </c>
      <c r="R1143">
        <v>1141</v>
      </c>
    </row>
    <row r="1144" spans="15:18" x14ac:dyDescent="0.25">
      <c r="O1144">
        <v>1706024.3698006</v>
      </c>
      <c r="P1144">
        <v>7490769.0321131004</v>
      </c>
      <c r="Q1144">
        <v>1509.981</v>
      </c>
      <c r="R1144">
        <v>1142</v>
      </c>
    </row>
    <row r="1145" spans="15:18" x14ac:dyDescent="0.25">
      <c r="O1145">
        <v>1706162.1784145001</v>
      </c>
      <c r="P1145">
        <v>7490893.7418596996</v>
      </c>
      <c r="Q1145">
        <v>1558.54</v>
      </c>
      <c r="R1145">
        <v>1143</v>
      </c>
    </row>
    <row r="1146" spans="15:18" x14ac:dyDescent="0.25">
      <c r="O1146">
        <v>1706303.4828534001</v>
      </c>
      <c r="P1146">
        <v>7490967.4743494</v>
      </c>
      <c r="Q1146">
        <v>1499.627</v>
      </c>
      <c r="R1146">
        <v>1144</v>
      </c>
    </row>
    <row r="1147" spans="15:18" x14ac:dyDescent="0.25">
      <c r="O1147">
        <v>1706457.0255656999</v>
      </c>
      <c r="P1147">
        <v>7490862.7443610998</v>
      </c>
      <c r="Q1147">
        <v>1469.65</v>
      </c>
      <c r="R1147">
        <v>1145</v>
      </c>
    </row>
    <row r="1148" spans="15:18" x14ac:dyDescent="0.25">
      <c r="O1148">
        <v>1706610.568278</v>
      </c>
      <c r="P1148">
        <v>7490758.0143726999</v>
      </c>
      <c r="Q1148">
        <v>1440.2619999999999</v>
      </c>
      <c r="R1148">
        <v>1146</v>
      </c>
    </row>
    <row r="1149" spans="15:18" x14ac:dyDescent="0.25">
      <c r="O1149">
        <v>1706764.1109903001</v>
      </c>
      <c r="P1149">
        <v>7490653.2843843997</v>
      </c>
      <c r="Q1149">
        <v>1417.556</v>
      </c>
      <c r="R1149">
        <v>1147</v>
      </c>
    </row>
    <row r="1150" spans="15:18" x14ac:dyDescent="0.25">
      <c r="O1150">
        <v>1706927.3022455999</v>
      </c>
      <c r="P1150">
        <v>7490573.1240903996</v>
      </c>
      <c r="Q1150">
        <v>1496.9459999999999</v>
      </c>
      <c r="R1150">
        <v>1148</v>
      </c>
    </row>
    <row r="1151" spans="15:18" x14ac:dyDescent="0.25">
      <c r="O1151">
        <v>1707102.3257458</v>
      </c>
      <c r="P1151">
        <v>7490573.9498239998</v>
      </c>
      <c r="Q1151">
        <v>1490.251</v>
      </c>
      <c r="R1151">
        <v>1149</v>
      </c>
    </row>
    <row r="1152" spans="15:18" x14ac:dyDescent="0.25">
      <c r="O1152">
        <v>1707238.9940587</v>
      </c>
      <c r="P1152">
        <v>7490699.9081790997</v>
      </c>
      <c r="Q1152">
        <v>1499.4349999999999</v>
      </c>
      <c r="R1152">
        <v>1150</v>
      </c>
    </row>
    <row r="1153" spans="15:18" x14ac:dyDescent="0.25">
      <c r="O1153">
        <v>1707375.6623716</v>
      </c>
      <c r="P1153">
        <v>7490825.8665340999</v>
      </c>
      <c r="Q1153">
        <v>1530.789</v>
      </c>
      <c r="R1153">
        <v>1151</v>
      </c>
    </row>
    <row r="1154" spans="15:18" x14ac:dyDescent="0.25">
      <c r="O1154">
        <v>1707512.3306845</v>
      </c>
      <c r="P1154">
        <v>7490951.8248891998</v>
      </c>
      <c r="Q1154">
        <v>1491.6279999999999</v>
      </c>
      <c r="R1154">
        <v>1152</v>
      </c>
    </row>
    <row r="1155" spans="15:18" x14ac:dyDescent="0.25">
      <c r="O1155">
        <v>1707648.9989974</v>
      </c>
      <c r="P1155">
        <v>7491077.7832442001</v>
      </c>
      <c r="Q1155">
        <v>1499.5039999999999</v>
      </c>
      <c r="R1155">
        <v>1153</v>
      </c>
    </row>
    <row r="1156" spans="15:18" x14ac:dyDescent="0.25">
      <c r="O1156">
        <v>1707785.6673103001</v>
      </c>
      <c r="P1156">
        <v>7491203.7415992999</v>
      </c>
      <c r="Q1156">
        <v>1473.3420000000001</v>
      </c>
      <c r="R1156">
        <v>1154</v>
      </c>
    </row>
    <row r="1157" spans="15:18" x14ac:dyDescent="0.25">
      <c r="O1157">
        <v>1707934.1128537001</v>
      </c>
      <c r="P1157">
        <v>7491310.0344826002</v>
      </c>
      <c r="Q1157">
        <v>1462.423</v>
      </c>
      <c r="R1157">
        <v>1155</v>
      </c>
    </row>
    <row r="1158" spans="15:18" x14ac:dyDescent="0.25">
      <c r="O1158">
        <v>1708109.6680048001</v>
      </c>
      <c r="P1158">
        <v>7491371.0600827001</v>
      </c>
      <c r="Q1158">
        <v>1509.048</v>
      </c>
      <c r="R1158">
        <v>1156</v>
      </c>
    </row>
    <row r="1159" spans="15:18" x14ac:dyDescent="0.25">
      <c r="O1159">
        <v>1708285.2231558999</v>
      </c>
      <c r="P1159">
        <v>7491432.0856828</v>
      </c>
      <c r="Q1159">
        <v>1515.4590000000001</v>
      </c>
      <c r="R1159">
        <v>1157</v>
      </c>
    </row>
    <row r="1160" spans="15:18" x14ac:dyDescent="0.25">
      <c r="O1160">
        <v>1708460.7783071001</v>
      </c>
      <c r="P1160">
        <v>7491493.1112829</v>
      </c>
      <c r="Q1160">
        <v>1507.4649999999999</v>
      </c>
      <c r="R1160">
        <v>1158</v>
      </c>
    </row>
    <row r="1161" spans="15:18" x14ac:dyDescent="0.25">
      <c r="O1161">
        <v>1708636.3334582001</v>
      </c>
      <c r="P1161">
        <v>7491554.1368829999</v>
      </c>
      <c r="Q1161">
        <v>1501.354</v>
      </c>
      <c r="R1161">
        <v>1159</v>
      </c>
    </row>
    <row r="1162" spans="15:18" x14ac:dyDescent="0.25">
      <c r="O1162">
        <v>1708811.8886092999</v>
      </c>
      <c r="P1162">
        <v>7491615.1624832004</v>
      </c>
      <c r="Q1162">
        <v>1549.84</v>
      </c>
      <c r="R1162">
        <v>1160</v>
      </c>
    </row>
    <row r="1163" spans="15:18" x14ac:dyDescent="0.25">
      <c r="O1163">
        <v>1708995.6259810999</v>
      </c>
      <c r="P1163">
        <v>7491624.0543101998</v>
      </c>
      <c r="Q1163">
        <v>1568.644</v>
      </c>
      <c r="R1163">
        <v>1161</v>
      </c>
    </row>
    <row r="1164" spans="15:18" x14ac:dyDescent="0.25">
      <c r="O1164">
        <v>1709181.4354355</v>
      </c>
      <c r="P1164">
        <v>7491619.7436713995</v>
      </c>
      <c r="Q1164">
        <v>1577.182</v>
      </c>
      <c r="R1164">
        <v>1162</v>
      </c>
    </row>
    <row r="1165" spans="15:18" x14ac:dyDescent="0.25">
      <c r="O1165">
        <v>1709367.2448899001</v>
      </c>
      <c r="P1165">
        <v>7491615.4330326002</v>
      </c>
      <c r="Q1165">
        <v>1590.0719999999999</v>
      </c>
      <c r="R1165">
        <v>1163</v>
      </c>
    </row>
    <row r="1166" spans="15:18" x14ac:dyDescent="0.25">
      <c r="O1166">
        <v>1709503.4259395001</v>
      </c>
      <c r="P1166">
        <v>7491550.7771675</v>
      </c>
      <c r="Q1166">
        <v>1570.857</v>
      </c>
      <c r="R1166">
        <v>1164</v>
      </c>
    </row>
    <row r="1167" spans="15:18" x14ac:dyDescent="0.25">
      <c r="O1167">
        <v>1709339.6091750001</v>
      </c>
      <c r="P1167">
        <v>7491476.0149606001</v>
      </c>
      <c r="Q1167">
        <v>1560.4</v>
      </c>
      <c r="R1167">
        <v>1165</v>
      </c>
    </row>
    <row r="1168" spans="15:18" x14ac:dyDescent="0.25">
      <c r="O1168">
        <v>1709159.4372978001</v>
      </c>
      <c r="P1168">
        <v>7491430.3878894998</v>
      </c>
      <c r="Q1168">
        <v>1516.5709999999999</v>
      </c>
      <c r="R1168">
        <v>1166</v>
      </c>
    </row>
    <row r="1169" spans="15:18" x14ac:dyDescent="0.25">
      <c r="O1169">
        <v>1709038.64066</v>
      </c>
      <c r="P1169">
        <v>7491298.2441672999</v>
      </c>
      <c r="Q1169">
        <v>1481.5709999999999</v>
      </c>
      <c r="R1169">
        <v>1167</v>
      </c>
    </row>
    <row r="1170" spans="15:18" x14ac:dyDescent="0.25">
      <c r="O1170">
        <v>1708998.7208602999</v>
      </c>
      <c r="P1170">
        <v>7491122.3326856</v>
      </c>
      <c r="Q1170">
        <v>1490.1849999999999</v>
      </c>
      <c r="R1170">
        <v>1168</v>
      </c>
    </row>
    <row r="1171" spans="15:18" x14ac:dyDescent="0.25">
      <c r="O1171">
        <v>1708985.1400078</v>
      </c>
      <c r="P1171">
        <v>7490936.9700803999</v>
      </c>
      <c r="Q1171">
        <v>1558.5229999999999</v>
      </c>
      <c r="R1171">
        <v>1169</v>
      </c>
    </row>
    <row r="1172" spans="15:18" x14ac:dyDescent="0.25">
      <c r="O1172">
        <v>1708959.2718293001</v>
      </c>
      <c r="P1172">
        <v>7490755.9695921997</v>
      </c>
      <c r="Q1172">
        <v>1618.2639999999999</v>
      </c>
      <c r="R1172">
        <v>1170</v>
      </c>
    </row>
    <row r="1173" spans="15:18" x14ac:dyDescent="0.25">
      <c r="O1173">
        <v>1708852.9322653001</v>
      </c>
      <c r="P1173">
        <v>7490603.5372069003</v>
      </c>
      <c r="Q1173">
        <v>1596.7049999999999</v>
      </c>
      <c r="R1173">
        <v>1171</v>
      </c>
    </row>
    <row r="1174" spans="15:18" x14ac:dyDescent="0.25">
      <c r="O1174">
        <v>1708740.1117175999</v>
      </c>
      <c r="P1174">
        <v>7490456.7044470003</v>
      </c>
      <c r="Q1174">
        <v>1560.87</v>
      </c>
      <c r="R1174">
        <v>1172</v>
      </c>
    </row>
    <row r="1175" spans="15:18" x14ac:dyDescent="0.25">
      <c r="O1175">
        <v>1708604.7881418001</v>
      </c>
      <c r="P1175">
        <v>7490329.3024658998</v>
      </c>
      <c r="Q1175">
        <v>1543.9179999999999</v>
      </c>
      <c r="R1175">
        <v>1173</v>
      </c>
    </row>
    <row r="1176" spans="15:18" x14ac:dyDescent="0.25">
      <c r="O1176">
        <v>1708469.464566</v>
      </c>
      <c r="P1176">
        <v>7490201.9004846998</v>
      </c>
      <c r="Q1176">
        <v>1571.0440000000001</v>
      </c>
      <c r="R1176">
        <v>1174</v>
      </c>
    </row>
    <row r="1177" spans="15:18" x14ac:dyDescent="0.25">
      <c r="O1177">
        <v>1708334.1409903001</v>
      </c>
      <c r="P1177">
        <v>7490074.4985036002</v>
      </c>
      <c r="Q1177">
        <v>1575.981</v>
      </c>
      <c r="R1177">
        <v>1175</v>
      </c>
    </row>
    <row r="1178" spans="15:18" x14ac:dyDescent="0.25">
      <c r="O1178">
        <v>1708198.8174145001</v>
      </c>
      <c r="P1178">
        <v>7489947.0965224002</v>
      </c>
      <c r="Q1178">
        <v>1566.6690000000001</v>
      </c>
      <c r="R1178">
        <v>1176</v>
      </c>
    </row>
    <row r="1179" spans="15:18" x14ac:dyDescent="0.25">
      <c r="O1179">
        <v>1708065.6257573001</v>
      </c>
      <c r="P1179">
        <v>7489818.4476410002</v>
      </c>
      <c r="Q1179">
        <v>1462.672</v>
      </c>
      <c r="R1179">
        <v>1177</v>
      </c>
    </row>
    <row r="1180" spans="15:18" x14ac:dyDescent="0.25">
      <c r="O1180">
        <v>1708020.9225198999</v>
      </c>
      <c r="P1180">
        <v>7489638.0443275003</v>
      </c>
      <c r="Q1180">
        <v>1427.825</v>
      </c>
      <c r="R1180">
        <v>1178</v>
      </c>
    </row>
    <row r="1181" spans="15:18" x14ac:dyDescent="0.25">
      <c r="O1181">
        <v>1707989.9057994001</v>
      </c>
      <c r="P1181">
        <v>7489456.1320540998</v>
      </c>
      <c r="Q1181">
        <v>1410.5309999999999</v>
      </c>
      <c r="R1181">
        <v>1179</v>
      </c>
    </row>
    <row r="1182" spans="15:18" x14ac:dyDescent="0.25">
      <c r="O1182">
        <v>1707994.2335494999</v>
      </c>
      <c r="P1182">
        <v>7489270.3229973996</v>
      </c>
      <c r="Q1182">
        <v>1341.9670000000001</v>
      </c>
      <c r="R1182">
        <v>1180</v>
      </c>
    </row>
    <row r="1183" spans="15:18" x14ac:dyDescent="0.25">
      <c r="O1183">
        <v>1707998.5612997001</v>
      </c>
      <c r="P1183">
        <v>7489084.5139408</v>
      </c>
      <c r="Q1183">
        <v>1323.306</v>
      </c>
      <c r="R1183">
        <v>1181</v>
      </c>
    </row>
    <row r="1184" spans="15:18" x14ac:dyDescent="0.25">
      <c r="O1184">
        <v>1708002.8890499</v>
      </c>
      <c r="P1184">
        <v>7488898.7048840998</v>
      </c>
      <c r="Q1184">
        <v>1314.7460000000001</v>
      </c>
      <c r="R1184">
        <v>1182</v>
      </c>
    </row>
    <row r="1185" spans="15:18" x14ac:dyDescent="0.25">
      <c r="O1185">
        <v>1708007.2168000001</v>
      </c>
      <c r="P1185">
        <v>7488712.8958273996</v>
      </c>
      <c r="Q1185">
        <v>1331.4449999999999</v>
      </c>
      <c r="R1185">
        <v>1183</v>
      </c>
    </row>
    <row r="1186" spans="15:18" x14ac:dyDescent="0.25">
      <c r="O1186">
        <v>1708020.1513153999</v>
      </c>
      <c r="P1186">
        <v>7488527.5569313997</v>
      </c>
      <c r="Q1186">
        <v>1313.5820000000001</v>
      </c>
      <c r="R1186">
        <v>1184</v>
      </c>
    </row>
    <row r="1187" spans="15:18" x14ac:dyDescent="0.25">
      <c r="O1187">
        <v>1708036.1101118999</v>
      </c>
      <c r="P1187">
        <v>7488342.3838994</v>
      </c>
      <c r="Q1187">
        <v>1333.3109999999999</v>
      </c>
      <c r="R1187">
        <v>1185</v>
      </c>
    </row>
    <row r="1188" spans="15:18" x14ac:dyDescent="0.25">
      <c r="O1188">
        <v>1708176.5252177001</v>
      </c>
      <c r="P1188">
        <v>7488225.3841211004</v>
      </c>
      <c r="Q1188">
        <v>1337.963</v>
      </c>
      <c r="R1188">
        <v>1186</v>
      </c>
    </row>
    <row r="1189" spans="15:18" x14ac:dyDescent="0.25">
      <c r="O1189">
        <v>1708323.9760998001</v>
      </c>
      <c r="P1189">
        <v>7488112.2383198999</v>
      </c>
      <c r="Q1189">
        <v>1387.9849999999999</v>
      </c>
      <c r="R1189">
        <v>1187</v>
      </c>
    </row>
    <row r="1190" spans="15:18" x14ac:dyDescent="0.25">
      <c r="O1190">
        <v>1708471.4269818</v>
      </c>
      <c r="P1190">
        <v>7487999.0925185997</v>
      </c>
      <c r="Q1190">
        <v>1389.413</v>
      </c>
      <c r="R1190">
        <v>1188</v>
      </c>
    </row>
    <row r="1191" spans="15:18" x14ac:dyDescent="0.25">
      <c r="O1191">
        <v>1708530.5313262001</v>
      </c>
      <c r="P1191">
        <v>7487849.9416353004</v>
      </c>
      <c r="Q1191">
        <v>1404.2460000000001</v>
      </c>
      <c r="R1191">
        <v>1189</v>
      </c>
    </row>
    <row r="1192" spans="15:18" x14ac:dyDescent="0.25">
      <c r="O1192">
        <v>1708504.1725602001</v>
      </c>
      <c r="P1192">
        <v>7487665.9607928004</v>
      </c>
      <c r="Q1192">
        <v>1410.5889999999999</v>
      </c>
      <c r="R1192">
        <v>1190</v>
      </c>
    </row>
    <row r="1193" spans="15:18" x14ac:dyDescent="0.25">
      <c r="O1193">
        <v>1708477.8137942001</v>
      </c>
      <c r="P1193">
        <v>7487481.9799503004</v>
      </c>
      <c r="Q1193">
        <v>1411.7560000000001</v>
      </c>
      <c r="R1193">
        <v>1191</v>
      </c>
    </row>
    <row r="1194" spans="15:18" x14ac:dyDescent="0.25">
      <c r="O1194">
        <v>1708451.4550280999</v>
      </c>
      <c r="P1194">
        <v>7487297.9991078004</v>
      </c>
      <c r="Q1194">
        <v>1450.951</v>
      </c>
      <c r="R1194">
        <v>1192</v>
      </c>
    </row>
    <row r="1195" spans="15:18" x14ac:dyDescent="0.25">
      <c r="O1195">
        <v>1708425.0962620999</v>
      </c>
      <c r="P1195">
        <v>7487114.0182653004</v>
      </c>
      <c r="Q1195">
        <v>1479.3720000000001</v>
      </c>
      <c r="R1195">
        <v>1193</v>
      </c>
    </row>
    <row r="1196" spans="15:18" x14ac:dyDescent="0.25">
      <c r="O1196">
        <v>1708421.4968596001</v>
      </c>
      <c r="P1196">
        <v>7486930.4155788003</v>
      </c>
      <c r="Q1196">
        <v>1487.3679999999999</v>
      </c>
      <c r="R1196">
        <v>1194</v>
      </c>
    </row>
    <row r="1197" spans="15:18" x14ac:dyDescent="0.25">
      <c r="O1197">
        <v>1708453.95322</v>
      </c>
      <c r="P1197">
        <v>7486747.4119733004</v>
      </c>
      <c r="Q1197">
        <v>1504.5940000000001</v>
      </c>
      <c r="R1197">
        <v>1195</v>
      </c>
    </row>
    <row r="1198" spans="15:18" x14ac:dyDescent="0.25">
      <c r="O1198">
        <v>1708568.1370234999</v>
      </c>
      <c r="P1198">
        <v>7486619.4370309999</v>
      </c>
      <c r="Q1198">
        <v>1598.6959999999999</v>
      </c>
      <c r="R1198">
        <v>1196</v>
      </c>
    </row>
    <row r="1199" spans="15:18" x14ac:dyDescent="0.25">
      <c r="O1199">
        <v>1708743.4284671999</v>
      </c>
      <c r="P1199">
        <v>7486646.9728290997</v>
      </c>
      <c r="Q1199">
        <v>1593.3620000000001</v>
      </c>
      <c r="R1199">
        <v>1197</v>
      </c>
    </row>
    <row r="1200" spans="15:18" x14ac:dyDescent="0.25">
      <c r="O1200">
        <v>1708922.0829864</v>
      </c>
      <c r="P1200">
        <v>7486698.2202460002</v>
      </c>
      <c r="Q1200">
        <v>1569.078</v>
      </c>
      <c r="R1200">
        <v>1198</v>
      </c>
    </row>
    <row r="1201" spans="15:18" x14ac:dyDescent="0.25">
      <c r="O1201">
        <v>1709100.7375055</v>
      </c>
      <c r="P1201">
        <v>7486749.4676630003</v>
      </c>
      <c r="Q1201">
        <v>1549.5260000000001</v>
      </c>
      <c r="R1201">
        <v>1199</v>
      </c>
    </row>
    <row r="1202" spans="15:18" x14ac:dyDescent="0.25">
      <c r="O1202">
        <v>1709268.3077743</v>
      </c>
      <c r="P1202">
        <v>7486827.1320965998</v>
      </c>
      <c r="Q1202">
        <v>1570.65</v>
      </c>
      <c r="R1202">
        <v>1200</v>
      </c>
    </row>
    <row r="1203" spans="15:18" x14ac:dyDescent="0.25">
      <c r="O1203">
        <v>1709430.0412804999</v>
      </c>
      <c r="P1203">
        <v>7486918.7072456004</v>
      </c>
      <c r="Q1203">
        <v>1564.1410000000001</v>
      </c>
      <c r="R1203">
        <v>1201</v>
      </c>
    </row>
    <row r="1204" spans="15:18" x14ac:dyDescent="0.25">
      <c r="O1204">
        <v>1709591.7747867</v>
      </c>
      <c r="P1204">
        <v>7487010.2823946998</v>
      </c>
      <c r="Q1204">
        <v>1548.9110000000001</v>
      </c>
      <c r="R1204">
        <v>1202</v>
      </c>
    </row>
    <row r="1205" spans="15:18" x14ac:dyDescent="0.25">
      <c r="O1205">
        <v>1709746.6746469999</v>
      </c>
      <c r="P1205">
        <v>7487018.2670865003</v>
      </c>
      <c r="Q1205">
        <v>1552.2550000000001</v>
      </c>
      <c r="R1205">
        <v>1203</v>
      </c>
    </row>
    <row r="1206" spans="15:18" x14ac:dyDescent="0.25">
      <c r="O1206">
        <v>1709891.3872658999</v>
      </c>
      <c r="P1206">
        <v>7486901.6395044997</v>
      </c>
      <c r="Q1206">
        <v>1559.8140000000001</v>
      </c>
      <c r="R1206">
        <v>1204</v>
      </c>
    </row>
    <row r="1207" spans="15:18" x14ac:dyDescent="0.25">
      <c r="O1207">
        <v>1710036.0998847999</v>
      </c>
      <c r="P1207">
        <v>7486785.0119225001</v>
      </c>
      <c r="Q1207">
        <v>1574.537</v>
      </c>
      <c r="R1207">
        <v>1205</v>
      </c>
    </row>
    <row r="1208" spans="15:18" x14ac:dyDescent="0.25">
      <c r="O1208">
        <v>1710151.6605970999</v>
      </c>
      <c r="P1208">
        <v>7486640.8388026999</v>
      </c>
      <c r="Q1208">
        <v>1550.134</v>
      </c>
      <c r="R1208">
        <v>1206</v>
      </c>
    </row>
    <row r="1209" spans="15:18" x14ac:dyDescent="0.25">
      <c r="O1209">
        <v>1710259.9075861999</v>
      </c>
      <c r="P1209">
        <v>7486489.7549705999</v>
      </c>
      <c r="Q1209">
        <v>1563.086</v>
      </c>
      <c r="R1209">
        <v>1207</v>
      </c>
    </row>
    <row r="1210" spans="15:18" x14ac:dyDescent="0.25">
      <c r="O1210">
        <v>1710368.1545754001</v>
      </c>
      <c r="P1210">
        <v>7486338.6711386004</v>
      </c>
      <c r="Q1210">
        <v>1586.692</v>
      </c>
      <c r="R1210">
        <v>1208</v>
      </c>
    </row>
    <row r="1211" spans="15:18" x14ac:dyDescent="0.25">
      <c r="O1211">
        <v>1710511.0076230001</v>
      </c>
      <c r="P1211">
        <v>7486307.6613625996</v>
      </c>
      <c r="Q1211">
        <v>1615.482</v>
      </c>
      <c r="R1211">
        <v>1209</v>
      </c>
    </row>
    <row r="1212" spans="15:18" x14ac:dyDescent="0.25">
      <c r="O1212">
        <v>1710683.0588167999</v>
      </c>
      <c r="P1212">
        <v>7486377.9615879003</v>
      </c>
      <c r="Q1212">
        <v>1592.2819999999999</v>
      </c>
      <c r="R1212">
        <v>1210</v>
      </c>
    </row>
    <row r="1213" spans="15:18" x14ac:dyDescent="0.25">
      <c r="O1213">
        <v>1710855.1100105001</v>
      </c>
      <c r="P1213">
        <v>7486448.2618132001</v>
      </c>
      <c r="Q1213">
        <v>1656.702</v>
      </c>
      <c r="R1213">
        <v>1211</v>
      </c>
    </row>
    <row r="1214" spans="15:18" x14ac:dyDescent="0.25">
      <c r="O1214">
        <v>1711027.1612042999</v>
      </c>
      <c r="P1214">
        <v>7486518.5620386004</v>
      </c>
      <c r="Q1214">
        <v>1673.89</v>
      </c>
      <c r="R1214">
        <v>1212</v>
      </c>
    </row>
    <row r="1215" spans="15:18" x14ac:dyDescent="0.25">
      <c r="O1215">
        <v>1711199.2123980999</v>
      </c>
      <c r="P1215">
        <v>7486588.8622639002</v>
      </c>
      <c r="Q1215">
        <v>1631.9880000000001</v>
      </c>
      <c r="R1215">
        <v>1213</v>
      </c>
    </row>
    <row r="1216" spans="15:18" x14ac:dyDescent="0.25">
      <c r="O1216">
        <v>1711370.5212479001</v>
      </c>
      <c r="P1216">
        <v>7486569.3182587</v>
      </c>
      <c r="Q1216">
        <v>1612.04</v>
      </c>
      <c r="R1216">
        <v>1214</v>
      </c>
    </row>
    <row r="1217" spans="15:18" x14ac:dyDescent="0.25">
      <c r="O1217">
        <v>1711541.3873099999</v>
      </c>
      <c r="P1217">
        <v>7486496.1846564999</v>
      </c>
      <c r="Q1217">
        <v>1566.3330000000001</v>
      </c>
      <c r="R1217">
        <v>1215</v>
      </c>
    </row>
    <row r="1218" spans="15:18" x14ac:dyDescent="0.25">
      <c r="O1218">
        <v>1711712.2533720999</v>
      </c>
      <c r="P1218">
        <v>7486423.0510542998</v>
      </c>
      <c r="Q1218">
        <v>1563.7080000000001</v>
      </c>
      <c r="R1218">
        <v>1216</v>
      </c>
    </row>
    <row r="1219" spans="15:18" x14ac:dyDescent="0.25">
      <c r="O1219">
        <v>1711883.1194342</v>
      </c>
      <c r="P1219">
        <v>7486349.9174520997</v>
      </c>
      <c r="Q1219">
        <v>1571.9349999999999</v>
      </c>
      <c r="R1219">
        <v>1217</v>
      </c>
    </row>
    <row r="1220" spans="15:18" x14ac:dyDescent="0.25">
      <c r="O1220">
        <v>1712053.9854963999</v>
      </c>
      <c r="P1220">
        <v>7486276.7838498997</v>
      </c>
      <c r="Q1220">
        <v>1572.9970000000001</v>
      </c>
      <c r="R1220">
        <v>1218</v>
      </c>
    </row>
    <row r="1221" spans="15:18" x14ac:dyDescent="0.25">
      <c r="O1221">
        <v>1712179.1899598001</v>
      </c>
      <c r="P1221">
        <v>7486140.3483081004</v>
      </c>
      <c r="Q1221">
        <v>1559.5250000000001</v>
      </c>
      <c r="R1221">
        <v>1219</v>
      </c>
    </row>
    <row r="1222" spans="15:18" x14ac:dyDescent="0.25">
      <c r="O1222">
        <v>1712296.8694941001</v>
      </c>
      <c r="P1222">
        <v>7485996.6611523004</v>
      </c>
      <c r="Q1222">
        <v>1559.2760000000001</v>
      </c>
      <c r="R1222">
        <v>1220</v>
      </c>
    </row>
    <row r="1223" spans="15:18" x14ac:dyDescent="0.25">
      <c r="O1223">
        <v>1712409.3595698001</v>
      </c>
      <c r="P1223">
        <v>7485848.7094107997</v>
      </c>
      <c r="Q1223">
        <v>1582.8789999999999</v>
      </c>
      <c r="R1223">
        <v>1221</v>
      </c>
    </row>
    <row r="1224" spans="15:18" x14ac:dyDescent="0.25">
      <c r="O1224">
        <v>1712521.8496456</v>
      </c>
      <c r="P1224">
        <v>7485700.7576692998</v>
      </c>
      <c r="Q1224">
        <v>1603.7760000000001</v>
      </c>
      <c r="R1224">
        <v>1222</v>
      </c>
    </row>
    <row r="1225" spans="15:18" x14ac:dyDescent="0.25">
      <c r="O1225">
        <v>1712635.6009108</v>
      </c>
      <c r="P1225">
        <v>7485553.9830082003</v>
      </c>
      <c r="Q1225">
        <v>1613.222</v>
      </c>
      <c r="R1225">
        <v>1223</v>
      </c>
    </row>
    <row r="1226" spans="15:18" x14ac:dyDescent="0.25">
      <c r="O1226">
        <v>1712775.4494092001</v>
      </c>
      <c r="P1226">
        <v>7485431.5651481003</v>
      </c>
      <c r="Q1226">
        <v>1593.8489999999999</v>
      </c>
      <c r="R1226">
        <v>1224</v>
      </c>
    </row>
    <row r="1227" spans="15:18" x14ac:dyDescent="0.25">
      <c r="O1227">
        <v>1712915.2979075999</v>
      </c>
      <c r="P1227">
        <v>7485309.1472880999</v>
      </c>
      <c r="Q1227">
        <v>1628.556</v>
      </c>
      <c r="R1227">
        <v>1225</v>
      </c>
    </row>
    <row r="1228" spans="15:18" x14ac:dyDescent="0.25">
      <c r="O1228">
        <v>1713055.1464060999</v>
      </c>
      <c r="P1228">
        <v>7485186.7294281004</v>
      </c>
      <c r="Q1228">
        <v>1612.4290000000001</v>
      </c>
      <c r="R1228">
        <v>1226</v>
      </c>
    </row>
    <row r="1229" spans="15:18" x14ac:dyDescent="0.25">
      <c r="O1229">
        <v>1713199.8642176001</v>
      </c>
      <c r="P1229">
        <v>7485220.6218392001</v>
      </c>
      <c r="Q1229">
        <v>1596.175</v>
      </c>
      <c r="R1229">
        <v>1227</v>
      </c>
    </row>
    <row r="1230" spans="15:18" x14ac:dyDescent="0.25">
      <c r="O1230">
        <v>1713347.0611824</v>
      </c>
      <c r="P1230">
        <v>7485334.0977772996</v>
      </c>
      <c r="Q1230">
        <v>1600.9559999999999</v>
      </c>
      <c r="R1230">
        <v>1228</v>
      </c>
    </row>
    <row r="1231" spans="15:18" x14ac:dyDescent="0.25">
      <c r="O1231">
        <v>1713494.2581472001</v>
      </c>
      <c r="P1231">
        <v>7485447.5737154</v>
      </c>
      <c r="Q1231">
        <v>1665.375</v>
      </c>
      <c r="R1231">
        <v>1229</v>
      </c>
    </row>
    <row r="1232" spans="15:18" x14ac:dyDescent="0.25">
      <c r="O1232">
        <v>1713659.1991687999</v>
      </c>
      <c r="P1232">
        <v>7485529.6015915005</v>
      </c>
      <c r="Q1232">
        <v>1672.4390000000001</v>
      </c>
      <c r="R1232">
        <v>1230</v>
      </c>
    </row>
    <row r="1233" spans="15:18" x14ac:dyDescent="0.25">
      <c r="O1233">
        <v>1713832.4366305999</v>
      </c>
      <c r="P1233">
        <v>7485596.9255603999</v>
      </c>
      <c r="Q1233">
        <v>1705.9570000000001</v>
      </c>
      <c r="R1233">
        <v>1231</v>
      </c>
    </row>
    <row r="1234" spans="15:18" x14ac:dyDescent="0.25">
      <c r="O1234">
        <v>1714005.6740923</v>
      </c>
      <c r="P1234">
        <v>7485664.2495293999</v>
      </c>
      <c r="Q1234">
        <v>1717.249</v>
      </c>
      <c r="R1234">
        <v>1232</v>
      </c>
    </row>
    <row r="1235" spans="15:18" x14ac:dyDescent="0.25">
      <c r="O1235">
        <v>1714178.9115541</v>
      </c>
      <c r="P1235">
        <v>7485731.5734983003</v>
      </c>
      <c r="Q1235">
        <v>1714.453</v>
      </c>
      <c r="R1235">
        <v>1233</v>
      </c>
    </row>
    <row r="1236" spans="15:18" x14ac:dyDescent="0.25">
      <c r="O1236">
        <v>1714352.1490159</v>
      </c>
      <c r="P1236">
        <v>7485798.8974673003</v>
      </c>
      <c r="Q1236">
        <v>1659.856</v>
      </c>
      <c r="R1236">
        <v>1234</v>
      </c>
    </row>
    <row r="1237" spans="15:18" x14ac:dyDescent="0.25">
      <c r="O1237">
        <v>1714525.3864777</v>
      </c>
      <c r="P1237">
        <v>7485866.2214361997</v>
      </c>
      <c r="Q1237">
        <v>1688.153</v>
      </c>
      <c r="R1237">
        <v>1235</v>
      </c>
    </row>
    <row r="1238" spans="15:18" x14ac:dyDescent="0.25">
      <c r="O1238">
        <v>1714708.0218781</v>
      </c>
      <c r="P1238">
        <v>7485885.6443613004</v>
      </c>
      <c r="Q1238">
        <v>1669.3240000000001</v>
      </c>
      <c r="R1238">
        <v>1236</v>
      </c>
    </row>
    <row r="1239" spans="15:18" x14ac:dyDescent="0.25">
      <c r="O1239">
        <v>1714893.8550735</v>
      </c>
      <c r="P1239">
        <v>7485888.7682098001</v>
      </c>
      <c r="Q1239">
        <v>1683.6279999999999</v>
      </c>
      <c r="R1239">
        <v>1237</v>
      </c>
    </row>
    <row r="1240" spans="15:18" x14ac:dyDescent="0.25">
      <c r="O1240">
        <v>1715070.6791650001</v>
      </c>
      <c r="P1240">
        <v>7485843.8959355997</v>
      </c>
      <c r="Q1240">
        <v>1701.001</v>
      </c>
      <c r="R1240">
        <v>1238</v>
      </c>
    </row>
    <row r="1241" spans="15:18" x14ac:dyDescent="0.25">
      <c r="O1241">
        <v>1715242.7302635</v>
      </c>
      <c r="P1241">
        <v>7485773.5954771005</v>
      </c>
      <c r="Q1241">
        <v>1746.229</v>
      </c>
      <c r="R1241">
        <v>1239</v>
      </c>
    </row>
    <row r="1242" spans="15:18" x14ac:dyDescent="0.25">
      <c r="O1242">
        <v>1715414.7813619999</v>
      </c>
      <c r="P1242">
        <v>7485703.2950186003</v>
      </c>
      <c r="Q1242">
        <v>1775.606</v>
      </c>
      <c r="R1242">
        <v>1240</v>
      </c>
    </row>
    <row r="1243" spans="15:18" x14ac:dyDescent="0.25">
      <c r="O1243">
        <v>1715597.8016762</v>
      </c>
      <c r="P1243">
        <v>7485709.0333260996</v>
      </c>
      <c r="Q1243">
        <v>1792.3240000000001</v>
      </c>
      <c r="R1243">
        <v>1241</v>
      </c>
    </row>
    <row r="1244" spans="15:18" x14ac:dyDescent="0.25">
      <c r="O1244">
        <v>1715781.9429903</v>
      </c>
      <c r="P1244">
        <v>7485729.8270795997</v>
      </c>
      <c r="Q1244">
        <v>1826.6120000000001</v>
      </c>
      <c r="R1244">
        <v>1242</v>
      </c>
    </row>
    <row r="1245" spans="15:18" x14ac:dyDescent="0.25">
      <c r="O1245">
        <v>1715931.8057019999</v>
      </c>
      <c r="P1245">
        <v>7485839.7584336996</v>
      </c>
      <c r="Q1245">
        <v>1812.0550000000001</v>
      </c>
      <c r="R1245">
        <v>1243</v>
      </c>
    </row>
    <row r="1246" spans="15:18" x14ac:dyDescent="0.25">
      <c r="O1246">
        <v>1716021.5662666999</v>
      </c>
      <c r="P1246">
        <v>7485980.8556434</v>
      </c>
      <c r="Q1246">
        <v>1767.867</v>
      </c>
      <c r="R1246">
        <v>1244</v>
      </c>
    </row>
    <row r="1247" spans="15:18" x14ac:dyDescent="0.25">
      <c r="O1247">
        <v>1716025.0682127001</v>
      </c>
      <c r="P1247">
        <v>7486166.6820983002</v>
      </c>
      <c r="Q1247">
        <v>1744.922</v>
      </c>
      <c r="R1247">
        <v>1245</v>
      </c>
    </row>
    <row r="1248" spans="15:18" x14ac:dyDescent="0.25">
      <c r="O1248">
        <v>1716034.8358471</v>
      </c>
      <c r="P1248">
        <v>7486349.5419127</v>
      </c>
      <c r="Q1248">
        <v>1733.2739999999999</v>
      </c>
      <c r="R1248">
        <v>1246</v>
      </c>
    </row>
    <row r="1249" spans="15:18" x14ac:dyDescent="0.25">
      <c r="O1249">
        <v>1716176.3603262</v>
      </c>
      <c r="P1249">
        <v>7486470.0182870002</v>
      </c>
      <c r="Q1249">
        <v>1724.5889999999999</v>
      </c>
      <c r="R1249">
        <v>1247</v>
      </c>
    </row>
    <row r="1250" spans="15:18" x14ac:dyDescent="0.25">
      <c r="O1250">
        <v>1716276.2848892999</v>
      </c>
      <c r="P1250">
        <v>7486613.5488109998</v>
      </c>
      <c r="Q1250">
        <v>1733.9159999999999</v>
      </c>
      <c r="R1250">
        <v>1248</v>
      </c>
    </row>
    <row r="1251" spans="15:18" x14ac:dyDescent="0.25">
      <c r="O1251">
        <v>1716249.5435780999</v>
      </c>
      <c r="P1251">
        <v>7486787.0550680002</v>
      </c>
      <c r="Q1251">
        <v>1793.3579999999999</v>
      </c>
      <c r="R1251">
        <v>1249</v>
      </c>
    </row>
    <row r="1252" spans="15:18" x14ac:dyDescent="0.25">
      <c r="O1252">
        <v>1716156.1469264999</v>
      </c>
      <c r="P1252">
        <v>7486947.7435879</v>
      </c>
      <c r="Q1252">
        <v>1870.8309999999999</v>
      </c>
      <c r="R1252">
        <v>1250</v>
      </c>
    </row>
    <row r="1253" spans="15:18" x14ac:dyDescent="0.25">
      <c r="O1253">
        <v>1716062.7502748</v>
      </c>
      <c r="P1253">
        <v>7487108.4321077</v>
      </c>
      <c r="Q1253">
        <v>1901.9449999999999</v>
      </c>
      <c r="R1253">
        <v>1251</v>
      </c>
    </row>
    <row r="1254" spans="15:18" x14ac:dyDescent="0.25">
      <c r="O1254">
        <v>1715969.3536231001</v>
      </c>
      <c r="P1254">
        <v>7487269.1206275998</v>
      </c>
      <c r="Q1254">
        <v>1865.8309999999999</v>
      </c>
      <c r="R1254">
        <v>1252</v>
      </c>
    </row>
    <row r="1255" spans="15:18" x14ac:dyDescent="0.25">
      <c r="O1255">
        <v>1715994.0387862001</v>
      </c>
      <c r="P1255">
        <v>7487451.3236912005</v>
      </c>
      <c r="Q1255">
        <v>1817.6030000000001</v>
      </c>
      <c r="R1255">
        <v>1253</v>
      </c>
    </row>
    <row r="1256" spans="15:18" x14ac:dyDescent="0.25">
      <c r="O1256">
        <v>1716097.0204332001</v>
      </c>
      <c r="P1256">
        <v>7487596.2945772996</v>
      </c>
      <c r="Q1256">
        <v>1890.57</v>
      </c>
      <c r="R1256">
        <v>1254</v>
      </c>
    </row>
    <row r="1257" spans="15:18" x14ac:dyDescent="0.25">
      <c r="O1257">
        <v>1716261.1741162001</v>
      </c>
      <c r="P1257">
        <v>7487606.6922538001</v>
      </c>
      <c r="Q1257">
        <v>1911.2429999999999</v>
      </c>
      <c r="R1257">
        <v>1255</v>
      </c>
    </row>
    <row r="1258" spans="15:18" x14ac:dyDescent="0.25">
      <c r="O1258">
        <v>1716408.0368351999</v>
      </c>
      <c r="P1258">
        <v>7487662.8305639001</v>
      </c>
      <c r="Q1258">
        <v>1894.0239999999999</v>
      </c>
      <c r="R1258">
        <v>1256</v>
      </c>
    </row>
    <row r="1259" spans="15:18" x14ac:dyDescent="0.25">
      <c r="O1259">
        <v>1716528.8339007001</v>
      </c>
      <c r="P1259">
        <v>7487804.0814185999</v>
      </c>
      <c r="Q1259">
        <v>1885.1669999999999</v>
      </c>
      <c r="R1259">
        <v>1257</v>
      </c>
    </row>
    <row r="1260" spans="15:18" x14ac:dyDescent="0.25">
      <c r="O1260">
        <v>1716681.3899993999</v>
      </c>
      <c r="P1260">
        <v>7487900.7220956003</v>
      </c>
      <c r="Q1260">
        <v>1891.5989999999999</v>
      </c>
      <c r="R1260">
        <v>1258</v>
      </c>
    </row>
    <row r="1261" spans="15:18" x14ac:dyDescent="0.25">
      <c r="O1261">
        <v>1716854.3966467001</v>
      </c>
      <c r="P1261">
        <v>7487968.6370051997</v>
      </c>
      <c r="Q1261">
        <v>1919.7090000000001</v>
      </c>
      <c r="R1261">
        <v>1259</v>
      </c>
    </row>
    <row r="1262" spans="15:18" x14ac:dyDescent="0.25">
      <c r="O1262">
        <v>1717027.4032940001</v>
      </c>
      <c r="P1262">
        <v>7488036.5519148</v>
      </c>
      <c r="Q1262">
        <v>1968.6310000000001</v>
      </c>
      <c r="R1262">
        <v>1260</v>
      </c>
    </row>
    <row r="1263" spans="15:18" x14ac:dyDescent="0.25">
      <c r="O1263">
        <v>1717191.9672782</v>
      </c>
      <c r="P1263">
        <v>7488090.1507385001</v>
      </c>
      <c r="Q1263">
        <v>1991.779</v>
      </c>
      <c r="R1263">
        <v>1261</v>
      </c>
    </row>
    <row r="1264" spans="15:18" x14ac:dyDescent="0.25">
      <c r="O1264">
        <v>1717216.2547832001</v>
      </c>
      <c r="P1264">
        <v>7487905.885028</v>
      </c>
      <c r="Q1264">
        <v>1965.067</v>
      </c>
      <c r="R1264">
        <v>1262</v>
      </c>
    </row>
    <row r="1265" spans="15:18" x14ac:dyDescent="0.25">
      <c r="O1265">
        <v>1717240.5422883001</v>
      </c>
      <c r="P1265">
        <v>7487721.6193174999</v>
      </c>
      <c r="Q1265">
        <v>1916.9839999999999</v>
      </c>
      <c r="R1265">
        <v>1263</v>
      </c>
    </row>
    <row r="1266" spans="15:18" x14ac:dyDescent="0.25">
      <c r="O1266">
        <v>1717299.1423061001</v>
      </c>
      <c r="P1266">
        <v>7487581.7498426996</v>
      </c>
      <c r="Q1266">
        <v>1910.6120000000001</v>
      </c>
      <c r="R1266">
        <v>1264</v>
      </c>
    </row>
    <row r="1267" spans="15:18" x14ac:dyDescent="0.25">
      <c r="O1267">
        <v>1717483.5795436001</v>
      </c>
      <c r="P1267">
        <v>7487604.6984890001</v>
      </c>
      <c r="Q1267">
        <v>1916.8889999999999</v>
      </c>
      <c r="R1267">
        <v>1265</v>
      </c>
    </row>
    <row r="1268" spans="15:18" x14ac:dyDescent="0.25">
      <c r="O1268">
        <v>1717668.0167812</v>
      </c>
      <c r="P1268">
        <v>7487627.6471352996</v>
      </c>
      <c r="Q1268">
        <v>1864.1420000000001</v>
      </c>
      <c r="R1268">
        <v>1266</v>
      </c>
    </row>
    <row r="1269" spans="15:18" x14ac:dyDescent="0.25">
      <c r="O1269">
        <v>1717852.4540186999</v>
      </c>
      <c r="P1269">
        <v>7487650.5957816001</v>
      </c>
      <c r="Q1269">
        <v>1823.7260000000001</v>
      </c>
      <c r="R1269">
        <v>1267</v>
      </c>
    </row>
    <row r="1270" spans="15:18" x14ac:dyDescent="0.25">
      <c r="O1270">
        <v>1718007.6402122001</v>
      </c>
      <c r="P1270">
        <v>7487743.9504802004</v>
      </c>
      <c r="Q1270">
        <v>1833.058</v>
      </c>
      <c r="R1270">
        <v>1268</v>
      </c>
    </row>
    <row r="1271" spans="15:18" x14ac:dyDescent="0.25">
      <c r="O1271">
        <v>1718154.0405759001</v>
      </c>
      <c r="P1271">
        <v>7487858.4523075996</v>
      </c>
      <c r="Q1271">
        <v>1827.298</v>
      </c>
      <c r="R1271">
        <v>1269</v>
      </c>
    </row>
    <row r="1272" spans="15:18" x14ac:dyDescent="0.25">
      <c r="O1272">
        <v>1718300.4409395</v>
      </c>
      <c r="P1272">
        <v>7487972.9541351004</v>
      </c>
      <c r="Q1272">
        <v>1833.5519999999999</v>
      </c>
      <c r="R1272">
        <v>1270</v>
      </c>
    </row>
    <row r="1273" spans="15:18" x14ac:dyDescent="0.25">
      <c r="O1273">
        <v>1718446.8413031001</v>
      </c>
      <c r="P1273">
        <v>7488087.4559624996</v>
      </c>
      <c r="Q1273">
        <v>1841.9490000000001</v>
      </c>
      <c r="R1273">
        <v>1271</v>
      </c>
    </row>
    <row r="1274" spans="15:18" x14ac:dyDescent="0.25">
      <c r="O1274">
        <v>1718546.1914402</v>
      </c>
      <c r="P1274">
        <v>7488242.7647794997</v>
      </c>
      <c r="Q1274">
        <v>1819.7829999999999</v>
      </c>
      <c r="R1274">
        <v>1272</v>
      </c>
    </row>
    <row r="1275" spans="15:18" x14ac:dyDescent="0.25">
      <c r="O1275">
        <v>1718638.8404565</v>
      </c>
      <c r="P1275">
        <v>7488403.8855253998</v>
      </c>
      <c r="Q1275">
        <v>1831.038</v>
      </c>
      <c r="R1275">
        <v>1273</v>
      </c>
    </row>
    <row r="1276" spans="15:18" x14ac:dyDescent="0.25">
      <c r="O1276">
        <v>1718731.4894727001</v>
      </c>
      <c r="P1276">
        <v>7488565.0062712999</v>
      </c>
      <c r="Q1276">
        <v>1865.231</v>
      </c>
      <c r="R1276">
        <v>1274</v>
      </c>
    </row>
    <row r="1277" spans="15:18" x14ac:dyDescent="0.25">
      <c r="O1277">
        <v>1718825.7146395</v>
      </c>
      <c r="P1277">
        <v>7488724.8232225999</v>
      </c>
      <c r="Q1277">
        <v>1853.876</v>
      </c>
      <c r="R1277">
        <v>1275</v>
      </c>
    </row>
    <row r="1278" spans="15:18" x14ac:dyDescent="0.25">
      <c r="O1278">
        <v>1718967.1224471999</v>
      </c>
      <c r="P1278">
        <v>7488844.8380896999</v>
      </c>
      <c r="Q1278">
        <v>1855.057</v>
      </c>
      <c r="R1278">
        <v>1276</v>
      </c>
    </row>
    <row r="1279" spans="15:18" x14ac:dyDescent="0.25">
      <c r="O1279">
        <v>1719152.0849194</v>
      </c>
      <c r="P1279">
        <v>7488863.0759309996</v>
      </c>
      <c r="Q1279">
        <v>1861.4670000000001</v>
      </c>
      <c r="R1279">
        <v>1277</v>
      </c>
    </row>
    <row r="1280" spans="15:18" x14ac:dyDescent="0.25">
      <c r="O1280">
        <v>1719337.0473915001</v>
      </c>
      <c r="P1280">
        <v>7488881.3137723003</v>
      </c>
      <c r="Q1280">
        <v>1838.63</v>
      </c>
      <c r="R1280">
        <v>1278</v>
      </c>
    </row>
    <row r="1281" spans="15:18" x14ac:dyDescent="0.25">
      <c r="O1281">
        <v>1719484.8159371</v>
      </c>
      <c r="P1281">
        <v>7488974.3971047997</v>
      </c>
      <c r="Q1281">
        <v>1820.1289999999999</v>
      </c>
      <c r="R1281">
        <v>1279</v>
      </c>
    </row>
    <row r="1282" spans="15:18" x14ac:dyDescent="0.25">
      <c r="O1282">
        <v>1719611.0532799</v>
      </c>
      <c r="P1282">
        <v>7489110.8077649996</v>
      </c>
      <c r="Q1282">
        <v>1843.758</v>
      </c>
      <c r="R1282">
        <v>1280</v>
      </c>
    </row>
    <row r="1283" spans="15:18" x14ac:dyDescent="0.25">
      <c r="O1283">
        <v>1719737.2906227999</v>
      </c>
      <c r="P1283">
        <v>7489247.2184253</v>
      </c>
      <c r="Q1283">
        <v>1831.58</v>
      </c>
      <c r="R1283">
        <v>1281</v>
      </c>
    </row>
    <row r="1284" spans="15:18" x14ac:dyDescent="0.25">
      <c r="O1284">
        <v>1719863.5279657</v>
      </c>
      <c r="P1284">
        <v>7489383.6290854998</v>
      </c>
      <c r="Q1284">
        <v>1840.3420000000001</v>
      </c>
      <c r="R1284">
        <v>1282</v>
      </c>
    </row>
    <row r="1285" spans="15:18" x14ac:dyDescent="0.25">
      <c r="O1285">
        <v>1720016.1986697</v>
      </c>
      <c r="P1285">
        <v>7489343.7586319</v>
      </c>
      <c r="Q1285">
        <v>1805.1189999999999</v>
      </c>
      <c r="R1285">
        <v>1283</v>
      </c>
    </row>
    <row r="1286" spans="15:18" x14ac:dyDescent="0.25">
      <c r="O1286">
        <v>1720176.8938986</v>
      </c>
      <c r="P1286">
        <v>7489250.3735239999</v>
      </c>
      <c r="Q1286">
        <v>1788.7909999999999</v>
      </c>
      <c r="R1286">
        <v>1284</v>
      </c>
    </row>
    <row r="1287" spans="15:18" x14ac:dyDescent="0.25">
      <c r="O1287">
        <v>1720337.5891274</v>
      </c>
      <c r="P1287">
        <v>7489156.9884160999</v>
      </c>
      <c r="Q1287">
        <v>1718.279</v>
      </c>
      <c r="R1287">
        <v>1285</v>
      </c>
    </row>
    <row r="1288" spans="15:18" x14ac:dyDescent="0.25">
      <c r="O1288">
        <v>1720498.2843563</v>
      </c>
      <c r="P1288">
        <v>7489063.6033081999</v>
      </c>
      <c r="Q1288">
        <v>1607.9960000000001</v>
      </c>
      <c r="R1288">
        <v>1286</v>
      </c>
    </row>
    <row r="1289" spans="15:18" x14ac:dyDescent="0.25">
      <c r="O1289">
        <v>1720658.9795852001</v>
      </c>
      <c r="P1289">
        <v>7488970.2182003995</v>
      </c>
      <c r="Q1289">
        <v>1600.98</v>
      </c>
      <c r="R1289">
        <v>1287</v>
      </c>
    </row>
    <row r="1290" spans="15:18" x14ac:dyDescent="0.25">
      <c r="O1290">
        <v>1720819.6748140999</v>
      </c>
      <c r="P1290">
        <v>7488876.8330925005</v>
      </c>
      <c r="Q1290">
        <v>1547.6389999999999</v>
      </c>
      <c r="R1290">
        <v>1288</v>
      </c>
    </row>
    <row r="1291" spans="15:18" x14ac:dyDescent="0.25">
      <c r="O1291">
        <v>1720964.4729293999</v>
      </c>
      <c r="P1291">
        <v>7488770.5579204001</v>
      </c>
      <c r="Q1291">
        <v>1491.36</v>
      </c>
      <c r="R1291">
        <v>1289</v>
      </c>
    </row>
    <row r="1292" spans="15:18" x14ac:dyDescent="0.25">
      <c r="O1292">
        <v>1721022.6326756</v>
      </c>
      <c r="P1292">
        <v>7488594.0326279001</v>
      </c>
      <c r="Q1292">
        <v>1438.8230000000001</v>
      </c>
      <c r="R1292">
        <v>1290</v>
      </c>
    </row>
    <row r="1293" spans="15:18" x14ac:dyDescent="0.25">
      <c r="O1293">
        <v>1721080.7924218001</v>
      </c>
      <c r="P1293">
        <v>7488417.5073354002</v>
      </c>
      <c r="Q1293">
        <v>1373.904</v>
      </c>
      <c r="R1293">
        <v>1291</v>
      </c>
    </row>
    <row r="1294" spans="15:18" x14ac:dyDescent="0.25">
      <c r="O1294">
        <v>1721159.863751</v>
      </c>
      <c r="P1294">
        <v>7488255.5443574004</v>
      </c>
      <c r="Q1294">
        <v>1342.8489999999999</v>
      </c>
      <c r="R1294">
        <v>1292</v>
      </c>
    </row>
    <row r="1295" spans="15:18" x14ac:dyDescent="0.25">
      <c r="O1295">
        <v>1721305.2569138999</v>
      </c>
      <c r="P1295">
        <v>7488139.7662802003</v>
      </c>
      <c r="Q1295">
        <v>1356.6289999999999</v>
      </c>
      <c r="R1295">
        <v>1293</v>
      </c>
    </row>
    <row r="1296" spans="15:18" x14ac:dyDescent="0.25">
      <c r="O1296">
        <v>1721485.2312212</v>
      </c>
      <c r="P1296">
        <v>7488132.0078290999</v>
      </c>
      <c r="Q1296">
        <v>1347.7660000000001</v>
      </c>
      <c r="R1296">
        <v>1294</v>
      </c>
    </row>
    <row r="1297" spans="15:18" x14ac:dyDescent="0.25">
      <c r="O1297">
        <v>1721670.8313480001</v>
      </c>
      <c r="P1297">
        <v>7488141.8225068999</v>
      </c>
      <c r="Q1297">
        <v>1309.877</v>
      </c>
      <c r="R1297">
        <v>1295</v>
      </c>
    </row>
    <row r="1298" spans="15:18" x14ac:dyDescent="0.25">
      <c r="O1298">
        <v>1721856.4314748</v>
      </c>
      <c r="P1298">
        <v>7488151.6371846003</v>
      </c>
      <c r="Q1298">
        <v>1311.797</v>
      </c>
      <c r="R1298">
        <v>1296</v>
      </c>
    </row>
    <row r="1299" spans="15:18" x14ac:dyDescent="0.25">
      <c r="O1299">
        <v>1722035.3710674001</v>
      </c>
      <c r="P1299">
        <v>7488104.4533069003</v>
      </c>
      <c r="Q1299">
        <v>1270.3879999999999</v>
      </c>
      <c r="R1299">
        <v>1297</v>
      </c>
    </row>
    <row r="1300" spans="15:18" x14ac:dyDescent="0.25">
      <c r="O1300">
        <v>1722213.7078728999</v>
      </c>
      <c r="P1300">
        <v>7488052.1109838998</v>
      </c>
      <c r="Q1300">
        <v>1269.588</v>
      </c>
      <c r="R1300">
        <v>1298</v>
      </c>
    </row>
    <row r="1301" spans="15:18" x14ac:dyDescent="0.25">
      <c r="O1301">
        <v>1722385.0743674999</v>
      </c>
      <c r="P1301">
        <v>7487981.0689888997</v>
      </c>
      <c r="Q1301">
        <v>1263.432</v>
      </c>
      <c r="R1301">
        <v>1299</v>
      </c>
    </row>
    <row r="1302" spans="15:18" x14ac:dyDescent="0.25">
      <c r="O1302">
        <v>1722524.0040088</v>
      </c>
      <c r="P1302">
        <v>7487866.5811825003</v>
      </c>
      <c r="Q1302">
        <v>1231.519</v>
      </c>
      <c r="R1302">
        <v>1300</v>
      </c>
    </row>
    <row r="1303" spans="15:18" x14ac:dyDescent="0.25">
      <c r="O1303">
        <v>1722634.9768020001</v>
      </c>
      <c r="P1303">
        <v>7487717.4880098002</v>
      </c>
      <c r="Q1303">
        <v>1268.277</v>
      </c>
      <c r="R1303">
        <v>1301</v>
      </c>
    </row>
    <row r="1304" spans="15:18" x14ac:dyDescent="0.25">
      <c r="O1304">
        <v>1722766.3621308999</v>
      </c>
      <c r="P1304">
        <v>7487600.9594075</v>
      </c>
      <c r="Q1304">
        <v>1316.7860000000001</v>
      </c>
      <c r="R1304">
        <v>1302</v>
      </c>
    </row>
    <row r="1305" spans="15:18" x14ac:dyDescent="0.25">
      <c r="O1305">
        <v>1722948.9157189999</v>
      </c>
      <c r="P1305">
        <v>7487566.0606616996</v>
      </c>
      <c r="Q1305">
        <v>1358.499</v>
      </c>
      <c r="R1305">
        <v>1303</v>
      </c>
    </row>
    <row r="1306" spans="15:18" x14ac:dyDescent="0.25">
      <c r="O1306">
        <v>1723131.4693070001</v>
      </c>
      <c r="P1306">
        <v>7487531.1619159002</v>
      </c>
      <c r="Q1306">
        <v>1408.8879999999999</v>
      </c>
      <c r="R1306">
        <v>1304</v>
      </c>
    </row>
    <row r="1307" spans="15:18" x14ac:dyDescent="0.25">
      <c r="O1307">
        <v>1723314.0228949999</v>
      </c>
      <c r="P1307">
        <v>7487496.2631700998</v>
      </c>
      <c r="Q1307">
        <v>1483.3810000000001</v>
      </c>
      <c r="R1307">
        <v>1305</v>
      </c>
    </row>
    <row r="1308" spans="15:18" x14ac:dyDescent="0.25">
      <c r="O1308">
        <v>1723496.5764830001</v>
      </c>
      <c r="P1308">
        <v>7487461.3644243004</v>
      </c>
      <c r="Q1308">
        <v>1468.5440000000001</v>
      </c>
      <c r="R1308">
        <v>1306</v>
      </c>
    </row>
    <row r="1309" spans="15:18" x14ac:dyDescent="0.25">
      <c r="O1309">
        <v>1723677.4291809001</v>
      </c>
      <c r="P1309">
        <v>7487421.1784504997</v>
      </c>
      <c r="Q1309">
        <v>1440.652</v>
      </c>
      <c r="R1309">
        <v>1307</v>
      </c>
    </row>
    <row r="1310" spans="15:18" x14ac:dyDescent="0.25">
      <c r="O1310">
        <v>1723846.0895094001</v>
      </c>
      <c r="P1310">
        <v>7487343.0924174003</v>
      </c>
      <c r="Q1310">
        <v>1486.829</v>
      </c>
      <c r="R1310">
        <v>1308</v>
      </c>
    </row>
    <row r="1311" spans="15:18" x14ac:dyDescent="0.25">
      <c r="O1311">
        <v>1723994.7233467</v>
      </c>
      <c r="P1311">
        <v>7487243.1008708002</v>
      </c>
      <c r="Q1311">
        <v>1521.8489999999999</v>
      </c>
      <c r="R1311">
        <v>1309</v>
      </c>
    </row>
    <row r="1312" spans="15:18" x14ac:dyDescent="0.25">
      <c r="O1312">
        <v>1724087.5818508</v>
      </c>
      <c r="P1312">
        <v>7487082.1007677997</v>
      </c>
      <c r="Q1312">
        <v>1553.0050000000001</v>
      </c>
      <c r="R1312">
        <v>1310</v>
      </c>
    </row>
    <row r="1313" spans="15:18" x14ac:dyDescent="0.25">
      <c r="O1313">
        <v>1724237.379185</v>
      </c>
      <c r="P1313">
        <v>7486975.6981608998</v>
      </c>
      <c r="Q1313">
        <v>1622.759</v>
      </c>
      <c r="R1313">
        <v>1311</v>
      </c>
    </row>
    <row r="1314" spans="15:18" x14ac:dyDescent="0.25">
      <c r="O1314">
        <v>1724394.3406676</v>
      </c>
      <c r="P1314">
        <v>7486876.1651114002</v>
      </c>
      <c r="Q1314">
        <v>1659.0450000000001</v>
      </c>
      <c r="R1314">
        <v>1312</v>
      </c>
    </row>
    <row r="1315" spans="15:18" x14ac:dyDescent="0.25">
      <c r="O1315">
        <v>1724444.4077091001</v>
      </c>
      <c r="P1315">
        <v>7486704.5327335</v>
      </c>
      <c r="Q1315">
        <v>1712.6669999999999</v>
      </c>
      <c r="R1315">
        <v>1313</v>
      </c>
    </row>
    <row r="1316" spans="15:18" x14ac:dyDescent="0.25">
      <c r="O1316">
        <v>1724477.8899137001</v>
      </c>
      <c r="P1316">
        <v>7486521.7140338002</v>
      </c>
      <c r="Q1316">
        <v>1740.944</v>
      </c>
      <c r="R1316">
        <v>1314</v>
      </c>
    </row>
    <row r="1317" spans="15:18" x14ac:dyDescent="0.25">
      <c r="O1317">
        <v>1724511.3721183001</v>
      </c>
      <c r="P1317">
        <v>7486338.8953342</v>
      </c>
      <c r="Q1317">
        <v>1728.982</v>
      </c>
      <c r="R1317">
        <v>1315</v>
      </c>
    </row>
    <row r="1318" spans="15:18" x14ac:dyDescent="0.25">
      <c r="O1318">
        <v>1724544.8543227999</v>
      </c>
      <c r="P1318">
        <v>7486156.0766345998</v>
      </c>
      <c r="Q1318">
        <v>1677.0809999999999</v>
      </c>
      <c r="R1318">
        <v>1316</v>
      </c>
    </row>
    <row r="1319" spans="15:18" x14ac:dyDescent="0.25">
      <c r="O1319">
        <v>1724578.3365274</v>
      </c>
      <c r="P1319">
        <v>7485973.2579349</v>
      </c>
      <c r="Q1319">
        <v>1666.088</v>
      </c>
      <c r="R1319">
        <v>1317</v>
      </c>
    </row>
    <row r="1320" spans="15:18" x14ac:dyDescent="0.25">
      <c r="O1320">
        <v>1724653.2604491001</v>
      </c>
      <c r="P1320">
        <v>7485805.7738150004</v>
      </c>
      <c r="Q1320">
        <v>1655.145</v>
      </c>
      <c r="R1320">
        <v>1318</v>
      </c>
    </row>
    <row r="1321" spans="15:18" x14ac:dyDescent="0.25">
      <c r="O1321">
        <v>1724746.8449466999</v>
      </c>
      <c r="P1321">
        <v>7485645.1946234005</v>
      </c>
      <c r="Q1321">
        <v>1673.4739999999999</v>
      </c>
      <c r="R1321">
        <v>1319</v>
      </c>
    </row>
    <row r="1322" spans="15:18" x14ac:dyDescent="0.25">
      <c r="O1322">
        <v>1724860.8476753</v>
      </c>
      <c r="P1322">
        <v>7485502.0160288997</v>
      </c>
      <c r="Q1322">
        <v>1658.4739999999999</v>
      </c>
      <c r="R1322">
        <v>1320</v>
      </c>
    </row>
    <row r="1323" spans="15:18" x14ac:dyDescent="0.25">
      <c r="O1323">
        <v>1725004.5549957</v>
      </c>
      <c r="P1323">
        <v>7485384.1519502997</v>
      </c>
      <c r="Q1323">
        <v>1678.47</v>
      </c>
      <c r="R1323">
        <v>1321</v>
      </c>
    </row>
    <row r="1324" spans="15:18" x14ac:dyDescent="0.25">
      <c r="O1324">
        <v>1725148.2623161001</v>
      </c>
      <c r="P1324">
        <v>7485266.2878716998</v>
      </c>
      <c r="Q1324">
        <v>1651.1289999999999</v>
      </c>
      <c r="R1324">
        <v>1322</v>
      </c>
    </row>
    <row r="1325" spans="15:18" x14ac:dyDescent="0.25">
      <c r="O1325">
        <v>1725171.4627370001</v>
      </c>
      <c r="P1325">
        <v>7485084.7045445004</v>
      </c>
      <c r="Q1325">
        <v>1638.5119999999999</v>
      </c>
      <c r="R1325">
        <v>1323</v>
      </c>
    </row>
    <row r="1326" spans="15:18" x14ac:dyDescent="0.25">
      <c r="O1326">
        <v>1725214.2023926</v>
      </c>
      <c r="P1326">
        <v>7484910.9104011003</v>
      </c>
      <c r="Q1326">
        <v>1646.4390000000001</v>
      </c>
      <c r="R1326">
        <v>1324</v>
      </c>
    </row>
    <row r="1327" spans="15:18" x14ac:dyDescent="0.25">
      <c r="O1327">
        <v>1725370.6331410001</v>
      </c>
      <c r="P1327">
        <v>7484832.1456346996</v>
      </c>
      <c r="Q1327">
        <v>1667.605</v>
      </c>
      <c r="R1327">
        <v>1325</v>
      </c>
    </row>
    <row r="1328" spans="15:18" x14ac:dyDescent="0.25">
      <c r="O1328">
        <v>1725554.1657721</v>
      </c>
      <c r="P1328">
        <v>7484802.8282631999</v>
      </c>
      <c r="Q1328">
        <v>1687.9580000000001</v>
      </c>
      <c r="R1328">
        <v>1326</v>
      </c>
    </row>
    <row r="1329" spans="15:18" x14ac:dyDescent="0.25">
      <c r="O1329">
        <v>1725737.6984031999</v>
      </c>
      <c r="P1329">
        <v>7484773.5108917002</v>
      </c>
      <c r="Q1329">
        <v>1701.127</v>
      </c>
      <c r="R1329">
        <v>1327</v>
      </c>
    </row>
    <row r="1330" spans="15:18" x14ac:dyDescent="0.25">
      <c r="O1330">
        <v>1725921.7624651999</v>
      </c>
      <c r="P1330">
        <v>7484778.6628339998</v>
      </c>
      <c r="Q1330">
        <v>1693.896</v>
      </c>
      <c r="R1330">
        <v>1328</v>
      </c>
    </row>
    <row r="1331" spans="15:18" x14ac:dyDescent="0.25">
      <c r="O1331">
        <v>1726104.6726337001</v>
      </c>
      <c r="P1331">
        <v>7484794.8193344995</v>
      </c>
      <c r="Q1331">
        <v>1692.5930000000001</v>
      </c>
      <c r="R1331">
        <v>1329</v>
      </c>
    </row>
    <row r="1332" spans="15:18" x14ac:dyDescent="0.25">
      <c r="O1332">
        <v>1726181.8300496</v>
      </c>
      <c r="P1332">
        <v>7484660.3401311003</v>
      </c>
      <c r="Q1332">
        <v>1677.547</v>
      </c>
      <c r="R1332">
        <v>1330</v>
      </c>
    </row>
    <row r="1333" spans="15:18" x14ac:dyDescent="0.25">
      <c r="O1333">
        <v>1726161.8893983001</v>
      </c>
      <c r="P1333">
        <v>7484475.5534827998</v>
      </c>
      <c r="Q1333">
        <v>1658.655</v>
      </c>
      <c r="R1333">
        <v>1331</v>
      </c>
    </row>
    <row r="1334" spans="15:18" x14ac:dyDescent="0.25">
      <c r="O1334">
        <v>1726060.3445486</v>
      </c>
      <c r="P1334">
        <v>7484325.8805548996</v>
      </c>
      <c r="Q1334">
        <v>1712.672</v>
      </c>
      <c r="R1334">
        <v>1332</v>
      </c>
    </row>
    <row r="1335" spans="15:18" x14ac:dyDescent="0.25">
      <c r="O1335">
        <v>1725971.1345619</v>
      </c>
      <c r="P1335">
        <v>7484166.7168669002</v>
      </c>
      <c r="Q1335">
        <v>1701.577</v>
      </c>
      <c r="R1335">
        <v>1333</v>
      </c>
    </row>
    <row r="1336" spans="15:18" x14ac:dyDescent="0.25">
      <c r="O1336">
        <v>1726082.0867059999</v>
      </c>
      <c r="P1336">
        <v>7484017.7606124999</v>
      </c>
      <c r="Q1336">
        <v>1670.153</v>
      </c>
      <c r="R1336">
        <v>1334</v>
      </c>
    </row>
    <row r="1337" spans="15:18" x14ac:dyDescent="0.25">
      <c r="O1337">
        <v>1726222.0873109</v>
      </c>
      <c r="P1337">
        <v>7483895.5167351002</v>
      </c>
      <c r="Q1337">
        <v>1686.79</v>
      </c>
      <c r="R1337">
        <v>1335</v>
      </c>
    </row>
    <row r="1338" spans="15:18" x14ac:dyDescent="0.25">
      <c r="O1338">
        <v>1726362.0879158999</v>
      </c>
      <c r="P1338">
        <v>7483773.2728576995</v>
      </c>
      <c r="Q1338">
        <v>1687.0940000000001</v>
      </c>
      <c r="R1338">
        <v>1336</v>
      </c>
    </row>
    <row r="1339" spans="15:18" x14ac:dyDescent="0.25">
      <c r="O1339">
        <v>1726333.4771481999</v>
      </c>
      <c r="P1339">
        <v>7483671.6845535999</v>
      </c>
      <c r="Q1339">
        <v>1676.855</v>
      </c>
      <c r="R1339">
        <v>1337</v>
      </c>
    </row>
    <row r="1340" spans="15:18" x14ac:dyDescent="0.25">
      <c r="O1340">
        <v>1726168.1085554</v>
      </c>
      <c r="P1340">
        <v>7483586.8496347005</v>
      </c>
      <c r="Q1340">
        <v>1706.9929999999999</v>
      </c>
      <c r="R1340">
        <v>1338</v>
      </c>
    </row>
    <row r="1341" spans="15:18" x14ac:dyDescent="0.25">
      <c r="O1341">
        <v>1726000.4079960999</v>
      </c>
      <c r="P1341">
        <v>7483507.9204580998</v>
      </c>
      <c r="Q1341">
        <v>1708.941</v>
      </c>
      <c r="R1341">
        <v>1339</v>
      </c>
    </row>
    <row r="1342" spans="15:18" x14ac:dyDescent="0.25">
      <c r="O1342">
        <v>1725821.6917854999</v>
      </c>
      <c r="P1342">
        <v>7483456.8885954004</v>
      </c>
      <c r="Q1342">
        <v>1685.1020000000001</v>
      </c>
      <c r="R1342">
        <v>1340</v>
      </c>
    </row>
    <row r="1343" spans="15:18" x14ac:dyDescent="0.25">
      <c r="O1343">
        <v>1725688.6078198</v>
      </c>
      <c r="P1343">
        <v>7483353.4956187</v>
      </c>
      <c r="Q1343">
        <v>1681.049</v>
      </c>
      <c r="R1343">
        <v>1341</v>
      </c>
    </row>
    <row r="1344" spans="15:18" x14ac:dyDescent="0.25">
      <c r="O1344">
        <v>1725606.8933329</v>
      </c>
      <c r="P1344">
        <v>7483186.6976573998</v>
      </c>
      <c r="Q1344">
        <v>1670.7380000000001</v>
      </c>
      <c r="R1344">
        <v>1342</v>
      </c>
    </row>
    <row r="1345" spans="15:18" x14ac:dyDescent="0.25">
      <c r="O1345">
        <v>1725529.3224628</v>
      </c>
      <c r="P1345">
        <v>7483017.7997738002</v>
      </c>
      <c r="Q1345">
        <v>1667.271</v>
      </c>
      <c r="R1345">
        <v>1343</v>
      </c>
    </row>
    <row r="1346" spans="15:18" x14ac:dyDescent="0.25">
      <c r="O1346">
        <v>1725456.2503692999</v>
      </c>
      <c r="P1346">
        <v>7482846.9937118003</v>
      </c>
      <c r="Q1346">
        <v>1696.1569999999999</v>
      </c>
      <c r="R1346">
        <v>1344</v>
      </c>
    </row>
    <row r="1347" spans="15:18" x14ac:dyDescent="0.25">
      <c r="O1347">
        <v>1725411.1527128001</v>
      </c>
      <c r="P1347">
        <v>7482668.6852096999</v>
      </c>
      <c r="Q1347">
        <v>1695.713</v>
      </c>
      <c r="R1347">
        <v>1345</v>
      </c>
    </row>
    <row r="1348" spans="15:18" x14ac:dyDescent="0.25">
      <c r="O1348">
        <v>1725404.2747068</v>
      </c>
      <c r="P1348">
        <v>7482483.3464999003</v>
      </c>
      <c r="Q1348">
        <v>1674.9880000000001</v>
      </c>
      <c r="R1348">
        <v>1346</v>
      </c>
    </row>
    <row r="1349" spans="15:18" x14ac:dyDescent="0.25">
      <c r="O1349">
        <v>1725374.0749403001</v>
      </c>
      <c r="P1349">
        <v>7482317.4442120995</v>
      </c>
      <c r="Q1349">
        <v>1674.99</v>
      </c>
      <c r="R1349">
        <v>1347</v>
      </c>
    </row>
    <row r="1350" spans="15:18" x14ac:dyDescent="0.25">
      <c r="O1350">
        <v>1725224.1570268001</v>
      </c>
      <c r="P1350">
        <v>7482207.5881510004</v>
      </c>
      <c r="Q1350">
        <v>1689.7170000000001</v>
      </c>
      <c r="R1350">
        <v>1348</v>
      </c>
    </row>
    <row r="1351" spans="15:18" x14ac:dyDescent="0.25">
      <c r="O1351">
        <v>1725080.1178593</v>
      </c>
      <c r="P1351">
        <v>7482090.3810913004</v>
      </c>
      <c r="Q1351">
        <v>1670.982</v>
      </c>
      <c r="R1351">
        <v>1349</v>
      </c>
    </row>
    <row r="1352" spans="15:18" x14ac:dyDescent="0.25">
      <c r="O1352">
        <v>1724938.6718349999</v>
      </c>
      <c r="P1352">
        <v>7481969.8490803996</v>
      </c>
      <c r="Q1352">
        <v>1700.509</v>
      </c>
      <c r="R1352">
        <v>1350</v>
      </c>
    </row>
    <row r="1353" spans="15:18" x14ac:dyDescent="0.25">
      <c r="O1353">
        <v>1724794.4615358999</v>
      </c>
      <c r="P1353">
        <v>7481852.6009478001</v>
      </c>
      <c r="Q1353">
        <v>1688.5150000000001</v>
      </c>
      <c r="R1353">
        <v>1351</v>
      </c>
    </row>
    <row r="1354" spans="15:18" x14ac:dyDescent="0.25">
      <c r="O1354">
        <v>1724654.8993939001</v>
      </c>
      <c r="P1354">
        <v>7481730.0177944005</v>
      </c>
      <c r="Q1354">
        <v>1668.212</v>
      </c>
      <c r="R1354">
        <v>1352</v>
      </c>
    </row>
    <row r="1355" spans="15:18" x14ac:dyDescent="0.25">
      <c r="O1355">
        <v>1724556.6932049</v>
      </c>
      <c r="P1355">
        <v>7481575.7957875002</v>
      </c>
      <c r="Q1355">
        <v>1623.2950000000001</v>
      </c>
      <c r="R1355">
        <v>1353</v>
      </c>
    </row>
    <row r="1356" spans="15:18" x14ac:dyDescent="0.25">
      <c r="O1356">
        <v>1724561.1320438001</v>
      </c>
      <c r="P1356">
        <v>7481389.9893514998</v>
      </c>
      <c r="Q1356">
        <v>1561.55</v>
      </c>
      <c r="R1356">
        <v>1354</v>
      </c>
    </row>
    <row r="1357" spans="15:18" x14ac:dyDescent="0.25">
      <c r="O1357">
        <v>1724514.6243042001</v>
      </c>
      <c r="P1357">
        <v>7481213.9289269997</v>
      </c>
      <c r="Q1357">
        <v>1548.134</v>
      </c>
      <c r="R1357">
        <v>1355</v>
      </c>
    </row>
    <row r="1358" spans="15:18" x14ac:dyDescent="0.25">
      <c r="O1358">
        <v>1724405.7482508</v>
      </c>
      <c r="P1358">
        <v>7481074.1188983005</v>
      </c>
      <c r="Q1358">
        <v>1542.729</v>
      </c>
      <c r="R1358">
        <v>1356</v>
      </c>
    </row>
    <row r="1359" spans="15:18" x14ac:dyDescent="0.25">
      <c r="O1359">
        <v>1724246.5226477999</v>
      </c>
      <c r="P1359">
        <v>7480978.3279716996</v>
      </c>
      <c r="Q1359">
        <v>1573.211</v>
      </c>
      <c r="R1359">
        <v>1357</v>
      </c>
    </row>
    <row r="1360" spans="15:18" x14ac:dyDescent="0.25">
      <c r="O1360">
        <v>1724081.1127154001</v>
      </c>
      <c r="P1360">
        <v>7480893.5736844996</v>
      </c>
      <c r="Q1360">
        <v>1572.068</v>
      </c>
      <c r="R1360">
        <v>1358</v>
      </c>
    </row>
    <row r="1361" spans="15:18" x14ac:dyDescent="0.25">
      <c r="O1361">
        <v>1724023.4846840999</v>
      </c>
      <c r="P1361">
        <v>7480724.6527749002</v>
      </c>
      <c r="Q1361">
        <v>1533.76</v>
      </c>
      <c r="R1361">
        <v>1359</v>
      </c>
    </row>
    <row r="1362" spans="15:18" x14ac:dyDescent="0.25">
      <c r="O1362">
        <v>1724066.4069282999</v>
      </c>
      <c r="P1362">
        <v>7480546.5778117999</v>
      </c>
      <c r="Q1362">
        <v>1542.433</v>
      </c>
      <c r="R1362">
        <v>1360</v>
      </c>
    </row>
    <row r="1363" spans="15:18" x14ac:dyDescent="0.25">
      <c r="O1363">
        <v>1724134.8442503</v>
      </c>
      <c r="P1363">
        <v>7480373.8383419998</v>
      </c>
      <c r="Q1363">
        <v>1584.6780000000001</v>
      </c>
      <c r="R1363">
        <v>1361</v>
      </c>
    </row>
    <row r="1364" spans="15:18" x14ac:dyDescent="0.25">
      <c r="O1364">
        <v>1724235.4525655</v>
      </c>
      <c r="P1364">
        <v>7480217.5856870003</v>
      </c>
      <c r="Q1364">
        <v>1560.828</v>
      </c>
      <c r="R1364">
        <v>1362</v>
      </c>
    </row>
    <row r="1365" spans="15:18" x14ac:dyDescent="0.25">
      <c r="O1365">
        <v>1724331.2920689001</v>
      </c>
      <c r="P1365">
        <v>7480060.8448176999</v>
      </c>
      <c r="Q1365">
        <v>1544.9069999999999</v>
      </c>
      <c r="R1365">
        <v>1363</v>
      </c>
    </row>
    <row r="1366" spans="15:18" x14ac:dyDescent="0.25">
      <c r="O1366">
        <v>1724378.1676419</v>
      </c>
      <c r="P1366">
        <v>7479881.0888695996</v>
      </c>
      <c r="Q1366">
        <v>1524.0260000000001</v>
      </c>
      <c r="R1366">
        <v>1364</v>
      </c>
    </row>
    <row r="1367" spans="15:18" x14ac:dyDescent="0.25">
      <c r="O1367">
        <v>1724414.9201819</v>
      </c>
      <c r="P1367">
        <v>7479699.2576686004</v>
      </c>
      <c r="Q1367">
        <v>1592.0909999999999</v>
      </c>
      <c r="R1367">
        <v>1365</v>
      </c>
    </row>
    <row r="1368" spans="15:18" x14ac:dyDescent="0.25">
      <c r="O1368">
        <v>1724407.5392489999</v>
      </c>
      <c r="P1368">
        <v>7479513.5448343996</v>
      </c>
      <c r="Q1368">
        <v>1629.829</v>
      </c>
      <c r="R1368">
        <v>1366</v>
      </c>
    </row>
    <row r="1369" spans="15:18" x14ac:dyDescent="0.25">
      <c r="O1369">
        <v>1724364.2014200001</v>
      </c>
      <c r="P1369">
        <v>7479333.7285133004</v>
      </c>
      <c r="Q1369">
        <v>1645.338</v>
      </c>
      <c r="R1369">
        <v>1367</v>
      </c>
    </row>
    <row r="1370" spans="15:18" x14ac:dyDescent="0.25">
      <c r="O1370">
        <v>1724342.9191839001</v>
      </c>
      <c r="P1370">
        <v>7479150.8824361004</v>
      </c>
      <c r="Q1370">
        <v>1649.837</v>
      </c>
      <c r="R1370">
        <v>1368</v>
      </c>
    </row>
    <row r="1371" spans="15:18" x14ac:dyDescent="0.25">
      <c r="O1371">
        <v>1724332.6701573001</v>
      </c>
      <c r="P1371">
        <v>7478965.6470234999</v>
      </c>
      <c r="Q1371">
        <v>1650.624</v>
      </c>
      <c r="R1371">
        <v>1369</v>
      </c>
    </row>
    <row r="1372" spans="15:18" x14ac:dyDescent="0.25">
      <c r="O1372">
        <v>1724304.5723603</v>
      </c>
      <c r="P1372">
        <v>7478781.9812412998</v>
      </c>
      <c r="Q1372">
        <v>1722.3420000000001</v>
      </c>
      <c r="R1372">
        <v>1370</v>
      </c>
    </row>
    <row r="1373" spans="15:18" x14ac:dyDescent="0.25">
      <c r="O1373">
        <v>1724289.6342678</v>
      </c>
      <c r="P1373">
        <v>7478597.5293888003</v>
      </c>
      <c r="Q1373">
        <v>1760.5820000000001</v>
      </c>
      <c r="R1373">
        <v>1371</v>
      </c>
    </row>
    <row r="1374" spans="15:18" x14ac:dyDescent="0.25">
      <c r="O1374">
        <v>1724467.0315743999</v>
      </c>
      <c r="P1374">
        <v>7478568.6577460002</v>
      </c>
      <c r="Q1374">
        <v>1735.3610000000001</v>
      </c>
      <c r="R1374">
        <v>1372</v>
      </c>
    </row>
    <row r="1375" spans="15:18" x14ac:dyDescent="0.25">
      <c r="O1375">
        <v>1724644.9457016999</v>
      </c>
      <c r="P1375">
        <v>7478562.7003862001</v>
      </c>
      <c r="Q1375">
        <v>1750.095</v>
      </c>
      <c r="R1375">
        <v>1373</v>
      </c>
    </row>
    <row r="1376" spans="15:18" x14ac:dyDescent="0.25">
      <c r="O1376">
        <v>1724823.2359885999</v>
      </c>
      <c r="P1376">
        <v>7478613.3579802001</v>
      </c>
      <c r="Q1376">
        <v>1733.596</v>
      </c>
      <c r="R1376">
        <v>1374</v>
      </c>
    </row>
    <row r="1377" spans="15:18" x14ac:dyDescent="0.25">
      <c r="O1377">
        <v>1724985.5212276999</v>
      </c>
      <c r="P1377">
        <v>7478698.3484105002</v>
      </c>
      <c r="Q1377">
        <v>1751.7560000000001</v>
      </c>
      <c r="R1377">
        <v>1375</v>
      </c>
    </row>
    <row r="1378" spans="15:18" x14ac:dyDescent="0.25">
      <c r="O1378">
        <v>1725088.0325239</v>
      </c>
      <c r="P1378">
        <v>7478848.2768903002</v>
      </c>
      <c r="Q1378">
        <v>1744.8620000000001</v>
      </c>
      <c r="R1378">
        <v>1376</v>
      </c>
    </row>
    <row r="1379" spans="15:18" x14ac:dyDescent="0.25">
      <c r="O1379">
        <v>1725184.6296763001</v>
      </c>
      <c r="P1379">
        <v>7479006.8879322996</v>
      </c>
      <c r="Q1379">
        <v>1710.7380000000001</v>
      </c>
      <c r="R1379">
        <v>1377</v>
      </c>
    </row>
    <row r="1380" spans="15:18" x14ac:dyDescent="0.25">
      <c r="O1380">
        <v>1725308.8705758001</v>
      </c>
      <c r="P1380">
        <v>7479090.3592963004</v>
      </c>
      <c r="Q1380">
        <v>1692.4459999999999</v>
      </c>
      <c r="R1380">
        <v>1378</v>
      </c>
    </row>
    <row r="1381" spans="15:18" x14ac:dyDescent="0.25">
      <c r="O1381">
        <v>1725469.6182109001</v>
      </c>
      <c r="P1381">
        <v>7478997.0644263001</v>
      </c>
      <c r="Q1381">
        <v>1674.3330000000001</v>
      </c>
      <c r="R1381">
        <v>1379</v>
      </c>
    </row>
    <row r="1382" spans="15:18" x14ac:dyDescent="0.25">
      <c r="O1382">
        <v>1725619.1239873001</v>
      </c>
      <c r="P1382">
        <v>7478886.8318908</v>
      </c>
      <c r="Q1382">
        <v>1687.106</v>
      </c>
      <c r="R1382">
        <v>1380</v>
      </c>
    </row>
    <row r="1383" spans="15:18" x14ac:dyDescent="0.25">
      <c r="O1383">
        <v>1725767.5268091001</v>
      </c>
      <c r="P1383">
        <v>7478774.9375772001</v>
      </c>
      <c r="Q1383">
        <v>1623.519</v>
      </c>
      <c r="R1383">
        <v>1381</v>
      </c>
    </row>
    <row r="1384" spans="15:18" x14ac:dyDescent="0.25">
      <c r="O1384">
        <v>1725917.2883830999</v>
      </c>
      <c r="P1384">
        <v>7478664.8779074997</v>
      </c>
      <c r="Q1384">
        <v>1562.42</v>
      </c>
      <c r="R1384">
        <v>1382</v>
      </c>
    </row>
    <row r="1385" spans="15:18" x14ac:dyDescent="0.25">
      <c r="O1385">
        <v>1726065.3808444</v>
      </c>
      <c r="P1385">
        <v>7478553.7432917003</v>
      </c>
      <c r="Q1385">
        <v>1605.6420000000001</v>
      </c>
      <c r="R1385">
        <v>1383</v>
      </c>
    </row>
    <row r="1386" spans="15:18" x14ac:dyDescent="0.25">
      <c r="O1386">
        <v>1726136.5080482</v>
      </c>
      <c r="P1386">
        <v>7478382.0918196002</v>
      </c>
      <c r="Q1386">
        <v>1683.4939999999999</v>
      </c>
      <c r="R1386">
        <v>1384</v>
      </c>
    </row>
    <row r="1387" spans="15:18" x14ac:dyDescent="0.25">
      <c r="O1387">
        <v>1726206.5759216</v>
      </c>
      <c r="P1387">
        <v>7478209.9578964002</v>
      </c>
      <c r="Q1387">
        <v>1703.6120000000001</v>
      </c>
      <c r="R1387">
        <v>1385</v>
      </c>
    </row>
    <row r="1388" spans="15:18" x14ac:dyDescent="0.25">
      <c r="O1388">
        <v>1726280.2691097001</v>
      </c>
      <c r="P1388">
        <v>7478039.4098044001</v>
      </c>
      <c r="Q1388">
        <v>1667.2080000000001</v>
      </c>
      <c r="R1388">
        <v>1386</v>
      </c>
    </row>
    <row r="1389" spans="15:18" x14ac:dyDescent="0.25">
      <c r="O1389">
        <v>1726367.6242549999</v>
      </c>
      <c r="P1389">
        <v>7477875.5759517001</v>
      </c>
      <c r="Q1389">
        <v>1698.1759999999999</v>
      </c>
      <c r="R1389">
        <v>1387</v>
      </c>
    </row>
    <row r="1390" spans="15:18" x14ac:dyDescent="0.25">
      <c r="O1390">
        <v>1726511.0569779</v>
      </c>
      <c r="P1390">
        <v>7477757.3778595999</v>
      </c>
      <c r="Q1390">
        <v>1695.866</v>
      </c>
      <c r="R1390">
        <v>1388</v>
      </c>
    </row>
    <row r="1391" spans="15:18" x14ac:dyDescent="0.25">
      <c r="O1391">
        <v>1726686.6734243999</v>
      </c>
      <c r="P1391">
        <v>7477708.5537440004</v>
      </c>
      <c r="Q1391">
        <v>1670.011</v>
      </c>
      <c r="R1391">
        <v>1389</v>
      </c>
    </row>
    <row r="1392" spans="15:18" x14ac:dyDescent="0.25">
      <c r="O1392">
        <v>1726871.2576269</v>
      </c>
      <c r="P1392">
        <v>7477718.2314010998</v>
      </c>
      <c r="Q1392">
        <v>1735.018</v>
      </c>
      <c r="R1392">
        <v>1390</v>
      </c>
    </row>
    <row r="1393" spans="15:18" x14ac:dyDescent="0.25">
      <c r="O1393">
        <v>1727052.4263293999</v>
      </c>
      <c r="P1393">
        <v>7477758.9256590996</v>
      </c>
      <c r="Q1393">
        <v>1721.277</v>
      </c>
      <c r="R1393">
        <v>1391</v>
      </c>
    </row>
    <row r="1394" spans="15:18" x14ac:dyDescent="0.25">
      <c r="O1394">
        <v>1727201.446271</v>
      </c>
      <c r="P1394">
        <v>7477856.5368518997</v>
      </c>
      <c r="Q1394">
        <v>1754.3440000000001</v>
      </c>
      <c r="R1394">
        <v>1392</v>
      </c>
    </row>
    <row r="1395" spans="15:18" x14ac:dyDescent="0.25">
      <c r="O1395">
        <v>1727317.6074651</v>
      </c>
      <c r="P1395">
        <v>7478000.3598641995</v>
      </c>
      <c r="Q1395">
        <v>1778.9069999999999</v>
      </c>
      <c r="R1395">
        <v>1393</v>
      </c>
    </row>
    <row r="1396" spans="15:18" x14ac:dyDescent="0.25">
      <c r="O1396">
        <v>1727448.2453272</v>
      </c>
      <c r="P1396">
        <v>7478132.5522095999</v>
      </c>
      <c r="Q1396">
        <v>1765.0719999999999</v>
      </c>
      <c r="R1396">
        <v>1394</v>
      </c>
    </row>
    <row r="1397" spans="15:18" x14ac:dyDescent="0.25">
      <c r="O1397">
        <v>1727561.3911482999</v>
      </c>
      <c r="P1397">
        <v>7478279.518677</v>
      </c>
      <c r="Q1397">
        <v>1763.8979999999999</v>
      </c>
      <c r="R1397">
        <v>1395</v>
      </c>
    </row>
    <row r="1398" spans="15:18" x14ac:dyDescent="0.25">
      <c r="O1398">
        <v>1727719.8833387</v>
      </c>
      <c r="P1398">
        <v>7478262.9614161002</v>
      </c>
      <c r="Q1398">
        <v>1792.14</v>
      </c>
      <c r="R1398">
        <v>1396</v>
      </c>
    </row>
    <row r="1399" spans="15:18" x14ac:dyDescent="0.25">
      <c r="O1399">
        <v>1727867.4871354999</v>
      </c>
      <c r="P1399">
        <v>7478161.2628100999</v>
      </c>
      <c r="Q1399">
        <v>1793.8720000000001</v>
      </c>
      <c r="R1399">
        <v>1397</v>
      </c>
    </row>
    <row r="1400" spans="15:18" x14ac:dyDescent="0.25">
      <c r="O1400">
        <v>1728053.3324728</v>
      </c>
      <c r="P1400">
        <v>7478158.9724935004</v>
      </c>
      <c r="Q1400">
        <v>1753.059</v>
      </c>
      <c r="R1400">
        <v>1398</v>
      </c>
    </row>
    <row r="1401" spans="15:18" x14ac:dyDescent="0.25">
      <c r="O1401">
        <v>1728205.1169165</v>
      </c>
      <c r="P1401">
        <v>7478060.4659398999</v>
      </c>
      <c r="Q1401">
        <v>1693.095</v>
      </c>
      <c r="R1401">
        <v>1399</v>
      </c>
    </row>
    <row r="1402" spans="15:18" x14ac:dyDescent="0.25">
      <c r="O1402">
        <v>1728372.0154347999</v>
      </c>
      <c r="P1402">
        <v>7477983.5818119003</v>
      </c>
      <c r="Q1402">
        <v>1720.5129999999999</v>
      </c>
      <c r="R1402">
        <v>1400</v>
      </c>
    </row>
    <row r="1403" spans="15:18" x14ac:dyDescent="0.25">
      <c r="O1403">
        <v>1728333.0681743</v>
      </c>
      <c r="P1403">
        <v>7477809.3460884998</v>
      </c>
      <c r="Q1403">
        <v>1745.797</v>
      </c>
      <c r="R1403">
        <v>1401</v>
      </c>
    </row>
    <row r="1404" spans="15:18" x14ac:dyDescent="0.25">
      <c r="O1404">
        <v>1728319.2597209001</v>
      </c>
      <c r="P1404">
        <v>7477635.4205560004</v>
      </c>
      <c r="Q1404">
        <v>1717.655</v>
      </c>
      <c r="R1404">
        <v>1402</v>
      </c>
    </row>
    <row r="1405" spans="15:18" x14ac:dyDescent="0.25">
      <c r="O1405">
        <v>1728390.8572062999</v>
      </c>
      <c r="P1405">
        <v>7477464.7631665003</v>
      </c>
      <c r="Q1405">
        <v>1737.5709999999999</v>
      </c>
      <c r="R1405">
        <v>1403</v>
      </c>
    </row>
    <row r="1406" spans="15:18" x14ac:dyDescent="0.25">
      <c r="O1406">
        <v>1728507.8679418999</v>
      </c>
      <c r="P1406">
        <v>7477321.7963421</v>
      </c>
      <c r="Q1406">
        <v>1666.8209999999999</v>
      </c>
      <c r="R1406">
        <v>1404</v>
      </c>
    </row>
    <row r="1407" spans="15:18" x14ac:dyDescent="0.25">
      <c r="O1407">
        <v>1728580.4194226</v>
      </c>
      <c r="P1407">
        <v>7477153.6568721998</v>
      </c>
      <c r="Q1407">
        <v>1639.3610000000001</v>
      </c>
      <c r="R1407">
        <v>1405</v>
      </c>
    </row>
    <row r="1408" spans="15:18" x14ac:dyDescent="0.25">
      <c r="O1408">
        <v>1728547.1689958</v>
      </c>
      <c r="P1408">
        <v>7476978.3254073998</v>
      </c>
      <c r="Q1408">
        <v>1702.867</v>
      </c>
      <c r="R1408">
        <v>1406</v>
      </c>
    </row>
    <row r="1409" spans="15:18" x14ac:dyDescent="0.25">
      <c r="O1409">
        <v>1728447.6216529</v>
      </c>
      <c r="P1409">
        <v>7476823.4227577001</v>
      </c>
      <c r="Q1409">
        <v>1684.09</v>
      </c>
      <c r="R1409">
        <v>1407</v>
      </c>
    </row>
    <row r="1410" spans="15:18" x14ac:dyDescent="0.25">
      <c r="O1410">
        <v>1728448.7778829001</v>
      </c>
      <c r="P1410">
        <v>7476648.6526972996</v>
      </c>
      <c r="Q1410">
        <v>1671.683</v>
      </c>
      <c r="R1410">
        <v>1408</v>
      </c>
    </row>
    <row r="1411" spans="15:18" x14ac:dyDescent="0.25">
      <c r="O1411">
        <v>1728609.1030937999</v>
      </c>
      <c r="P1411">
        <v>7476595.6525600003</v>
      </c>
      <c r="Q1411">
        <v>1662.146</v>
      </c>
      <c r="R1411">
        <v>1409</v>
      </c>
    </row>
    <row r="1412" spans="15:18" x14ac:dyDescent="0.25">
      <c r="O1412">
        <v>1728793.7595368</v>
      </c>
      <c r="P1412">
        <v>7476599.6675854996</v>
      </c>
      <c r="Q1412">
        <v>1629.0989999999999</v>
      </c>
      <c r="R1412">
        <v>1410</v>
      </c>
    </row>
    <row r="1413" spans="15:18" x14ac:dyDescent="0.25">
      <c r="O1413">
        <v>1728979.0525098999</v>
      </c>
      <c r="P1413">
        <v>7476604.4607458999</v>
      </c>
      <c r="Q1413">
        <v>1635.511</v>
      </c>
      <c r="R1413">
        <v>1411</v>
      </c>
    </row>
    <row r="1414" spans="15:18" x14ac:dyDescent="0.25">
      <c r="O1414">
        <v>1729162.4012887001</v>
      </c>
      <c r="P1414">
        <v>7476580.5909780003</v>
      </c>
      <c r="Q1414">
        <v>1659.3810000000001</v>
      </c>
      <c r="R1414">
        <v>1412</v>
      </c>
    </row>
    <row r="1415" spans="15:18" x14ac:dyDescent="0.25">
      <c r="O1415">
        <v>1729310.2895877</v>
      </c>
      <c r="P1415">
        <v>7476483.1998159001</v>
      </c>
      <c r="Q1415">
        <v>1615.183</v>
      </c>
      <c r="R1415">
        <v>1413</v>
      </c>
    </row>
    <row r="1416" spans="15:18" x14ac:dyDescent="0.25">
      <c r="O1416">
        <v>1729405.7791828001</v>
      </c>
      <c r="P1416">
        <v>7476327.2442714004</v>
      </c>
      <c r="Q1416">
        <v>1611.7149999999999</v>
      </c>
      <c r="R1416">
        <v>1414</v>
      </c>
    </row>
    <row r="1417" spans="15:18" x14ac:dyDescent="0.25">
      <c r="O1417">
        <v>1729481.6578140999</v>
      </c>
      <c r="P1417">
        <v>7476158.7183311004</v>
      </c>
      <c r="Q1417">
        <v>1575.3589999999999</v>
      </c>
      <c r="R1417">
        <v>1415</v>
      </c>
    </row>
    <row r="1418" spans="15:18" x14ac:dyDescent="0.25">
      <c r="O1418">
        <v>1729579.2977764001</v>
      </c>
      <c r="P1418">
        <v>7476000.5828473</v>
      </c>
      <c r="Q1418">
        <v>1527.971</v>
      </c>
      <c r="R1418">
        <v>1416</v>
      </c>
    </row>
    <row r="1419" spans="15:18" x14ac:dyDescent="0.25">
      <c r="O1419">
        <v>1729659.2288637001</v>
      </c>
      <c r="P1419">
        <v>7475839.2648008997</v>
      </c>
      <c r="Q1419">
        <v>1565.348</v>
      </c>
      <c r="R1419">
        <v>1417</v>
      </c>
    </row>
    <row r="1420" spans="15:18" x14ac:dyDescent="0.25">
      <c r="O1420">
        <v>1729561.0949984</v>
      </c>
      <c r="P1420">
        <v>7475690.06018</v>
      </c>
      <c r="Q1420">
        <v>1580.8150000000001</v>
      </c>
      <c r="R1420">
        <v>1418</v>
      </c>
    </row>
    <row r="1421" spans="15:18" x14ac:dyDescent="0.25">
      <c r="O1421">
        <v>1729529.7322046999</v>
      </c>
      <c r="P1421">
        <v>7475522.7141565997</v>
      </c>
      <c r="Q1421">
        <v>1536.9059999999999</v>
      </c>
      <c r="R1421">
        <v>1419</v>
      </c>
    </row>
    <row r="1422" spans="15:18" x14ac:dyDescent="0.25">
      <c r="O1422">
        <v>1729567.0135255</v>
      </c>
      <c r="P1422">
        <v>7475341.1150909001</v>
      </c>
      <c r="Q1422">
        <v>1523.5619999999999</v>
      </c>
      <c r="R1422">
        <v>1420</v>
      </c>
    </row>
    <row r="1423" spans="15:18" x14ac:dyDescent="0.25">
      <c r="O1423">
        <v>1729660.9339940001</v>
      </c>
      <c r="P1423">
        <v>7475182.6514887996</v>
      </c>
      <c r="Q1423">
        <v>1486.2360000000001</v>
      </c>
      <c r="R1423">
        <v>1421</v>
      </c>
    </row>
    <row r="1424" spans="15:18" x14ac:dyDescent="0.25">
      <c r="O1424">
        <v>1729702.0884873001</v>
      </c>
      <c r="P1424">
        <v>7475003.0946942996</v>
      </c>
      <c r="Q1424">
        <v>1473.135</v>
      </c>
      <c r="R1424">
        <v>1422</v>
      </c>
    </row>
    <row r="1425" spans="15:18" x14ac:dyDescent="0.25">
      <c r="O1425">
        <v>1729681.9017992001</v>
      </c>
      <c r="P1425">
        <v>7474818.9954800997</v>
      </c>
      <c r="Q1425">
        <v>1470.912</v>
      </c>
      <c r="R1425">
        <v>1423</v>
      </c>
    </row>
    <row r="1426" spans="15:18" x14ac:dyDescent="0.25">
      <c r="O1426">
        <v>1729667.0441767999</v>
      </c>
      <c r="P1426">
        <v>7474633.7308422998</v>
      </c>
      <c r="Q1426">
        <v>1486.5160000000001</v>
      </c>
      <c r="R1426">
        <v>1424</v>
      </c>
    </row>
    <row r="1427" spans="15:18" x14ac:dyDescent="0.25">
      <c r="O1427">
        <v>1729706.3942104001</v>
      </c>
      <c r="P1427">
        <v>7474452.8725952003</v>
      </c>
      <c r="Q1427">
        <v>1496.192</v>
      </c>
      <c r="R1427">
        <v>1425</v>
      </c>
    </row>
    <row r="1428" spans="15:18" x14ac:dyDescent="0.25">
      <c r="O1428">
        <v>1729771.7598331999</v>
      </c>
      <c r="P1428">
        <v>7474279.1737006996</v>
      </c>
      <c r="Q1428">
        <v>1488.441</v>
      </c>
      <c r="R1428">
        <v>1426</v>
      </c>
    </row>
    <row r="1429" spans="15:18" x14ac:dyDescent="0.25">
      <c r="O1429">
        <v>1729823.7226451</v>
      </c>
      <c r="P1429">
        <v>7474101.3164007999</v>
      </c>
      <c r="Q1429">
        <v>1529.0550000000001</v>
      </c>
      <c r="R1429">
        <v>1427</v>
      </c>
    </row>
    <row r="1430" spans="15:18" x14ac:dyDescent="0.25">
      <c r="O1430">
        <v>1729919.0245654001</v>
      </c>
      <c r="P1430">
        <v>7473944.5313857999</v>
      </c>
      <c r="Q1430">
        <v>1549.0709999999999</v>
      </c>
      <c r="R1430">
        <v>1428</v>
      </c>
    </row>
    <row r="1431" spans="15:18" x14ac:dyDescent="0.25">
      <c r="O1431">
        <v>1729992.054827</v>
      </c>
      <c r="P1431">
        <v>7473777.9252701998</v>
      </c>
      <c r="Q1431">
        <v>1577.318</v>
      </c>
      <c r="R1431">
        <v>1429</v>
      </c>
    </row>
    <row r="1432" spans="15:18" x14ac:dyDescent="0.25">
      <c r="O1432">
        <v>1730034.5049938001</v>
      </c>
      <c r="P1432">
        <v>7473597.0092866998</v>
      </c>
      <c r="Q1432">
        <v>1638.1769999999999</v>
      </c>
      <c r="R1432">
        <v>1430</v>
      </c>
    </row>
    <row r="1433" spans="15:18" x14ac:dyDescent="0.25">
      <c r="O1433">
        <v>1730088.8355721</v>
      </c>
      <c r="P1433">
        <v>7473419.3324947003</v>
      </c>
      <c r="Q1433">
        <v>1712.5060000000001</v>
      </c>
      <c r="R1433">
        <v>1431</v>
      </c>
    </row>
    <row r="1434" spans="15:18" x14ac:dyDescent="0.25">
      <c r="O1434">
        <v>1730206.8379991001</v>
      </c>
      <c r="P1434">
        <v>7473330.1608712999</v>
      </c>
      <c r="Q1434">
        <v>1727.163</v>
      </c>
      <c r="R1434">
        <v>1432</v>
      </c>
    </row>
    <row r="1435" spans="15:18" x14ac:dyDescent="0.25">
      <c r="O1435">
        <v>1730386.3551177001</v>
      </c>
      <c r="P1435">
        <v>7473370.2332667001</v>
      </c>
      <c r="Q1435">
        <v>1695.1210000000001</v>
      </c>
      <c r="R1435">
        <v>1433</v>
      </c>
    </row>
    <row r="1436" spans="15:18" x14ac:dyDescent="0.25">
      <c r="O1436">
        <v>1730557.7777525999</v>
      </c>
      <c r="P1436">
        <v>7473441.4369309004</v>
      </c>
      <c r="Q1436">
        <v>1710.5619999999999</v>
      </c>
      <c r="R1436">
        <v>1434</v>
      </c>
    </row>
    <row r="1437" spans="15:18" x14ac:dyDescent="0.25">
      <c r="O1437">
        <v>1730719.4511167</v>
      </c>
      <c r="P1437">
        <v>7473395.5147997001</v>
      </c>
      <c r="Q1437">
        <v>1702.0550000000001</v>
      </c>
      <c r="R1437">
        <v>1435</v>
      </c>
    </row>
    <row r="1438" spans="15:18" x14ac:dyDescent="0.25">
      <c r="O1438">
        <v>1730888.8468154001</v>
      </c>
      <c r="P1438">
        <v>7473326.6117583998</v>
      </c>
      <c r="Q1438">
        <v>1665.681</v>
      </c>
      <c r="R1438">
        <v>1436</v>
      </c>
    </row>
    <row r="1439" spans="15:18" x14ac:dyDescent="0.25">
      <c r="O1439">
        <v>1731068.8683205</v>
      </c>
      <c r="P1439">
        <v>7473281.5503655002</v>
      </c>
      <c r="Q1439">
        <v>1697.5630000000001</v>
      </c>
      <c r="R1439">
        <v>1437</v>
      </c>
    </row>
    <row r="1440" spans="15:18" x14ac:dyDescent="0.25">
      <c r="O1440">
        <v>1731241.8137000999</v>
      </c>
      <c r="P1440">
        <v>7473213.4795888001</v>
      </c>
      <c r="Q1440">
        <v>1716.34</v>
      </c>
      <c r="R1440">
        <v>1438</v>
      </c>
    </row>
    <row r="1441" spans="15:18" x14ac:dyDescent="0.25">
      <c r="O1441">
        <v>1731422.5662193</v>
      </c>
      <c r="P1441">
        <v>7473239.7530850004</v>
      </c>
      <c r="Q1441">
        <v>1760.077</v>
      </c>
      <c r="R1441">
        <v>1439</v>
      </c>
    </row>
    <row r="1442" spans="15:18" x14ac:dyDescent="0.25">
      <c r="O1442">
        <v>1731576.2840323001</v>
      </c>
      <c r="P1442">
        <v>7473344.2258992</v>
      </c>
      <c r="Q1442">
        <v>1788.155</v>
      </c>
      <c r="R1442">
        <v>1440</v>
      </c>
    </row>
    <row r="1443" spans="15:18" x14ac:dyDescent="0.25">
      <c r="O1443">
        <v>1731730.0018453</v>
      </c>
      <c r="P1443">
        <v>7473448.6987135001</v>
      </c>
      <c r="Q1443">
        <v>1785.711</v>
      </c>
      <c r="R1443">
        <v>1441</v>
      </c>
    </row>
    <row r="1444" spans="15:18" x14ac:dyDescent="0.25">
      <c r="O1444">
        <v>1731903.0176031</v>
      </c>
      <c r="P1444">
        <v>7473514.2676875005</v>
      </c>
      <c r="Q1444">
        <v>1771.0260000000001</v>
      </c>
      <c r="R1444">
        <v>1442</v>
      </c>
    </row>
    <row r="1445" spans="15:18" x14ac:dyDescent="0.25">
      <c r="O1445">
        <v>1732064.9871354999</v>
      </c>
      <c r="P1445">
        <v>7473597.5678615998</v>
      </c>
      <c r="Q1445">
        <v>1761.2919999999999</v>
      </c>
      <c r="R1445">
        <v>1443</v>
      </c>
    </row>
    <row r="1446" spans="15:18" x14ac:dyDescent="0.25">
      <c r="O1446">
        <v>1732222.8825731</v>
      </c>
      <c r="P1446">
        <v>7473666.6686337003</v>
      </c>
      <c r="Q1446">
        <v>1726.7760000000001</v>
      </c>
      <c r="R1446">
        <v>1444</v>
      </c>
    </row>
    <row r="1447" spans="15:18" x14ac:dyDescent="0.25">
      <c r="O1447">
        <v>1732406.6375982999</v>
      </c>
      <c r="P1447">
        <v>7473678.467096</v>
      </c>
      <c r="Q1447">
        <v>1721.55</v>
      </c>
      <c r="R1447">
        <v>1445</v>
      </c>
    </row>
    <row r="1448" spans="15:18" x14ac:dyDescent="0.25">
      <c r="O1448">
        <v>1732586.6212507</v>
      </c>
      <c r="P1448">
        <v>7473724.8310888</v>
      </c>
      <c r="Q1448">
        <v>1681.155</v>
      </c>
      <c r="R1448">
        <v>1446</v>
      </c>
    </row>
    <row r="1449" spans="15:18" x14ac:dyDescent="0.25">
      <c r="O1449">
        <v>1732770.6027144999</v>
      </c>
      <c r="P1449">
        <v>7473751.1493562004</v>
      </c>
      <c r="Q1449">
        <v>1682.029</v>
      </c>
      <c r="R1449">
        <v>1447</v>
      </c>
    </row>
    <row r="1450" spans="15:18" x14ac:dyDescent="0.25">
      <c r="O1450">
        <v>1732929.9971707</v>
      </c>
      <c r="P1450">
        <v>7473824.8770137001</v>
      </c>
      <c r="Q1450">
        <v>1699.14</v>
      </c>
      <c r="R1450">
        <v>1448</v>
      </c>
    </row>
    <row r="1451" spans="15:18" x14ac:dyDescent="0.25">
      <c r="O1451">
        <v>1733086.0127046001</v>
      </c>
      <c r="P1451">
        <v>7473885.9943457004</v>
      </c>
      <c r="Q1451">
        <v>1693.038</v>
      </c>
      <c r="R1451">
        <v>1449</v>
      </c>
    </row>
    <row r="1452" spans="15:18" x14ac:dyDescent="0.25">
      <c r="O1452">
        <v>1733270.965482</v>
      </c>
      <c r="P1452">
        <v>7473887.9870098</v>
      </c>
      <c r="Q1452">
        <v>1721.085</v>
      </c>
      <c r="R1452">
        <v>1450</v>
      </c>
    </row>
    <row r="1453" spans="15:18" x14ac:dyDescent="0.25">
      <c r="O1453">
        <v>1733435.7917379001</v>
      </c>
      <c r="P1453">
        <v>7473955.0944275996</v>
      </c>
      <c r="Q1453">
        <v>1713.194</v>
      </c>
      <c r="R1453">
        <v>1451</v>
      </c>
    </row>
    <row r="1454" spans="15:18" x14ac:dyDescent="0.25">
      <c r="O1454">
        <v>1733603.6967905001</v>
      </c>
      <c r="P1454">
        <v>7473980.5255247997</v>
      </c>
      <c r="Q1454">
        <v>1694.44</v>
      </c>
      <c r="R1454">
        <v>1452</v>
      </c>
    </row>
    <row r="1455" spans="15:18" x14ac:dyDescent="0.25">
      <c r="O1455">
        <v>1733788.5141584</v>
      </c>
      <c r="P1455">
        <v>7473965.5196395004</v>
      </c>
      <c r="Q1455">
        <v>1706.232</v>
      </c>
      <c r="R1455">
        <v>1453</v>
      </c>
    </row>
    <row r="1456" spans="15:18" x14ac:dyDescent="0.25">
      <c r="O1456">
        <v>1733951.326633</v>
      </c>
      <c r="P1456">
        <v>7474035.5281130001</v>
      </c>
      <c r="Q1456">
        <v>1713.2139999999999</v>
      </c>
      <c r="R1456">
        <v>1454</v>
      </c>
    </row>
    <row r="1457" spans="15:18" x14ac:dyDescent="0.25">
      <c r="O1457">
        <v>1734136.6127698999</v>
      </c>
      <c r="P1457">
        <v>7474021.0448947996</v>
      </c>
      <c r="Q1457">
        <v>1763.973</v>
      </c>
      <c r="R1457">
        <v>1455</v>
      </c>
    </row>
    <row r="1458" spans="15:18" x14ac:dyDescent="0.25">
      <c r="O1458">
        <v>1734322.3931577001</v>
      </c>
      <c r="P1458">
        <v>7474018.6965391999</v>
      </c>
      <c r="Q1458">
        <v>1752.194</v>
      </c>
      <c r="R1458">
        <v>1456</v>
      </c>
    </row>
    <row r="1459" spans="15:18" x14ac:dyDescent="0.25">
      <c r="O1459">
        <v>1734507.8454551001</v>
      </c>
      <c r="P1459">
        <v>7474006.7271093</v>
      </c>
      <c r="Q1459">
        <v>1810.7329999999999</v>
      </c>
      <c r="R1459">
        <v>1457</v>
      </c>
    </row>
    <row r="1460" spans="15:18" x14ac:dyDescent="0.25">
      <c r="O1460">
        <v>1734682.9702844999</v>
      </c>
      <c r="P1460">
        <v>7474050.4581418997</v>
      </c>
      <c r="Q1460">
        <v>1794.3389999999999</v>
      </c>
      <c r="R1460">
        <v>1458</v>
      </c>
    </row>
    <row r="1461" spans="15:18" x14ac:dyDescent="0.25">
      <c r="O1461">
        <v>1734860.6818170999</v>
      </c>
      <c r="P1461">
        <v>7474103.4745939998</v>
      </c>
      <c r="Q1461">
        <v>1825.154</v>
      </c>
      <c r="R1461">
        <v>1459</v>
      </c>
    </row>
    <row r="1462" spans="15:18" x14ac:dyDescent="0.25">
      <c r="O1462">
        <v>1735041.4215841</v>
      </c>
      <c r="P1462">
        <v>7474146.7818930997</v>
      </c>
      <c r="Q1462">
        <v>1864.973</v>
      </c>
      <c r="R1462">
        <v>1460</v>
      </c>
    </row>
    <row r="1463" spans="15:18" x14ac:dyDescent="0.25">
      <c r="O1463">
        <v>1735222.4716767001</v>
      </c>
      <c r="P1463">
        <v>7474123.9851623997</v>
      </c>
      <c r="Q1463">
        <v>1864.9269999999999</v>
      </c>
      <c r="R1463">
        <v>1461</v>
      </c>
    </row>
    <row r="1464" spans="15:18" x14ac:dyDescent="0.25">
      <c r="O1464">
        <v>1735400.3176520001</v>
      </c>
      <c r="P1464">
        <v>7474069.9986456996</v>
      </c>
      <c r="Q1464">
        <v>1833.3510000000001</v>
      </c>
      <c r="R1464">
        <v>1462</v>
      </c>
    </row>
    <row r="1465" spans="15:18" x14ac:dyDescent="0.25">
      <c r="O1465">
        <v>1735578.1636274001</v>
      </c>
      <c r="P1465">
        <v>7474016.0121288998</v>
      </c>
      <c r="Q1465">
        <v>1820.6210000000001</v>
      </c>
      <c r="R1465">
        <v>1463</v>
      </c>
    </row>
    <row r="1466" spans="15:18" x14ac:dyDescent="0.25">
      <c r="O1466">
        <v>1735646.5083367</v>
      </c>
      <c r="P1466">
        <v>7473868.7966258004</v>
      </c>
      <c r="Q1466">
        <v>1800.8440000000001</v>
      </c>
      <c r="R1466">
        <v>1464</v>
      </c>
    </row>
    <row r="1467" spans="15:18" x14ac:dyDescent="0.25">
      <c r="O1467">
        <v>1735671.4365856999</v>
      </c>
      <c r="P1467">
        <v>7473684.6165038003</v>
      </c>
      <c r="Q1467">
        <v>1737.4</v>
      </c>
      <c r="R1467">
        <v>1465</v>
      </c>
    </row>
    <row r="1468" spans="15:18" x14ac:dyDescent="0.25">
      <c r="O1468">
        <v>1735722.4343888999</v>
      </c>
      <c r="P1468">
        <v>7473507.2983127004</v>
      </c>
      <c r="Q1468">
        <v>1729.809</v>
      </c>
      <c r="R1468">
        <v>1466</v>
      </c>
    </row>
    <row r="1469" spans="15:18" x14ac:dyDescent="0.25">
      <c r="O1469">
        <v>1735791.4126432</v>
      </c>
      <c r="P1469">
        <v>7473334.7128689</v>
      </c>
      <c r="Q1469">
        <v>1770.742</v>
      </c>
      <c r="R1469">
        <v>1467</v>
      </c>
    </row>
    <row r="1470" spans="15:18" x14ac:dyDescent="0.25">
      <c r="O1470">
        <v>1735860.3908976</v>
      </c>
      <c r="P1470">
        <v>7473162.1274252003</v>
      </c>
      <c r="Q1470">
        <v>1772.41</v>
      </c>
      <c r="R1470">
        <v>1468</v>
      </c>
    </row>
    <row r="1471" spans="15:18" x14ac:dyDescent="0.25">
      <c r="O1471">
        <v>1735929.3691519001</v>
      </c>
      <c r="P1471">
        <v>7472989.5419814996</v>
      </c>
      <c r="Q1471">
        <v>1781.173</v>
      </c>
      <c r="R1471">
        <v>1469</v>
      </c>
    </row>
    <row r="1472" spans="15:18" x14ac:dyDescent="0.25">
      <c r="O1472">
        <v>1735998.3474063</v>
      </c>
      <c r="P1472">
        <v>7472816.9565377999</v>
      </c>
      <c r="Q1472">
        <v>1851.0709999999999</v>
      </c>
      <c r="R1472">
        <v>1470</v>
      </c>
    </row>
    <row r="1473" spans="15:18" x14ac:dyDescent="0.25">
      <c r="O1473">
        <v>1736062.4458575</v>
      </c>
      <c r="P1473">
        <v>7472643.3027761001</v>
      </c>
      <c r="Q1473">
        <v>1846.377</v>
      </c>
      <c r="R1473">
        <v>1471</v>
      </c>
    </row>
    <row r="1474" spans="15:18" x14ac:dyDescent="0.25">
      <c r="O1474">
        <v>1736071.8881248999</v>
      </c>
      <c r="P1474">
        <v>7472457.6833306001</v>
      </c>
      <c r="Q1474">
        <v>1898.116</v>
      </c>
      <c r="R1474">
        <v>1472</v>
      </c>
    </row>
    <row r="1475" spans="15:18" x14ac:dyDescent="0.25">
      <c r="O1475">
        <v>1736081.3303922</v>
      </c>
      <c r="P1475">
        <v>7472272.0638851002</v>
      </c>
      <c r="Q1475">
        <v>1862.8209999999999</v>
      </c>
      <c r="R1475">
        <v>1473</v>
      </c>
    </row>
    <row r="1476" spans="15:18" x14ac:dyDescent="0.25">
      <c r="O1476">
        <v>1736097.3112671</v>
      </c>
      <c r="P1476">
        <v>7472088.1135091996</v>
      </c>
      <c r="Q1476">
        <v>1773.4849999999999</v>
      </c>
      <c r="R1476">
        <v>1474</v>
      </c>
    </row>
    <row r="1477" spans="15:18" x14ac:dyDescent="0.25">
      <c r="O1477">
        <v>1736177.9910335001</v>
      </c>
      <c r="P1477">
        <v>7471920.6784166005</v>
      </c>
      <c r="Q1477">
        <v>1753.191</v>
      </c>
      <c r="R1477">
        <v>1475</v>
      </c>
    </row>
    <row r="1478" spans="15:18" x14ac:dyDescent="0.25">
      <c r="O1478">
        <v>1736258.6707998</v>
      </c>
      <c r="P1478">
        <v>7471753.2433238998</v>
      </c>
      <c r="Q1478">
        <v>1812.9970000000001</v>
      </c>
      <c r="R1478">
        <v>1476</v>
      </c>
    </row>
    <row r="1479" spans="15:18" x14ac:dyDescent="0.25">
      <c r="O1479">
        <v>1736356.8155698001</v>
      </c>
      <c r="P1479">
        <v>7471600.8660498997</v>
      </c>
      <c r="Q1479">
        <v>1886.787</v>
      </c>
      <c r="R1479">
        <v>1477</v>
      </c>
    </row>
    <row r="1480" spans="15:18" x14ac:dyDescent="0.25">
      <c r="O1480">
        <v>1736530.8046458</v>
      </c>
      <c r="P1480">
        <v>7471562.1953739999</v>
      </c>
      <c r="Q1480">
        <v>1842.9280000000001</v>
      </c>
      <c r="R1480">
        <v>1478</v>
      </c>
    </row>
    <row r="1481" spans="15:18" x14ac:dyDescent="0.25">
      <c r="O1481">
        <v>1736713.4811690999</v>
      </c>
      <c r="P1481">
        <v>7471540.6337820999</v>
      </c>
      <c r="Q1481">
        <v>1829.884</v>
      </c>
      <c r="R1481">
        <v>1479</v>
      </c>
    </row>
    <row r="1482" spans="15:18" x14ac:dyDescent="0.25">
      <c r="O1482">
        <v>1736884.5575282001</v>
      </c>
      <c r="P1482">
        <v>7471468.8101185998</v>
      </c>
      <c r="Q1482">
        <v>1841.915</v>
      </c>
      <c r="R1482">
        <v>1480</v>
      </c>
    </row>
    <row r="1483" spans="15:18" x14ac:dyDescent="0.25">
      <c r="O1483">
        <v>1737060.1341528001</v>
      </c>
      <c r="P1483">
        <v>7471411.9834660999</v>
      </c>
      <c r="Q1483">
        <v>1877.7080000000001</v>
      </c>
      <c r="R1483">
        <v>1481</v>
      </c>
    </row>
    <row r="1484" spans="15:18" x14ac:dyDescent="0.25">
      <c r="O1484">
        <v>1737242.5283846001</v>
      </c>
      <c r="P1484">
        <v>7471377.2127560005</v>
      </c>
      <c r="Q1484">
        <v>1829.8679999999999</v>
      </c>
      <c r="R1484">
        <v>1482</v>
      </c>
    </row>
    <row r="1485" spans="15:18" x14ac:dyDescent="0.25">
      <c r="O1485">
        <v>1737420.4505882999</v>
      </c>
      <c r="P1485">
        <v>7471430.9107146999</v>
      </c>
      <c r="Q1485">
        <v>1758.7860000000001</v>
      </c>
      <c r="R1485">
        <v>1483</v>
      </c>
    </row>
    <row r="1486" spans="15:18" x14ac:dyDescent="0.25">
      <c r="O1486">
        <v>1737597.7610311999</v>
      </c>
      <c r="P1486">
        <v>7471486.6309249001</v>
      </c>
      <c r="Q1486">
        <v>1740.817</v>
      </c>
      <c r="R1486">
        <v>1484</v>
      </c>
    </row>
    <row r="1487" spans="15:18" x14ac:dyDescent="0.25">
      <c r="O1487">
        <v>1737779.6466087</v>
      </c>
      <c r="P1487">
        <v>7471461.1227503996</v>
      </c>
      <c r="Q1487">
        <v>1731.818</v>
      </c>
      <c r="R1487">
        <v>1485</v>
      </c>
    </row>
    <row r="1488" spans="15:18" x14ac:dyDescent="0.25">
      <c r="O1488">
        <v>1737960.7381935001</v>
      </c>
      <c r="P1488">
        <v>7471419.2948545003</v>
      </c>
      <c r="Q1488">
        <v>1708.0509999999999</v>
      </c>
      <c r="R1488">
        <v>1486</v>
      </c>
    </row>
    <row r="1489" spans="15:18" x14ac:dyDescent="0.25">
      <c r="O1489">
        <v>1738125.3639576</v>
      </c>
      <c r="P1489">
        <v>7471348.3334951997</v>
      </c>
      <c r="Q1489">
        <v>1709.65</v>
      </c>
      <c r="R1489">
        <v>1487</v>
      </c>
    </row>
    <row r="1490" spans="15:18" x14ac:dyDescent="0.25">
      <c r="O1490">
        <v>1738266.0735718999</v>
      </c>
      <c r="P1490">
        <v>7471243.9582251003</v>
      </c>
      <c r="Q1490">
        <v>1703.989</v>
      </c>
      <c r="R1490">
        <v>1488</v>
      </c>
    </row>
    <row r="1491" spans="15:18" x14ac:dyDescent="0.25">
      <c r="O1491">
        <v>1738451.3563812999</v>
      </c>
      <c r="P1491">
        <v>7471249.3760401001</v>
      </c>
      <c r="Q1491">
        <v>1695.4580000000001</v>
      </c>
      <c r="R1491">
        <v>1489</v>
      </c>
    </row>
    <row r="1492" spans="15:18" x14ac:dyDescent="0.25">
      <c r="O1492">
        <v>1738631.6573779001</v>
      </c>
      <c r="P1492">
        <v>7471204.2619430004</v>
      </c>
      <c r="Q1492">
        <v>1749.6220000000001</v>
      </c>
      <c r="R1492">
        <v>1490</v>
      </c>
    </row>
    <row r="1493" spans="15:18" x14ac:dyDescent="0.25">
      <c r="O1493">
        <v>1738794.3145248001</v>
      </c>
      <c r="P1493">
        <v>7471131.6097374996</v>
      </c>
      <c r="Q1493">
        <v>1758.3720000000001</v>
      </c>
      <c r="R1493">
        <v>1491</v>
      </c>
    </row>
    <row r="1494" spans="15:18" x14ac:dyDescent="0.25">
      <c r="O1494">
        <v>1738902.5456113999</v>
      </c>
      <c r="P1494">
        <v>7470982.3151749996</v>
      </c>
      <c r="Q1494">
        <v>1759.2619999999999</v>
      </c>
      <c r="R1494">
        <v>1492</v>
      </c>
    </row>
    <row r="1495" spans="15:18" x14ac:dyDescent="0.25">
      <c r="O1495">
        <v>1738839.1268654999</v>
      </c>
      <c r="P1495">
        <v>7470839.2598499004</v>
      </c>
      <c r="Q1495">
        <v>1775.567</v>
      </c>
      <c r="R1495">
        <v>1493</v>
      </c>
    </row>
    <row r="1496" spans="15:18" x14ac:dyDescent="0.25">
      <c r="O1496">
        <v>1738667.1796329</v>
      </c>
      <c r="P1496">
        <v>7470844.0661284998</v>
      </c>
      <c r="Q1496">
        <v>1739.367</v>
      </c>
      <c r="R1496">
        <v>1494</v>
      </c>
    </row>
    <row r="1497" spans="15:18" x14ac:dyDescent="0.25">
      <c r="O1497">
        <v>1738490.5569914</v>
      </c>
      <c r="P1497">
        <v>7470901.3190903002</v>
      </c>
      <c r="Q1497">
        <v>1726.94</v>
      </c>
      <c r="R1497">
        <v>1495</v>
      </c>
    </row>
    <row r="1498" spans="15:18" x14ac:dyDescent="0.25">
      <c r="O1498">
        <v>1738323.5058977001</v>
      </c>
      <c r="P1498">
        <v>7470843.6201956999</v>
      </c>
      <c r="Q1498">
        <v>1759.66</v>
      </c>
      <c r="R1498">
        <v>1496</v>
      </c>
    </row>
    <row r="1499" spans="15:18" x14ac:dyDescent="0.25">
      <c r="O1499">
        <v>1738190.1805445999</v>
      </c>
      <c r="P1499">
        <v>7470715.5418996997</v>
      </c>
      <c r="Q1499">
        <v>1736.704</v>
      </c>
      <c r="R1499">
        <v>1497</v>
      </c>
    </row>
    <row r="1500" spans="15:18" x14ac:dyDescent="0.25">
      <c r="O1500">
        <v>1738064.1730826001</v>
      </c>
      <c r="P1500">
        <v>7470578.9987434</v>
      </c>
      <c r="Q1500">
        <v>1723.7760000000001</v>
      </c>
      <c r="R1500">
        <v>1498</v>
      </c>
    </row>
    <row r="1501" spans="15:18" x14ac:dyDescent="0.25">
      <c r="O1501">
        <v>1737904.1114041</v>
      </c>
      <c r="P1501">
        <v>7470484.5318497</v>
      </c>
      <c r="Q1501">
        <v>1721.095</v>
      </c>
      <c r="R1501">
        <v>1499</v>
      </c>
    </row>
    <row r="1502" spans="15:18" x14ac:dyDescent="0.25">
      <c r="O1502">
        <v>1737835.2546862999</v>
      </c>
      <c r="P1502">
        <v>7470312.7084903</v>
      </c>
      <c r="Q1502">
        <v>1698.2339999999999</v>
      </c>
      <c r="R1502">
        <v>1500</v>
      </c>
    </row>
    <row r="1503" spans="15:18" x14ac:dyDescent="0.25">
      <c r="O1503">
        <v>1737750.9229015999</v>
      </c>
      <c r="P1503">
        <v>7470149.2613840001</v>
      </c>
      <c r="Q1503">
        <v>1688.579</v>
      </c>
      <c r="R1503">
        <v>1501</v>
      </c>
    </row>
    <row r="1504" spans="15:18" x14ac:dyDescent="0.25">
      <c r="O1504">
        <v>1737615.2005552</v>
      </c>
      <c r="P1504">
        <v>7470025.0074436003</v>
      </c>
      <c r="Q1504">
        <v>1697.386</v>
      </c>
      <c r="R1504">
        <v>1502</v>
      </c>
    </row>
    <row r="1505" spans="15:18" x14ac:dyDescent="0.25">
      <c r="O1505">
        <v>1737467.8458155999</v>
      </c>
      <c r="P1505">
        <v>7469912.2709432002</v>
      </c>
      <c r="Q1505">
        <v>1737.973</v>
      </c>
      <c r="R1505">
        <v>1503</v>
      </c>
    </row>
    <row r="1506" spans="15:18" x14ac:dyDescent="0.25">
      <c r="O1506">
        <v>1737436.4732701001</v>
      </c>
      <c r="P1506">
        <v>7469748.7888460997</v>
      </c>
      <c r="Q1506">
        <v>1689.221</v>
      </c>
      <c r="R1506">
        <v>1504</v>
      </c>
    </row>
    <row r="1507" spans="15:18" x14ac:dyDescent="0.25">
      <c r="O1507">
        <v>1737480.9214434</v>
      </c>
      <c r="P1507">
        <v>7469570.0782920001</v>
      </c>
      <c r="Q1507">
        <v>1645.4849999999999</v>
      </c>
      <c r="R1507">
        <v>1505</v>
      </c>
    </row>
    <row r="1508" spans="15:18" x14ac:dyDescent="0.25">
      <c r="O1508">
        <v>1737527.6285419001</v>
      </c>
      <c r="P1508">
        <v>7469393.1275289003</v>
      </c>
      <c r="Q1508">
        <v>1648.1780000000001</v>
      </c>
      <c r="R1508">
        <v>1506</v>
      </c>
    </row>
    <row r="1509" spans="15:18" x14ac:dyDescent="0.25">
      <c r="O1509">
        <v>1737523.2346351</v>
      </c>
      <c r="P1509">
        <v>7469207.6054090997</v>
      </c>
      <c r="Q1509">
        <v>1642.279</v>
      </c>
      <c r="R1509">
        <v>1507</v>
      </c>
    </row>
    <row r="1510" spans="15:18" x14ac:dyDescent="0.25">
      <c r="O1510">
        <v>1737487.6325963</v>
      </c>
      <c r="P1510">
        <v>7469025.8255164996</v>
      </c>
      <c r="Q1510">
        <v>1649.7829999999999</v>
      </c>
      <c r="R1510">
        <v>1508</v>
      </c>
    </row>
    <row r="1511" spans="15:18" x14ac:dyDescent="0.25">
      <c r="O1511">
        <v>1737442.8762383999</v>
      </c>
      <c r="P1511">
        <v>7468845.4445920996</v>
      </c>
      <c r="Q1511">
        <v>1683.856</v>
      </c>
      <c r="R1511">
        <v>1509</v>
      </c>
    </row>
    <row r="1512" spans="15:18" x14ac:dyDescent="0.25">
      <c r="O1512">
        <v>1737525.9080626999</v>
      </c>
      <c r="P1512">
        <v>7468687.0906809997</v>
      </c>
      <c r="Q1512">
        <v>1657.4860000000001</v>
      </c>
      <c r="R1512">
        <v>1510</v>
      </c>
    </row>
    <row r="1513" spans="15:18" x14ac:dyDescent="0.25">
      <c r="O1513">
        <v>1737588.1091974999</v>
      </c>
      <c r="P1513">
        <v>7468512.0298571</v>
      </c>
      <c r="Q1513">
        <v>1666.3530000000001</v>
      </c>
      <c r="R1513">
        <v>1511</v>
      </c>
    </row>
    <row r="1514" spans="15:18" x14ac:dyDescent="0.25">
      <c r="O1514">
        <v>1737655.8794529</v>
      </c>
      <c r="P1514">
        <v>7468338.9998733001</v>
      </c>
      <c r="Q1514">
        <v>1653.6679999999999</v>
      </c>
      <c r="R1514">
        <v>1512</v>
      </c>
    </row>
    <row r="1515" spans="15:18" x14ac:dyDescent="0.25">
      <c r="O1515">
        <v>1737719.6347391</v>
      </c>
      <c r="P1515">
        <v>7468164.4223669004</v>
      </c>
      <c r="Q1515">
        <v>1610.348</v>
      </c>
      <c r="R1515">
        <v>1513</v>
      </c>
    </row>
    <row r="1516" spans="15:18" x14ac:dyDescent="0.25">
      <c r="O1516">
        <v>1737829.6800764999</v>
      </c>
      <c r="P1516">
        <v>7468022.5334758004</v>
      </c>
      <c r="Q1516">
        <v>1598.2840000000001</v>
      </c>
      <c r="R1516">
        <v>1514</v>
      </c>
    </row>
    <row r="1517" spans="15:18" x14ac:dyDescent="0.25">
      <c r="O1517">
        <v>1737869.9824991</v>
      </c>
      <c r="P1517">
        <v>7467842.6852078997</v>
      </c>
      <c r="Q1517">
        <v>1599.4179999999999</v>
      </c>
      <c r="R1517">
        <v>1515</v>
      </c>
    </row>
    <row r="1518" spans="15:18" x14ac:dyDescent="0.25">
      <c r="O1518">
        <v>1737934.5274400001</v>
      </c>
      <c r="P1518">
        <v>7467671.6606558999</v>
      </c>
      <c r="Q1518">
        <v>1650.415</v>
      </c>
      <c r="R1518">
        <v>1516</v>
      </c>
    </row>
    <row r="1519" spans="15:18" x14ac:dyDescent="0.25">
      <c r="O1519">
        <v>1738038.7468083</v>
      </c>
      <c r="P1519">
        <v>7467518.1995173004</v>
      </c>
      <c r="Q1519">
        <v>1638.35</v>
      </c>
      <c r="R1519">
        <v>1517</v>
      </c>
    </row>
    <row r="1520" spans="15:18" x14ac:dyDescent="0.25">
      <c r="O1520">
        <v>1738184.0994028</v>
      </c>
      <c r="P1520">
        <v>7467405.4670141004</v>
      </c>
      <c r="Q1520">
        <v>1668.192</v>
      </c>
      <c r="R1520">
        <v>1518</v>
      </c>
    </row>
    <row r="1521" spans="15:18" x14ac:dyDescent="0.25">
      <c r="O1521">
        <v>1738265.6503328001</v>
      </c>
      <c r="P1521">
        <v>7467249.0968191996</v>
      </c>
      <c r="Q1521">
        <v>1678.9760000000001</v>
      </c>
      <c r="R1521">
        <v>1519</v>
      </c>
    </row>
    <row r="1522" spans="15:18" x14ac:dyDescent="0.25">
      <c r="O1522">
        <v>1738276.0817884</v>
      </c>
      <c r="P1522">
        <v>7467069.0977175003</v>
      </c>
      <c r="Q1522">
        <v>1710.33</v>
      </c>
      <c r="R1522">
        <v>1520</v>
      </c>
    </row>
    <row r="1523" spans="15:18" x14ac:dyDescent="0.25">
      <c r="O1523">
        <v>1738211.7589489999</v>
      </c>
      <c r="P1523">
        <v>7466900.0031265998</v>
      </c>
      <c r="Q1523">
        <v>1691.104</v>
      </c>
      <c r="R1523">
        <v>1521</v>
      </c>
    </row>
    <row r="1524" spans="15:18" x14ac:dyDescent="0.25">
      <c r="O1524">
        <v>1738062.6983054001</v>
      </c>
      <c r="P1524">
        <v>7466796.3493753998</v>
      </c>
      <c r="Q1524">
        <v>1690.345</v>
      </c>
      <c r="R1524">
        <v>1522</v>
      </c>
    </row>
    <row r="1525" spans="15:18" x14ac:dyDescent="0.25">
      <c r="O1525">
        <v>1737905.939157</v>
      </c>
      <c r="P1525">
        <v>7466699.6302054003</v>
      </c>
      <c r="Q1525">
        <v>1726.375</v>
      </c>
      <c r="R1525">
        <v>1523</v>
      </c>
    </row>
    <row r="1526" spans="15:18" x14ac:dyDescent="0.25">
      <c r="O1526">
        <v>1737854.5825791999</v>
      </c>
      <c r="P1526">
        <v>7466565.1247087996</v>
      </c>
      <c r="Q1526">
        <v>1748.835</v>
      </c>
      <c r="R1526">
        <v>1524</v>
      </c>
    </row>
    <row r="1527" spans="15:18" x14ac:dyDescent="0.25">
      <c r="O1527">
        <v>1737978.0601116</v>
      </c>
      <c r="P1527">
        <v>7466426.2715379996</v>
      </c>
      <c r="Q1527">
        <v>1736.5319999999999</v>
      </c>
      <c r="R1527">
        <v>1525</v>
      </c>
    </row>
    <row r="1528" spans="15:18" x14ac:dyDescent="0.25">
      <c r="O1528">
        <v>1738052.1407331</v>
      </c>
      <c r="P1528">
        <v>7466261.3982501999</v>
      </c>
      <c r="Q1528">
        <v>1765.98</v>
      </c>
      <c r="R1528">
        <v>1526</v>
      </c>
    </row>
    <row r="1529" spans="15:18" x14ac:dyDescent="0.25">
      <c r="O1529">
        <v>1738110.9003783001</v>
      </c>
      <c r="P1529">
        <v>7466085.6198548004</v>
      </c>
      <c r="Q1529">
        <v>1844.78</v>
      </c>
      <c r="R1529">
        <v>1527</v>
      </c>
    </row>
    <row r="1530" spans="15:18" x14ac:dyDescent="0.25">
      <c r="O1530">
        <v>1738154.6433774</v>
      </c>
      <c r="P1530">
        <v>7465956.9669551002</v>
      </c>
      <c r="Q1530">
        <v>1825.0129999999999</v>
      </c>
      <c r="R1530">
        <v>1528</v>
      </c>
    </row>
    <row r="1531" spans="15:18" x14ac:dyDescent="0.25">
      <c r="O1531">
        <v>1738310.1755174</v>
      </c>
      <c r="P1531">
        <v>7465861.7157563996</v>
      </c>
      <c r="Q1531">
        <v>1813.4010000000001</v>
      </c>
      <c r="R1531">
        <v>1529</v>
      </c>
    </row>
    <row r="1532" spans="15:18" x14ac:dyDescent="0.25">
      <c r="O1532">
        <v>1738409.5985516999</v>
      </c>
      <c r="P1532">
        <v>7465717.3142761998</v>
      </c>
      <c r="Q1532">
        <v>1842.1320000000001</v>
      </c>
      <c r="R1532">
        <v>1530</v>
      </c>
    </row>
    <row r="1533" spans="15:18" x14ac:dyDescent="0.25">
      <c r="O1533">
        <v>1738339.2327526</v>
      </c>
      <c r="P1533">
        <v>7465555.9710285002</v>
      </c>
      <c r="Q1533">
        <v>1834.569</v>
      </c>
      <c r="R1533">
        <v>1531</v>
      </c>
    </row>
    <row r="1534" spans="15:18" x14ac:dyDescent="0.25">
      <c r="O1534">
        <v>1738228.2028973999</v>
      </c>
      <c r="P1534">
        <v>7465406.9203450996</v>
      </c>
      <c r="Q1534">
        <v>1807.627</v>
      </c>
      <c r="R1534">
        <v>1532</v>
      </c>
    </row>
    <row r="1535" spans="15:18" x14ac:dyDescent="0.25">
      <c r="O1535">
        <v>1738127.484951</v>
      </c>
      <c r="P1535">
        <v>7465251.3807838</v>
      </c>
      <c r="Q1535">
        <v>1808.683</v>
      </c>
      <c r="R1535">
        <v>1533</v>
      </c>
    </row>
    <row r="1536" spans="15:18" x14ac:dyDescent="0.25">
      <c r="O1536">
        <v>1738249.3600528999</v>
      </c>
      <c r="P1536">
        <v>7465235.8938725004</v>
      </c>
      <c r="Q1536">
        <v>1815.6859999999999</v>
      </c>
      <c r="R1536">
        <v>1534</v>
      </c>
    </row>
    <row r="1537" spans="15:18" x14ac:dyDescent="0.25">
      <c r="O1537">
        <v>1738414.7494224999</v>
      </c>
      <c r="P1537">
        <v>7465320.6882792003</v>
      </c>
      <c r="Q1537">
        <v>1737.8440000000001</v>
      </c>
      <c r="R1537">
        <v>1535</v>
      </c>
    </row>
    <row r="1538" spans="15:18" x14ac:dyDescent="0.25">
      <c r="O1538">
        <v>1738597.8489375999</v>
      </c>
      <c r="P1538">
        <v>7465348.0936856</v>
      </c>
      <c r="Q1538">
        <v>1673.925</v>
      </c>
      <c r="R1538">
        <v>1536</v>
      </c>
    </row>
    <row r="1539" spans="15:18" x14ac:dyDescent="0.25">
      <c r="O1539">
        <v>1738782.2605617</v>
      </c>
      <c r="P1539">
        <v>7465371.2472569998</v>
      </c>
      <c r="Q1539">
        <v>1664.961</v>
      </c>
      <c r="R1539">
        <v>1537</v>
      </c>
    </row>
    <row r="1540" spans="15:18" x14ac:dyDescent="0.25">
      <c r="O1540">
        <v>1738967.5253065999</v>
      </c>
      <c r="P1540">
        <v>7465362.1994912</v>
      </c>
      <c r="Q1540">
        <v>1589.672</v>
      </c>
      <c r="R1540">
        <v>1538</v>
      </c>
    </row>
    <row r="1541" spans="15:18" x14ac:dyDescent="0.25">
      <c r="O1541">
        <v>1739152.5887768001</v>
      </c>
      <c r="P1541">
        <v>7465355.6272531999</v>
      </c>
      <c r="Q1541">
        <v>1575.4970000000001</v>
      </c>
      <c r="R1541">
        <v>1539</v>
      </c>
    </row>
    <row r="1542" spans="15:18" x14ac:dyDescent="0.25">
      <c r="O1542">
        <v>1739335.889681</v>
      </c>
      <c r="P1542">
        <v>7465386.3601909997</v>
      </c>
      <c r="Q1542">
        <v>1540.5909999999999</v>
      </c>
      <c r="R1542">
        <v>1540</v>
      </c>
    </row>
    <row r="1543" spans="15:18" x14ac:dyDescent="0.25">
      <c r="O1543">
        <v>1739519.1922245</v>
      </c>
      <c r="P1543">
        <v>7465417.0833494999</v>
      </c>
      <c r="Q1543">
        <v>1463.2159999999999</v>
      </c>
      <c r="R1543">
        <v>1541</v>
      </c>
    </row>
    <row r="1544" spans="15:18" x14ac:dyDescent="0.25">
      <c r="O1544">
        <v>1739702.4959904</v>
      </c>
      <c r="P1544">
        <v>7465447.7992137996</v>
      </c>
      <c r="Q1544">
        <v>1399.356</v>
      </c>
      <c r="R1544">
        <v>1542</v>
      </c>
    </row>
    <row r="1545" spans="15:18" x14ac:dyDescent="0.25">
      <c r="O1545">
        <v>1739887.0517263</v>
      </c>
      <c r="P1545">
        <v>7465466.4830034003</v>
      </c>
      <c r="Q1545">
        <v>1369.1130000000001</v>
      </c>
      <c r="R1545">
        <v>1543</v>
      </c>
    </row>
    <row r="1546" spans="15:18" x14ac:dyDescent="0.25">
      <c r="O1546">
        <v>1740067.7449093</v>
      </c>
      <c r="P1546">
        <v>7465444.0253082002</v>
      </c>
      <c r="Q1546">
        <v>1351.9090000000001</v>
      </c>
      <c r="R1546">
        <v>1544</v>
      </c>
    </row>
    <row r="1547" spans="15:18" x14ac:dyDescent="0.25">
      <c r="O1547">
        <v>1740240.9621552001</v>
      </c>
      <c r="P1547">
        <v>7465376.6493431004</v>
      </c>
      <c r="Q1547">
        <v>1292.0899999999999</v>
      </c>
      <c r="R1547">
        <v>1545</v>
      </c>
    </row>
    <row r="1548" spans="15:18" x14ac:dyDescent="0.25">
      <c r="O1548">
        <v>1740414.1794010999</v>
      </c>
      <c r="P1548">
        <v>7465309.2733779997</v>
      </c>
      <c r="Q1548">
        <v>1239.3389999999999</v>
      </c>
      <c r="R1548">
        <v>1546</v>
      </c>
    </row>
    <row r="1549" spans="15:18" x14ac:dyDescent="0.25">
      <c r="O1549">
        <v>1740587.396647</v>
      </c>
      <c r="P1549">
        <v>7465241.8974128999</v>
      </c>
      <c r="Q1549">
        <v>1216.6210000000001</v>
      </c>
      <c r="R1549">
        <v>1547</v>
      </c>
    </row>
    <row r="1550" spans="15:18" x14ac:dyDescent="0.25">
      <c r="O1550">
        <v>1740760.6138929999</v>
      </c>
      <c r="P1550">
        <v>7465174.5214478998</v>
      </c>
      <c r="Q1550">
        <v>1211.7950000000001</v>
      </c>
      <c r="R1550">
        <v>1548</v>
      </c>
    </row>
    <row r="1551" spans="15:18" x14ac:dyDescent="0.25">
      <c r="O1551">
        <v>1740933.8311389</v>
      </c>
      <c r="P1551">
        <v>7465107.1454828</v>
      </c>
      <c r="Q1551">
        <v>1301.309</v>
      </c>
      <c r="R1551">
        <v>1549</v>
      </c>
    </row>
    <row r="1552" spans="15:18" x14ac:dyDescent="0.25">
      <c r="O1552">
        <v>1741115.4177470999</v>
      </c>
      <c r="P1552">
        <v>7465069.8892163998</v>
      </c>
      <c r="Q1552">
        <v>1326.6130000000001</v>
      </c>
      <c r="R1552">
        <v>1550</v>
      </c>
    </row>
    <row r="1553" spans="15:18" x14ac:dyDescent="0.25">
      <c r="O1553">
        <v>1741296.8810721</v>
      </c>
      <c r="P1553">
        <v>7465087.3264934998</v>
      </c>
      <c r="Q1553">
        <v>1302.9469999999999</v>
      </c>
      <c r="R1553">
        <v>1551</v>
      </c>
    </row>
    <row r="1554" spans="15:18" x14ac:dyDescent="0.25">
      <c r="O1554">
        <v>1741477.4303456</v>
      </c>
      <c r="P1554">
        <v>7465131.4365242999</v>
      </c>
      <c r="Q1554">
        <v>1311.0740000000001</v>
      </c>
      <c r="R1554">
        <v>1552</v>
      </c>
    </row>
    <row r="1555" spans="15:18" x14ac:dyDescent="0.25">
      <c r="O1555">
        <v>1741637.6578998</v>
      </c>
      <c r="P1555">
        <v>7465224.1097251</v>
      </c>
      <c r="Q1555">
        <v>1341.3789999999999</v>
      </c>
      <c r="R1555">
        <v>1553</v>
      </c>
    </row>
    <row r="1556" spans="15:18" x14ac:dyDescent="0.25">
      <c r="O1556">
        <v>1741795.8118165999</v>
      </c>
      <c r="P1556">
        <v>7465321.7369422996</v>
      </c>
      <c r="Q1556">
        <v>1450.0029999999999</v>
      </c>
      <c r="R1556">
        <v>1554</v>
      </c>
    </row>
    <row r="1557" spans="15:18" x14ac:dyDescent="0.25">
      <c r="O1557">
        <v>1741970.1284078001</v>
      </c>
      <c r="P1557">
        <v>7465303.3587065004</v>
      </c>
      <c r="Q1557">
        <v>1479.498</v>
      </c>
      <c r="R1557">
        <v>1555</v>
      </c>
    </row>
    <row r="1558" spans="15:18" x14ac:dyDescent="0.25">
      <c r="O1558">
        <v>1742041.1972182</v>
      </c>
      <c r="P1558">
        <v>7465138.3448786996</v>
      </c>
      <c r="Q1558">
        <v>1521.8430000000001</v>
      </c>
      <c r="R1558">
        <v>1556</v>
      </c>
    </row>
    <row r="1559" spans="15:18" x14ac:dyDescent="0.25">
      <c r="O1559">
        <v>1742154.06984</v>
      </c>
      <c r="P1559">
        <v>7464992.701688</v>
      </c>
      <c r="Q1559">
        <v>1591.6849999999999</v>
      </c>
      <c r="R1559">
        <v>1557</v>
      </c>
    </row>
    <row r="1560" spans="15:18" x14ac:dyDescent="0.25">
      <c r="O1560">
        <v>1742325.2851364</v>
      </c>
      <c r="P1560">
        <v>7464948.7045767996</v>
      </c>
      <c r="Q1560">
        <v>1564.1559999999999</v>
      </c>
      <c r="R1560">
        <v>1558</v>
      </c>
    </row>
    <row r="1561" spans="15:18" x14ac:dyDescent="0.25">
      <c r="O1561">
        <v>1742510.0164729001</v>
      </c>
      <c r="P1561">
        <v>7464963.8846155005</v>
      </c>
      <c r="Q1561">
        <v>1553.0889999999999</v>
      </c>
      <c r="R1561">
        <v>1559</v>
      </c>
    </row>
    <row r="1562" spans="15:18" x14ac:dyDescent="0.25">
      <c r="O1562">
        <v>1742693.5713245</v>
      </c>
      <c r="P1562">
        <v>7464991.1943602003</v>
      </c>
      <c r="Q1562">
        <v>1586.4659999999999</v>
      </c>
      <c r="R1562">
        <v>1560</v>
      </c>
    </row>
    <row r="1563" spans="15:18" x14ac:dyDescent="0.25">
      <c r="O1563">
        <v>1742872.6442908</v>
      </c>
      <c r="P1563">
        <v>7465039.4566385997</v>
      </c>
      <c r="Q1563">
        <v>1617.691</v>
      </c>
      <c r="R1563">
        <v>1561</v>
      </c>
    </row>
    <row r="1564" spans="15:18" x14ac:dyDescent="0.25">
      <c r="O1564">
        <v>1743043.9805427</v>
      </c>
      <c r="P1564">
        <v>7464982.0051878998</v>
      </c>
      <c r="Q1564">
        <v>1563.9929999999999</v>
      </c>
      <c r="R1564">
        <v>1562</v>
      </c>
    </row>
    <row r="1565" spans="15:18" x14ac:dyDescent="0.25">
      <c r="O1565">
        <v>1743200.1132999</v>
      </c>
      <c r="P1565">
        <v>7464881.2255992005</v>
      </c>
      <c r="Q1565">
        <v>1610.646</v>
      </c>
      <c r="R1565">
        <v>1563</v>
      </c>
    </row>
    <row r="1566" spans="15:18" x14ac:dyDescent="0.25">
      <c r="O1566">
        <v>1743358.7112269001</v>
      </c>
      <c r="P1566">
        <v>7464785.8156222999</v>
      </c>
      <c r="Q1566">
        <v>1668.605</v>
      </c>
      <c r="R1566">
        <v>1564</v>
      </c>
    </row>
    <row r="1567" spans="15:18" x14ac:dyDescent="0.25">
      <c r="O1567">
        <v>1743536.3685305</v>
      </c>
      <c r="P1567">
        <v>7464731.2114332002</v>
      </c>
      <c r="Q1567">
        <v>1712.0640000000001</v>
      </c>
      <c r="R1567">
        <v>1565</v>
      </c>
    </row>
    <row r="1568" spans="15:18" x14ac:dyDescent="0.25">
      <c r="O1568">
        <v>1743714.025834</v>
      </c>
      <c r="P1568">
        <v>7464676.6072442001</v>
      </c>
      <c r="Q1568">
        <v>1722.7729999999999</v>
      </c>
      <c r="R1568">
        <v>1566</v>
      </c>
    </row>
    <row r="1569" spans="15:18" x14ac:dyDescent="0.25">
      <c r="O1569">
        <v>1743889.3260071999</v>
      </c>
      <c r="P1569">
        <v>7464615.9851777004</v>
      </c>
      <c r="Q1569">
        <v>1750.4110000000001</v>
      </c>
      <c r="R1569">
        <v>1567</v>
      </c>
    </row>
    <row r="1570" spans="15:18" x14ac:dyDescent="0.25">
      <c r="O1570">
        <v>1744056.8078509001</v>
      </c>
      <c r="P1570">
        <v>7464535.4025060004</v>
      </c>
      <c r="Q1570">
        <v>1811.28</v>
      </c>
      <c r="R1570">
        <v>1568</v>
      </c>
    </row>
    <row r="1571" spans="15:18" x14ac:dyDescent="0.25">
      <c r="O1571">
        <v>1744207.9513484</v>
      </c>
      <c r="P1571">
        <v>7464429.9062976995</v>
      </c>
      <c r="Q1571">
        <v>1926.097</v>
      </c>
      <c r="R1571">
        <v>1569</v>
      </c>
    </row>
    <row r="1572" spans="15:18" x14ac:dyDescent="0.25">
      <c r="O1572">
        <v>1744342.517062</v>
      </c>
      <c r="P1572">
        <v>7464302.4458384998</v>
      </c>
      <c r="Q1572">
        <v>1959.701</v>
      </c>
      <c r="R1572">
        <v>1570</v>
      </c>
    </row>
    <row r="1573" spans="15:18" x14ac:dyDescent="0.25">
      <c r="O1573">
        <v>1744462.0425706001</v>
      </c>
      <c r="P1573">
        <v>7464160.1173882</v>
      </c>
      <c r="Q1573">
        <v>2007.211</v>
      </c>
      <c r="R1573">
        <v>1571</v>
      </c>
    </row>
    <row r="1574" spans="15:18" x14ac:dyDescent="0.25">
      <c r="O1574">
        <v>1744584.2340905</v>
      </c>
      <c r="P1574">
        <v>7464182.9500313001</v>
      </c>
      <c r="Q1574">
        <v>1993.1020000000001</v>
      </c>
      <c r="R1574">
        <v>1572</v>
      </c>
    </row>
    <row r="1575" spans="15:18" x14ac:dyDescent="0.25">
      <c r="O1575">
        <v>1744692.4327909001</v>
      </c>
      <c r="P1575">
        <v>7464332.7858218998</v>
      </c>
      <c r="Q1575">
        <v>1864.529</v>
      </c>
      <c r="R1575">
        <v>1573</v>
      </c>
    </row>
    <row r="1576" spans="15:18" x14ac:dyDescent="0.25">
      <c r="O1576">
        <v>1744798.353414</v>
      </c>
      <c r="P1576">
        <v>7464485.2580195004</v>
      </c>
      <c r="Q1576">
        <v>1785.9190000000001</v>
      </c>
      <c r="R1576">
        <v>1574</v>
      </c>
    </row>
    <row r="1577" spans="15:18" x14ac:dyDescent="0.25">
      <c r="O1577">
        <v>1744920.832805</v>
      </c>
      <c r="P1577">
        <v>7464623.9605449</v>
      </c>
      <c r="Q1577">
        <v>1793.93</v>
      </c>
      <c r="R1577">
        <v>1575</v>
      </c>
    </row>
    <row r="1578" spans="15:18" x14ac:dyDescent="0.25">
      <c r="O1578">
        <v>1745031.2532817</v>
      </c>
      <c r="P1578">
        <v>7464771.3500607004</v>
      </c>
      <c r="Q1578">
        <v>1829.374</v>
      </c>
      <c r="R1578">
        <v>1576</v>
      </c>
    </row>
    <row r="1579" spans="15:18" x14ac:dyDescent="0.25">
      <c r="O1579">
        <v>1745132.0414593001</v>
      </c>
      <c r="P1579">
        <v>7464926.6853328003</v>
      </c>
      <c r="Q1579">
        <v>1845.527</v>
      </c>
      <c r="R1579">
        <v>1577</v>
      </c>
    </row>
    <row r="1580" spans="15:18" x14ac:dyDescent="0.25">
      <c r="O1580">
        <v>1745262.7514293001</v>
      </c>
      <c r="P1580">
        <v>7465057.3733360004</v>
      </c>
      <c r="Q1580">
        <v>1871.3889999999999</v>
      </c>
      <c r="R1580">
        <v>1578</v>
      </c>
    </row>
    <row r="1581" spans="15:18" x14ac:dyDescent="0.25">
      <c r="O1581">
        <v>1745423.9094771</v>
      </c>
      <c r="P1581">
        <v>7465141.9449677998</v>
      </c>
      <c r="Q1581">
        <v>1835.874</v>
      </c>
      <c r="R1581">
        <v>1579</v>
      </c>
    </row>
    <row r="1582" spans="15:18" x14ac:dyDescent="0.25">
      <c r="O1582">
        <v>1745605.7254834</v>
      </c>
      <c r="P1582">
        <v>7465164.1634451002</v>
      </c>
      <c r="Q1582">
        <v>1871.0419999999999</v>
      </c>
      <c r="R1582">
        <v>1580</v>
      </c>
    </row>
    <row r="1583" spans="15:18" x14ac:dyDescent="0.25">
      <c r="O1583">
        <v>1745776.7124721999</v>
      </c>
      <c r="P1583">
        <v>7465237.0138699003</v>
      </c>
      <c r="Q1583">
        <v>1849.5830000000001</v>
      </c>
      <c r="R1583">
        <v>1581</v>
      </c>
    </row>
    <row r="1584" spans="15:18" x14ac:dyDescent="0.25">
      <c r="O1584">
        <v>1745952.2657122</v>
      </c>
      <c r="P1584">
        <v>7465297.5844681999</v>
      </c>
      <c r="Q1584">
        <v>1884.0239999999999</v>
      </c>
      <c r="R1584">
        <v>1582</v>
      </c>
    </row>
    <row r="1585" spans="15:18" x14ac:dyDescent="0.25">
      <c r="O1585">
        <v>1746122.8399108001</v>
      </c>
      <c r="P1585">
        <v>7465364.7493727999</v>
      </c>
      <c r="Q1585">
        <v>1844.595</v>
      </c>
      <c r="R1585">
        <v>1583</v>
      </c>
    </row>
    <row r="1586" spans="15:18" x14ac:dyDescent="0.25">
      <c r="O1586">
        <v>1746253.6907295</v>
      </c>
      <c r="P1586">
        <v>7465496.7410324998</v>
      </c>
      <c r="Q1586">
        <v>1758.8689999999999</v>
      </c>
      <c r="R1586">
        <v>1584</v>
      </c>
    </row>
    <row r="1587" spans="15:18" x14ac:dyDescent="0.25">
      <c r="O1587">
        <v>1746392.0238654001</v>
      </c>
      <c r="P1587">
        <v>7465620.3545781001</v>
      </c>
      <c r="Q1587">
        <v>1722.8610000000001</v>
      </c>
      <c r="R1587">
        <v>1585</v>
      </c>
    </row>
    <row r="1588" spans="15:18" x14ac:dyDescent="0.25">
      <c r="O1588">
        <v>1746537.9099999</v>
      </c>
      <c r="P1588">
        <v>7465735.5108663999</v>
      </c>
      <c r="Q1588">
        <v>1695.367</v>
      </c>
      <c r="R1588">
        <v>1586</v>
      </c>
    </row>
    <row r="1589" spans="15:18" x14ac:dyDescent="0.25">
      <c r="O1589">
        <v>1746699.3419639999</v>
      </c>
      <c r="P1589">
        <v>7465823.7591907997</v>
      </c>
      <c r="Q1589">
        <v>1651.694</v>
      </c>
      <c r="R1589">
        <v>1587</v>
      </c>
    </row>
    <row r="1590" spans="15:18" x14ac:dyDescent="0.25">
      <c r="O1590">
        <v>1746870.9680490999</v>
      </c>
      <c r="P1590">
        <v>7465894.6695597004</v>
      </c>
      <c r="Q1590">
        <v>1606.749</v>
      </c>
      <c r="R1590">
        <v>1588</v>
      </c>
    </row>
    <row r="1591" spans="15:18" x14ac:dyDescent="0.25">
      <c r="O1591">
        <v>1747031.1418711999</v>
      </c>
      <c r="P1591">
        <v>7465988.9461828005</v>
      </c>
      <c r="Q1591">
        <v>1590.28</v>
      </c>
      <c r="R1591">
        <v>1589</v>
      </c>
    </row>
    <row r="1592" spans="15:18" x14ac:dyDescent="0.25">
      <c r="O1592">
        <v>1747177.4136665</v>
      </c>
      <c r="P1592">
        <v>7466098.9506211001</v>
      </c>
      <c r="Q1592">
        <v>1615.06</v>
      </c>
      <c r="R1592">
        <v>1590</v>
      </c>
    </row>
    <row r="1593" spans="15:18" x14ac:dyDescent="0.25">
      <c r="O1593">
        <v>1747233.7515449999</v>
      </c>
      <c r="P1593">
        <v>7466274.6892932002</v>
      </c>
      <c r="Q1593">
        <v>1672.9380000000001</v>
      </c>
      <c r="R1593">
        <v>1591</v>
      </c>
    </row>
    <row r="1594" spans="15:18" x14ac:dyDescent="0.25">
      <c r="O1594">
        <v>1747369.9380852</v>
      </c>
      <c r="P1594">
        <v>7466396.6747244997</v>
      </c>
      <c r="Q1594">
        <v>1688.133</v>
      </c>
      <c r="R1594">
        <v>1592</v>
      </c>
    </row>
    <row r="1595" spans="15:18" x14ac:dyDescent="0.25">
      <c r="O1595">
        <v>1747546.6433742</v>
      </c>
      <c r="P1595">
        <v>7466395.0715418002</v>
      </c>
      <c r="Q1595">
        <v>1688.5989999999999</v>
      </c>
      <c r="R1595">
        <v>1593</v>
      </c>
    </row>
    <row r="1596" spans="15:18" x14ac:dyDescent="0.25">
      <c r="O1596">
        <v>1747725.0495749</v>
      </c>
      <c r="P1596">
        <v>7466342.9662410002</v>
      </c>
      <c r="Q1596">
        <v>1623.492</v>
      </c>
      <c r="R1596">
        <v>1594</v>
      </c>
    </row>
    <row r="1597" spans="15:18" x14ac:dyDescent="0.25">
      <c r="O1597">
        <v>1747910.1820669</v>
      </c>
      <c r="P1597">
        <v>7466336.9038137998</v>
      </c>
      <c r="Q1597">
        <v>1557.0029999999999</v>
      </c>
      <c r="R1597">
        <v>1595</v>
      </c>
    </row>
    <row r="1598" spans="15:18" x14ac:dyDescent="0.25">
      <c r="O1598">
        <v>1748090.7782487001</v>
      </c>
      <c r="P1598">
        <v>7466375.6793574998</v>
      </c>
      <c r="Q1598">
        <v>1554.4580000000001</v>
      </c>
      <c r="R1598">
        <v>1596</v>
      </c>
    </row>
    <row r="1599" spans="15:18" x14ac:dyDescent="0.25">
      <c r="O1599">
        <v>1748266.6367825</v>
      </c>
      <c r="P1599">
        <v>7466432.8367617</v>
      </c>
      <c r="Q1599">
        <v>1547.884</v>
      </c>
      <c r="R1599">
        <v>1597</v>
      </c>
    </row>
    <row r="1600" spans="15:18" x14ac:dyDescent="0.25">
      <c r="O1600">
        <v>1748432.0601158</v>
      </c>
      <c r="P1600">
        <v>7466376.5231863996</v>
      </c>
      <c r="Q1600">
        <v>1539.91</v>
      </c>
      <c r="R1600">
        <v>1598</v>
      </c>
    </row>
    <row r="1601" spans="15:18" x14ac:dyDescent="0.25">
      <c r="O1601">
        <v>1748586.8889033</v>
      </c>
      <c r="P1601">
        <v>7466273.8579468001</v>
      </c>
      <c r="Q1601">
        <v>1566.0709999999999</v>
      </c>
      <c r="R1601">
        <v>1599</v>
      </c>
    </row>
    <row r="1602" spans="15:18" x14ac:dyDescent="0.25">
      <c r="O1602">
        <v>1748767.5118064</v>
      </c>
      <c r="P1602">
        <v>7466236.2220617998</v>
      </c>
      <c r="Q1602">
        <v>1522.662</v>
      </c>
      <c r="R1602">
        <v>1600</v>
      </c>
    </row>
    <row r="1603" spans="15:18" x14ac:dyDescent="0.25">
      <c r="O1603">
        <v>1748953.3474761001</v>
      </c>
      <c r="P1603">
        <v>7466233.2490451001</v>
      </c>
      <c r="Q1603">
        <v>1562.7070000000001</v>
      </c>
      <c r="R1603">
        <v>1601</v>
      </c>
    </row>
    <row r="1604" spans="15:18" x14ac:dyDescent="0.25">
      <c r="O1604">
        <v>1749127.9824639</v>
      </c>
      <c r="P1604">
        <v>7466172.3950242996</v>
      </c>
      <c r="Q1604">
        <v>1610.123</v>
      </c>
      <c r="R1604">
        <v>1602</v>
      </c>
    </row>
    <row r="1605" spans="15:18" x14ac:dyDescent="0.25">
      <c r="O1605">
        <v>1749306.6382313999</v>
      </c>
      <c r="P1605">
        <v>7466124.3487887997</v>
      </c>
      <c r="Q1605">
        <v>1653.883</v>
      </c>
      <c r="R1605">
        <v>1603</v>
      </c>
    </row>
    <row r="1606" spans="15:18" x14ac:dyDescent="0.25">
      <c r="O1606">
        <v>1749486.0811207001</v>
      </c>
      <c r="P1606">
        <v>7466080.1246208996</v>
      </c>
      <c r="Q1606">
        <v>1644.932</v>
      </c>
      <c r="R1606">
        <v>1604</v>
      </c>
    </row>
    <row r="1607" spans="15:18" x14ac:dyDescent="0.25">
      <c r="O1607">
        <v>1749656.6813316001</v>
      </c>
      <c r="P1607">
        <v>7466006.3730130997</v>
      </c>
      <c r="Q1607">
        <v>1620.039</v>
      </c>
      <c r="R1607">
        <v>1605</v>
      </c>
    </row>
    <row r="1608" spans="15:18" x14ac:dyDescent="0.25">
      <c r="O1608">
        <v>1749835.1108731001</v>
      </c>
      <c r="P1608">
        <v>7465962.8928276002</v>
      </c>
      <c r="Q1608">
        <v>1591.817</v>
      </c>
      <c r="R1608">
        <v>1606</v>
      </c>
    </row>
    <row r="1609" spans="15:18" x14ac:dyDescent="0.25">
      <c r="O1609">
        <v>1750017.7895992</v>
      </c>
      <c r="P1609">
        <v>7465947.3540265998</v>
      </c>
      <c r="Q1609">
        <v>1593.0440000000001</v>
      </c>
      <c r="R1609">
        <v>1607</v>
      </c>
    </row>
    <row r="1610" spans="15:18" x14ac:dyDescent="0.25">
      <c r="O1610">
        <v>1750199.6574984</v>
      </c>
      <c r="P1610">
        <v>7465944.8912054002</v>
      </c>
      <c r="Q1610">
        <v>1606.703</v>
      </c>
      <c r="R1610">
        <v>1608</v>
      </c>
    </row>
    <row r="1611" spans="15:18" x14ac:dyDescent="0.25">
      <c r="O1611">
        <v>1750320.9176636001</v>
      </c>
      <c r="P1611">
        <v>7466076.9494829001</v>
      </c>
      <c r="Q1611">
        <v>1616.0250000000001</v>
      </c>
      <c r="R1611">
        <v>1609</v>
      </c>
    </row>
    <row r="1612" spans="15:18" x14ac:dyDescent="0.25">
      <c r="O1612">
        <v>1750487.648327</v>
      </c>
      <c r="P1612">
        <v>7466154.2317094998</v>
      </c>
      <c r="Q1612">
        <v>1606.357</v>
      </c>
      <c r="R1612">
        <v>1610</v>
      </c>
    </row>
    <row r="1613" spans="15:18" x14ac:dyDescent="0.25">
      <c r="O1613">
        <v>1750669.9952114001</v>
      </c>
      <c r="P1613">
        <v>7466190.1947430996</v>
      </c>
      <c r="Q1613">
        <v>1619.5709999999999</v>
      </c>
      <c r="R1613">
        <v>1611</v>
      </c>
    </row>
    <row r="1614" spans="15:18" x14ac:dyDescent="0.25">
      <c r="O1614">
        <v>1750844.6687831001</v>
      </c>
      <c r="P1614">
        <v>7466160.6545670005</v>
      </c>
      <c r="Q1614">
        <v>1629.181</v>
      </c>
      <c r="R1614">
        <v>1612</v>
      </c>
    </row>
    <row r="1615" spans="15:18" x14ac:dyDescent="0.25">
      <c r="O1615">
        <v>1751010.4698153001</v>
      </c>
      <c r="P1615">
        <v>7466077.8534300998</v>
      </c>
      <c r="Q1615">
        <v>1699.057</v>
      </c>
      <c r="R1615">
        <v>1613</v>
      </c>
    </row>
    <row r="1616" spans="15:18" x14ac:dyDescent="0.25">
      <c r="O1616">
        <v>1751150.6852025001</v>
      </c>
      <c r="P1616">
        <v>7465963.1909737997</v>
      </c>
      <c r="Q1616">
        <v>1725.46</v>
      </c>
      <c r="R1616">
        <v>1614</v>
      </c>
    </row>
    <row r="1617" spans="15:18" x14ac:dyDescent="0.25">
      <c r="O1617">
        <v>1751321.9888824001</v>
      </c>
      <c r="P1617">
        <v>7465970.0490539996</v>
      </c>
      <c r="Q1617">
        <v>1772.999</v>
      </c>
      <c r="R1617">
        <v>1615</v>
      </c>
    </row>
    <row r="1618" spans="15:18" x14ac:dyDescent="0.25">
      <c r="O1618">
        <v>1751500.3186633999</v>
      </c>
      <c r="P1618">
        <v>7465968.7004551003</v>
      </c>
      <c r="Q1618">
        <v>1830.2460000000001</v>
      </c>
      <c r="R1618">
        <v>1616</v>
      </c>
    </row>
    <row r="1619" spans="15:18" x14ac:dyDescent="0.25">
      <c r="O1619">
        <v>1751679.6145800001</v>
      </c>
      <c r="P1619">
        <v>7465963.0419330997</v>
      </c>
      <c r="Q1619">
        <v>1878.5260000000001</v>
      </c>
      <c r="R1619">
        <v>1617</v>
      </c>
    </row>
    <row r="1620" spans="15:18" x14ac:dyDescent="0.25">
      <c r="O1620">
        <v>1751839.5055432001</v>
      </c>
      <c r="P1620">
        <v>7466052.6244767997</v>
      </c>
      <c r="Q1620">
        <v>1948.521</v>
      </c>
      <c r="R1620">
        <v>1618</v>
      </c>
    </row>
    <row r="1621" spans="15:18" x14ac:dyDescent="0.25">
      <c r="O1621">
        <v>1751860.5734860001</v>
      </c>
      <c r="P1621">
        <v>7466231.9446734004</v>
      </c>
      <c r="Q1621">
        <v>1957.627</v>
      </c>
      <c r="R1621">
        <v>1619</v>
      </c>
    </row>
    <row r="1622" spans="15:18" x14ac:dyDescent="0.25">
      <c r="O1622">
        <v>1751858.1736806</v>
      </c>
      <c r="P1622">
        <v>7466415.5120128002</v>
      </c>
      <c r="Q1622">
        <v>1972.1389999999999</v>
      </c>
      <c r="R1622">
        <v>1620</v>
      </c>
    </row>
    <row r="1623" spans="15:18" x14ac:dyDescent="0.25">
      <c r="O1623">
        <v>1751979.973946</v>
      </c>
      <c r="P1623">
        <v>7466550.9957293998</v>
      </c>
      <c r="Q1623">
        <v>1898.4970000000001</v>
      </c>
      <c r="R1623">
        <v>1621</v>
      </c>
    </row>
    <row r="1624" spans="15:18" x14ac:dyDescent="0.25">
      <c r="O1624">
        <v>1752118.4096866001</v>
      </c>
      <c r="P1624">
        <v>7466675.0089571998</v>
      </c>
      <c r="Q1624">
        <v>1950.2729999999999</v>
      </c>
      <c r="R1624">
        <v>1622</v>
      </c>
    </row>
    <row r="1625" spans="15:18" x14ac:dyDescent="0.25">
      <c r="O1625">
        <v>1752180.6197156</v>
      </c>
      <c r="P1625">
        <v>7466846.5765431002</v>
      </c>
      <c r="Q1625">
        <v>1925.364</v>
      </c>
      <c r="R1625">
        <v>1623</v>
      </c>
    </row>
    <row r="1626" spans="15:18" x14ac:dyDescent="0.25">
      <c r="O1626">
        <v>1752213.543325</v>
      </c>
      <c r="P1626">
        <v>7467028.9881333001</v>
      </c>
      <c r="Q1626">
        <v>1994.096</v>
      </c>
      <c r="R1626">
        <v>1624</v>
      </c>
    </row>
    <row r="1627" spans="15:18" x14ac:dyDescent="0.25">
      <c r="O1627">
        <v>1752305.1006575001</v>
      </c>
      <c r="P1627">
        <v>7467188.1309741996</v>
      </c>
      <c r="Q1627">
        <v>2015.029</v>
      </c>
      <c r="R1627">
        <v>1625</v>
      </c>
    </row>
    <row r="1628" spans="15:18" x14ac:dyDescent="0.25">
      <c r="O1628">
        <v>1752426.8124933999</v>
      </c>
      <c r="P1628">
        <v>7467328.5943643004</v>
      </c>
      <c r="Q1628">
        <v>2048.3850000000002</v>
      </c>
      <c r="R1628">
        <v>1626</v>
      </c>
    </row>
    <row r="1629" spans="15:18" x14ac:dyDescent="0.25">
      <c r="O1629">
        <v>1752538.0318714001</v>
      </c>
      <c r="P1629">
        <v>7467477.3824663004</v>
      </c>
      <c r="Q1629">
        <v>2129.748</v>
      </c>
      <c r="R1629">
        <v>1627</v>
      </c>
    </row>
    <row r="1630" spans="15:18" x14ac:dyDescent="0.25">
      <c r="O1630">
        <v>1752647.1406441999</v>
      </c>
      <c r="P1630">
        <v>7467627.8451215997</v>
      </c>
      <c r="Q1630">
        <v>2184.585</v>
      </c>
      <c r="R1630">
        <v>1628</v>
      </c>
    </row>
    <row r="1631" spans="15:18" x14ac:dyDescent="0.25">
      <c r="O1631">
        <v>1752756.2494171001</v>
      </c>
      <c r="P1631">
        <v>7467778.3077769997</v>
      </c>
      <c r="Q1631">
        <v>2239.5030000000002</v>
      </c>
      <c r="R1631">
        <v>1629</v>
      </c>
    </row>
    <row r="1632" spans="15:18" x14ac:dyDescent="0.25">
      <c r="O1632">
        <v>1752843.9903022</v>
      </c>
      <c r="P1632">
        <v>7467938.6892604996</v>
      </c>
      <c r="Q1632">
        <v>2355.172</v>
      </c>
      <c r="R1632">
        <v>1630</v>
      </c>
    </row>
    <row r="1633" spans="15:18" x14ac:dyDescent="0.25">
      <c r="O1633">
        <v>1752818.0380396999</v>
      </c>
      <c r="P1633">
        <v>7468120.4223025003</v>
      </c>
      <c r="Q1633">
        <v>2423.1840000000002</v>
      </c>
      <c r="R1633">
        <v>1631</v>
      </c>
    </row>
    <row r="1634" spans="15:18" x14ac:dyDescent="0.25">
      <c r="O1634">
        <v>1752855.1572932</v>
      </c>
      <c r="P1634">
        <v>7468291.8534982</v>
      </c>
      <c r="Q1634">
        <v>2436.683</v>
      </c>
      <c r="R1634">
        <v>1632</v>
      </c>
    </row>
    <row r="1635" spans="15:18" x14ac:dyDescent="0.25">
      <c r="O1635">
        <v>1753037.2964409001</v>
      </c>
      <c r="P1635">
        <v>7468289.7423099997</v>
      </c>
      <c r="Q1635">
        <v>2381.5010000000002</v>
      </c>
      <c r="R1635">
        <v>1633</v>
      </c>
    </row>
    <row r="1636" spans="15:18" x14ac:dyDescent="0.25">
      <c r="O1636">
        <v>1753190.7519524</v>
      </c>
      <c r="P1636">
        <v>7468392.9122337997</v>
      </c>
      <c r="Q1636">
        <v>2330.91</v>
      </c>
      <c r="R1636">
        <v>1634</v>
      </c>
    </row>
    <row r="1637" spans="15:18" x14ac:dyDescent="0.25">
      <c r="O1637">
        <v>1753375.8992514</v>
      </c>
      <c r="P1637">
        <v>7468403.7794311</v>
      </c>
      <c r="Q1637">
        <v>2261.5369999999998</v>
      </c>
      <c r="R1637">
        <v>1635</v>
      </c>
    </row>
    <row r="1638" spans="15:18" x14ac:dyDescent="0.25">
      <c r="O1638">
        <v>1753519.1825347</v>
      </c>
      <c r="P1638">
        <v>7468516.4649475999</v>
      </c>
      <c r="Q1638">
        <v>2291.107</v>
      </c>
      <c r="R1638">
        <v>1636</v>
      </c>
    </row>
    <row r="1639" spans="15:18" x14ac:dyDescent="0.25">
      <c r="O1639">
        <v>1753671.8202803</v>
      </c>
      <c r="P1639">
        <v>7468553.6166214999</v>
      </c>
      <c r="Q1639">
        <v>2303.6959999999999</v>
      </c>
      <c r="R1639">
        <v>1637</v>
      </c>
    </row>
    <row r="1640" spans="15:18" x14ac:dyDescent="0.25">
      <c r="O1640">
        <v>1753850.1926299999</v>
      </c>
      <c r="P1640">
        <v>7468505.8175282003</v>
      </c>
      <c r="Q1640">
        <v>2260.1509999999998</v>
      </c>
      <c r="R1640">
        <v>1638</v>
      </c>
    </row>
    <row r="1641" spans="15:18" x14ac:dyDescent="0.25">
      <c r="O1641">
        <v>1754017.8384725</v>
      </c>
      <c r="P1641">
        <v>7468544.5912835998</v>
      </c>
      <c r="Q1641">
        <v>2274.3040000000001</v>
      </c>
      <c r="R1641">
        <v>1639</v>
      </c>
    </row>
    <row r="1642" spans="15:18" x14ac:dyDescent="0.25">
      <c r="O1642">
        <v>1754191.2128252001</v>
      </c>
      <c r="P1642">
        <v>7468564.7236494003</v>
      </c>
      <c r="Q1642">
        <v>2272.328</v>
      </c>
      <c r="R1642">
        <v>1640</v>
      </c>
    </row>
    <row r="1643" spans="15:18" x14ac:dyDescent="0.25">
      <c r="O1643">
        <v>1754374.4663269001</v>
      </c>
      <c r="P1643">
        <v>7468569.0500151999</v>
      </c>
      <c r="Q1643">
        <v>2313.4009999999998</v>
      </c>
      <c r="R1643">
        <v>1641</v>
      </c>
    </row>
    <row r="1644" spans="15:18" x14ac:dyDescent="0.25">
      <c r="O1644">
        <v>1754526.2151307</v>
      </c>
      <c r="P1644">
        <v>7468670.7734439997</v>
      </c>
      <c r="Q1644">
        <v>2394.989</v>
      </c>
      <c r="R1644">
        <v>1642</v>
      </c>
    </row>
    <row r="1645" spans="15:18" x14ac:dyDescent="0.25">
      <c r="O1645">
        <v>1754633.0203362999</v>
      </c>
      <c r="P1645">
        <v>7468821.7435705997</v>
      </c>
      <c r="Q1645">
        <v>2429.5889999999999</v>
      </c>
      <c r="R1645">
        <v>1643</v>
      </c>
    </row>
    <row r="1646" spans="15:18" x14ac:dyDescent="0.25">
      <c r="O1646">
        <v>1754730.3252168</v>
      </c>
      <c r="P1646">
        <v>7468980.0960104</v>
      </c>
      <c r="Q1646">
        <v>2465.922</v>
      </c>
      <c r="R1646">
        <v>1644</v>
      </c>
    </row>
    <row r="1647" spans="15:18" x14ac:dyDescent="0.25">
      <c r="O1647">
        <v>1754893.1362677999</v>
      </c>
      <c r="P1647">
        <v>7469047.5185984001</v>
      </c>
      <c r="Q1647">
        <v>2530.9470000000001</v>
      </c>
      <c r="R1647">
        <v>1645</v>
      </c>
    </row>
    <row r="1648" spans="15:18" x14ac:dyDescent="0.25">
      <c r="O1648">
        <v>1755075.7595017001</v>
      </c>
      <c r="P1648">
        <v>7469020.9983414998</v>
      </c>
      <c r="Q1648">
        <v>2530.8040000000001</v>
      </c>
      <c r="R1648">
        <v>1646</v>
      </c>
    </row>
    <row r="1649" spans="15:18" x14ac:dyDescent="0.25">
      <c r="O1649">
        <v>1755257.1845631001</v>
      </c>
      <c r="P1649">
        <v>7468981.4025352001</v>
      </c>
      <c r="Q1649">
        <v>2533.8380000000002</v>
      </c>
      <c r="R1649">
        <v>1647</v>
      </c>
    </row>
    <row r="1650" spans="15:18" x14ac:dyDescent="0.25">
      <c r="O1650">
        <v>1755441.9303494</v>
      </c>
      <c r="P1650">
        <v>7468968.3241531001</v>
      </c>
      <c r="Q1650">
        <v>2537.6860000000001</v>
      </c>
      <c r="R1650">
        <v>1648</v>
      </c>
    </row>
    <row r="1651" spans="15:18" x14ac:dyDescent="0.25">
      <c r="O1651">
        <v>1755625.8004059</v>
      </c>
      <c r="P1651">
        <v>7468995.4449439002</v>
      </c>
      <c r="Q1651">
        <v>2563.366</v>
      </c>
      <c r="R1651">
        <v>1649</v>
      </c>
    </row>
    <row r="1652" spans="15:18" x14ac:dyDescent="0.25">
      <c r="O1652">
        <v>1755805.1935743999</v>
      </c>
      <c r="P1652">
        <v>7469022.7192348996</v>
      </c>
      <c r="Q1652">
        <v>2536.817</v>
      </c>
      <c r="R1652">
        <v>1650</v>
      </c>
    </row>
    <row r="1653" spans="15:18" x14ac:dyDescent="0.25">
      <c r="O1653">
        <v>1755987.8005810999</v>
      </c>
      <c r="P1653">
        <v>7469051.8597555002</v>
      </c>
      <c r="Q1653">
        <v>2517.1019999999999</v>
      </c>
      <c r="R1653">
        <v>1651</v>
      </c>
    </row>
    <row r="1654" spans="15:18" x14ac:dyDescent="0.25">
      <c r="O1654">
        <v>1756144.1578851</v>
      </c>
      <c r="P1654">
        <v>7469004.0224594995</v>
      </c>
      <c r="Q1654">
        <v>2475.049</v>
      </c>
      <c r="R1654">
        <v>1652</v>
      </c>
    </row>
    <row r="1655" spans="15:18" x14ac:dyDescent="0.25">
      <c r="O1655">
        <v>1756232.2517719001</v>
      </c>
      <c r="P1655">
        <v>7468840.3667746</v>
      </c>
      <c r="Q1655">
        <v>2448.2629999999999</v>
      </c>
      <c r="R1655">
        <v>1653</v>
      </c>
    </row>
    <row r="1656" spans="15:18" x14ac:dyDescent="0.25">
      <c r="O1656">
        <v>1756349.9696934</v>
      </c>
      <c r="P1656">
        <v>7468698.4548909003</v>
      </c>
      <c r="Q1656">
        <v>2453.145</v>
      </c>
      <c r="R1656">
        <v>1654</v>
      </c>
    </row>
    <row r="1657" spans="15:18" x14ac:dyDescent="0.25">
      <c r="O1657">
        <v>1756479.6849644</v>
      </c>
      <c r="P1657">
        <v>7468565.3471020004</v>
      </c>
      <c r="Q1657">
        <v>2449.7289999999998</v>
      </c>
      <c r="R1657">
        <v>1655</v>
      </c>
    </row>
    <row r="1658" spans="15:18" x14ac:dyDescent="0.25">
      <c r="O1658">
        <v>1756620.7959471999</v>
      </c>
      <c r="P1658">
        <v>7468454.7653110996</v>
      </c>
      <c r="Q1658">
        <v>2450.3850000000002</v>
      </c>
      <c r="R1658">
        <v>1656</v>
      </c>
    </row>
    <row r="1659" spans="15:18" x14ac:dyDescent="0.25">
      <c r="O1659">
        <v>1756794.8905754001</v>
      </c>
      <c r="P1659">
        <v>7468512.4859392</v>
      </c>
      <c r="Q1659">
        <v>2494.3890000000001</v>
      </c>
      <c r="R1659">
        <v>1657</v>
      </c>
    </row>
    <row r="1660" spans="15:18" x14ac:dyDescent="0.25">
      <c r="O1660">
        <v>1756967.7465335</v>
      </c>
      <c r="P1660">
        <v>7468574.3027088</v>
      </c>
      <c r="Q1660">
        <v>2503.431</v>
      </c>
      <c r="R1660">
        <v>1658</v>
      </c>
    </row>
    <row r="1661" spans="15:18" x14ac:dyDescent="0.25">
      <c r="O1661">
        <v>1757152.6716107</v>
      </c>
      <c r="P1661">
        <v>7468577.5693941005</v>
      </c>
      <c r="Q1661">
        <v>2514.69</v>
      </c>
      <c r="R1661">
        <v>1659</v>
      </c>
    </row>
    <row r="1662" spans="15:18" x14ac:dyDescent="0.25">
      <c r="O1662">
        <v>1757328.5912603</v>
      </c>
      <c r="P1662">
        <v>7468523.6002230002</v>
      </c>
      <c r="Q1662">
        <v>2622.99</v>
      </c>
      <c r="R1662">
        <v>1660</v>
      </c>
    </row>
    <row r="1663" spans="15:18" x14ac:dyDescent="0.25">
      <c r="O1663">
        <v>1757499.3240658999</v>
      </c>
      <c r="P1663">
        <v>7468450.1560669998</v>
      </c>
      <c r="Q1663">
        <v>2715.4259999999999</v>
      </c>
      <c r="R1663">
        <v>1661</v>
      </c>
    </row>
    <row r="1664" spans="15:18" x14ac:dyDescent="0.25">
      <c r="O1664">
        <v>1757674.458023</v>
      </c>
      <c r="P1664">
        <v>7468393.2980431998</v>
      </c>
      <c r="Q1664">
        <v>2754.1709999999998</v>
      </c>
      <c r="R1664">
        <v>1662</v>
      </c>
    </row>
    <row r="1665" spans="15:18" x14ac:dyDescent="0.25">
      <c r="O1665">
        <v>1757859.0771025</v>
      </c>
      <c r="P1665">
        <v>7468371.8613820001</v>
      </c>
      <c r="Q1665">
        <v>2770.54</v>
      </c>
      <c r="R1665">
        <v>1663</v>
      </c>
    </row>
    <row r="1666" spans="15:18" x14ac:dyDescent="0.25">
      <c r="O1666">
        <v>1758041.2163271999</v>
      </c>
      <c r="P1666">
        <v>7468393.2862946996</v>
      </c>
      <c r="Q1666">
        <v>2705.6210000000001</v>
      </c>
      <c r="R1666">
        <v>1664</v>
      </c>
    </row>
    <row r="1667" spans="15:18" x14ac:dyDescent="0.25">
      <c r="O1667">
        <v>1758204.6652422</v>
      </c>
      <c r="P1667">
        <v>7468375.1400539</v>
      </c>
      <c r="Q1667">
        <v>2590.2109999999998</v>
      </c>
      <c r="R1667">
        <v>1665</v>
      </c>
    </row>
    <row r="1668" spans="15:18" x14ac:dyDescent="0.25">
      <c r="O1668">
        <v>1758328.8028352</v>
      </c>
      <c r="P1668">
        <v>7468239.4808862004</v>
      </c>
      <c r="Q1668">
        <v>2583.9960000000001</v>
      </c>
      <c r="R1668">
        <v>1666</v>
      </c>
    </row>
    <row r="1669" spans="15:18" x14ac:dyDescent="0.25">
      <c r="O1669">
        <v>1758446.7798412</v>
      </c>
      <c r="P1669">
        <v>7468096.3355596997</v>
      </c>
      <c r="Q1669">
        <v>2574.0520000000001</v>
      </c>
      <c r="R1669">
        <v>1667</v>
      </c>
    </row>
    <row r="1670" spans="15:18" x14ac:dyDescent="0.25">
      <c r="O1670">
        <v>1758578.5364129001</v>
      </c>
      <c r="P1670">
        <v>7467965.2480287002</v>
      </c>
      <c r="Q1670">
        <v>2616.8820000000001</v>
      </c>
      <c r="R1670">
        <v>1668</v>
      </c>
    </row>
    <row r="1671" spans="15:18" x14ac:dyDescent="0.25">
      <c r="O1671">
        <v>1758749.5977296999</v>
      </c>
      <c r="P1671">
        <v>7467919.3353225999</v>
      </c>
      <c r="Q1671">
        <v>2641.8229999999999</v>
      </c>
      <c r="R1671">
        <v>1669</v>
      </c>
    </row>
    <row r="1672" spans="15:18" x14ac:dyDescent="0.25">
      <c r="O1672">
        <v>1758903.6701817999</v>
      </c>
      <c r="P1672">
        <v>7468017.7967550997</v>
      </c>
      <c r="Q1672">
        <v>2584.0300000000002</v>
      </c>
      <c r="R1672">
        <v>1670</v>
      </c>
    </row>
    <row r="1673" spans="15:18" x14ac:dyDescent="0.25">
      <c r="O1673">
        <v>1759046.2509263</v>
      </c>
      <c r="P1673">
        <v>7468137.0211915998</v>
      </c>
      <c r="Q1673">
        <v>2542.578</v>
      </c>
      <c r="R1673">
        <v>1671</v>
      </c>
    </row>
    <row r="1674" spans="15:18" x14ac:dyDescent="0.25">
      <c r="O1674">
        <v>1759145.5021083001</v>
      </c>
      <c r="P1674">
        <v>7468292.2842017002</v>
      </c>
      <c r="Q1674">
        <v>2588.2199999999998</v>
      </c>
      <c r="R1674">
        <v>1672</v>
      </c>
    </row>
    <row r="1675" spans="15:18" x14ac:dyDescent="0.25">
      <c r="O1675">
        <v>1759222.1186798001</v>
      </c>
      <c r="P1675">
        <v>7468461.6171161998</v>
      </c>
      <c r="Q1675">
        <v>2568.5239999999999</v>
      </c>
      <c r="R1675">
        <v>1673</v>
      </c>
    </row>
    <row r="1676" spans="15:18" x14ac:dyDescent="0.25">
      <c r="O1676">
        <v>1759298.7352513</v>
      </c>
      <c r="P1676">
        <v>7468630.9500305997</v>
      </c>
      <c r="Q1676">
        <v>2502.2640000000001</v>
      </c>
      <c r="R1676">
        <v>1674</v>
      </c>
    </row>
    <row r="1677" spans="15:18" x14ac:dyDescent="0.25">
      <c r="O1677">
        <v>1759375.3518228</v>
      </c>
      <c r="P1677">
        <v>7468800.2829451002</v>
      </c>
      <c r="Q1677">
        <v>2500.817</v>
      </c>
      <c r="R1677">
        <v>1675</v>
      </c>
    </row>
    <row r="1678" spans="15:18" x14ac:dyDescent="0.25">
      <c r="O1678">
        <v>1759514.2996044001</v>
      </c>
      <c r="P1678">
        <v>7468920.5617281003</v>
      </c>
      <c r="Q1678">
        <v>2536.3449999999998</v>
      </c>
      <c r="R1678">
        <v>1676</v>
      </c>
    </row>
    <row r="1679" spans="15:18" x14ac:dyDescent="0.25">
      <c r="O1679">
        <v>1759660.9043235001</v>
      </c>
      <c r="P1679">
        <v>7469034.8017880004</v>
      </c>
      <c r="Q1679">
        <v>2536.0279999999998</v>
      </c>
      <c r="R1679">
        <v>1677</v>
      </c>
    </row>
    <row r="1680" spans="15:18" x14ac:dyDescent="0.25">
      <c r="O1680">
        <v>1759807.5090427001</v>
      </c>
      <c r="P1680">
        <v>7469149.0418478996</v>
      </c>
      <c r="Q1680">
        <v>2507.2269999999999</v>
      </c>
      <c r="R1680">
        <v>1678</v>
      </c>
    </row>
    <row r="1681" spans="15:18" x14ac:dyDescent="0.25">
      <c r="O1681">
        <v>1759980.6038959001</v>
      </c>
      <c r="P1681">
        <v>7469208.8632394001</v>
      </c>
      <c r="Q1681">
        <v>2519.6999999999998</v>
      </c>
      <c r="R1681">
        <v>1679</v>
      </c>
    </row>
    <row r="1682" spans="15:18" x14ac:dyDescent="0.25">
      <c r="O1682">
        <v>1760166.0502305001</v>
      </c>
      <c r="P1682">
        <v>7469214.6372515</v>
      </c>
      <c r="Q1682">
        <v>2490.7269999999999</v>
      </c>
      <c r="R1682">
        <v>1680</v>
      </c>
    </row>
    <row r="1683" spans="15:18" x14ac:dyDescent="0.25">
      <c r="O1683">
        <v>1760351.8892148</v>
      </c>
      <c r="P1683">
        <v>7469217.3953069001</v>
      </c>
      <c r="Q1683">
        <v>2455.67</v>
      </c>
      <c r="R1683">
        <v>1681</v>
      </c>
    </row>
    <row r="1684" spans="15:18" x14ac:dyDescent="0.25">
      <c r="O1684">
        <v>1760537.1875537001</v>
      </c>
      <c r="P1684">
        <v>7469228.3121681996</v>
      </c>
      <c r="Q1684">
        <v>2396.2620000000002</v>
      </c>
      <c r="R1684">
        <v>1682</v>
      </c>
    </row>
    <row r="1685" spans="15:18" x14ac:dyDescent="0.25">
      <c r="O1685">
        <v>1760716.1628936001</v>
      </c>
      <c r="P1685">
        <v>7469269.5460804002</v>
      </c>
      <c r="Q1685">
        <v>2413.8440000000001</v>
      </c>
      <c r="R1685">
        <v>1683</v>
      </c>
    </row>
    <row r="1686" spans="15:18" x14ac:dyDescent="0.25">
      <c r="O1686">
        <v>1760884.0968597</v>
      </c>
      <c r="P1686">
        <v>7469349.1822405001</v>
      </c>
      <c r="Q1686">
        <v>2383.2890000000002</v>
      </c>
      <c r="R1686">
        <v>1684</v>
      </c>
    </row>
    <row r="1687" spans="15:18" x14ac:dyDescent="0.25">
      <c r="O1687">
        <v>1761057.457676</v>
      </c>
      <c r="P1687">
        <v>7469415.7622111998</v>
      </c>
      <c r="Q1687">
        <v>2414.346</v>
      </c>
      <c r="R1687">
        <v>1685</v>
      </c>
    </row>
    <row r="1688" spans="15:18" x14ac:dyDescent="0.25">
      <c r="O1688">
        <v>1761232.3610078001</v>
      </c>
      <c r="P1688">
        <v>7469478.6315948004</v>
      </c>
      <c r="Q1688">
        <v>2447.3389999999999</v>
      </c>
      <c r="R1688">
        <v>1686</v>
      </c>
    </row>
    <row r="1689" spans="15:18" x14ac:dyDescent="0.25">
      <c r="O1689">
        <v>1761407.2554111001</v>
      </c>
      <c r="P1689">
        <v>7469541.5258128</v>
      </c>
      <c r="Q1689">
        <v>2451.1060000000002</v>
      </c>
      <c r="R1689">
        <v>1687</v>
      </c>
    </row>
    <row r="1690" spans="15:18" x14ac:dyDescent="0.25">
      <c r="O1690">
        <v>1761573.3870649</v>
      </c>
      <c r="P1690">
        <v>7469619.5259443996</v>
      </c>
      <c r="Q1690">
        <v>2474.5990000000002</v>
      </c>
      <c r="R1690">
        <v>1688</v>
      </c>
    </row>
    <row r="1691" spans="15:18" x14ac:dyDescent="0.25">
      <c r="O1691">
        <v>1761603.2110575</v>
      </c>
      <c r="P1691">
        <v>7469801.9515164001</v>
      </c>
      <c r="Q1691">
        <v>2434.598</v>
      </c>
      <c r="R1691">
        <v>1689</v>
      </c>
    </row>
    <row r="1692" spans="15:18" x14ac:dyDescent="0.25">
      <c r="O1692">
        <v>1761630.4659957001</v>
      </c>
      <c r="P1692">
        <v>7469985.8017362002</v>
      </c>
      <c r="Q1692">
        <v>2516.9679999999998</v>
      </c>
      <c r="R1692">
        <v>1690</v>
      </c>
    </row>
    <row r="1693" spans="15:18" x14ac:dyDescent="0.25">
      <c r="O1693">
        <v>1761630.2057175001</v>
      </c>
      <c r="P1693">
        <v>7470166.0182576999</v>
      </c>
      <c r="Q1693">
        <v>2544.0320000000002</v>
      </c>
      <c r="R1693">
        <v>1691</v>
      </c>
    </row>
    <row r="1694" spans="15:18" x14ac:dyDescent="0.25">
      <c r="O1694">
        <v>1761538.2061824</v>
      </c>
      <c r="P1694">
        <v>7470326.3700844003</v>
      </c>
      <c r="Q1694">
        <v>2556.5349999999999</v>
      </c>
      <c r="R1694">
        <v>1692</v>
      </c>
    </row>
    <row r="1695" spans="15:18" x14ac:dyDescent="0.25">
      <c r="O1695">
        <v>1761474.7553805001</v>
      </c>
      <c r="P1695">
        <v>7470495.1698701996</v>
      </c>
      <c r="Q1695">
        <v>2639.4929999999999</v>
      </c>
      <c r="R1695">
        <v>1693</v>
      </c>
    </row>
    <row r="1696" spans="15:18" x14ac:dyDescent="0.25">
      <c r="O1696">
        <v>1761532.5840034999</v>
      </c>
      <c r="P1696">
        <v>7470663.8166480996</v>
      </c>
      <c r="Q1696">
        <v>2580.9870000000001</v>
      </c>
      <c r="R1696">
        <v>1694</v>
      </c>
    </row>
    <row r="1697" spans="15:18" x14ac:dyDescent="0.25">
      <c r="O1697">
        <v>1761572.4680256001</v>
      </c>
      <c r="P1697">
        <v>7470842.9854360996</v>
      </c>
      <c r="Q1697">
        <v>2563.357</v>
      </c>
      <c r="R1697">
        <v>1695</v>
      </c>
    </row>
    <row r="1698" spans="15:18" x14ac:dyDescent="0.25">
      <c r="O1698">
        <v>1761690.0411875001</v>
      </c>
      <c r="P1698">
        <v>7470980.2649945999</v>
      </c>
      <c r="Q1698">
        <v>2498.9949999999999</v>
      </c>
      <c r="R1698">
        <v>1696</v>
      </c>
    </row>
    <row r="1699" spans="15:18" x14ac:dyDescent="0.25">
      <c r="O1699">
        <v>1761847.3844312001</v>
      </c>
      <c r="P1699">
        <v>7471077.0981225995</v>
      </c>
      <c r="Q1699">
        <v>2413.73</v>
      </c>
      <c r="R1699">
        <v>1697</v>
      </c>
    </row>
    <row r="1700" spans="15:18" x14ac:dyDescent="0.25">
      <c r="O1700">
        <v>1761973.8731539999</v>
      </c>
      <c r="P1700">
        <v>7471213.2757197004</v>
      </c>
      <c r="Q1700">
        <v>2422.6379999999999</v>
      </c>
      <c r="R1700">
        <v>1698</v>
      </c>
    </row>
    <row r="1701" spans="15:18" x14ac:dyDescent="0.25">
      <c r="O1701">
        <v>1762054.0692521001</v>
      </c>
      <c r="P1701">
        <v>7471373.1556211999</v>
      </c>
      <c r="Q1701">
        <v>2432.799</v>
      </c>
      <c r="R1701">
        <v>1699</v>
      </c>
    </row>
    <row r="1702" spans="15:18" x14ac:dyDescent="0.25">
      <c r="O1702">
        <v>1762090.6355099001</v>
      </c>
      <c r="P1702">
        <v>7471555.3825230002</v>
      </c>
      <c r="Q1702">
        <v>2379.4470000000001</v>
      </c>
      <c r="R1702">
        <v>1700</v>
      </c>
    </row>
    <row r="1703" spans="15:18" x14ac:dyDescent="0.25">
      <c r="O1703">
        <v>1762133.1297013001</v>
      </c>
      <c r="P1703">
        <v>7471736.0006160997</v>
      </c>
      <c r="Q1703">
        <v>2457.9789999999998</v>
      </c>
      <c r="R1703">
        <v>1701</v>
      </c>
    </row>
    <row r="1704" spans="15:18" x14ac:dyDescent="0.25">
      <c r="O1704">
        <v>1762218.2525535999</v>
      </c>
      <c r="P1704">
        <v>7471890.6322376998</v>
      </c>
      <c r="Q1704">
        <v>2488.2469999999998</v>
      </c>
      <c r="R1704">
        <v>1702</v>
      </c>
    </row>
    <row r="1705" spans="15:18" x14ac:dyDescent="0.25">
      <c r="O1705">
        <v>1762382.717867</v>
      </c>
      <c r="P1705">
        <v>7471977.2053028997</v>
      </c>
      <c r="Q1705">
        <v>2458.145</v>
      </c>
      <c r="R1705">
        <v>1703</v>
      </c>
    </row>
    <row r="1706" spans="15:18" x14ac:dyDescent="0.25">
      <c r="O1706">
        <v>1762547.1831805001</v>
      </c>
      <c r="P1706">
        <v>7472063.7783680996</v>
      </c>
      <c r="Q1706">
        <v>2407.4690000000001</v>
      </c>
      <c r="R1706">
        <v>1704</v>
      </c>
    </row>
    <row r="1707" spans="15:18" x14ac:dyDescent="0.25">
      <c r="O1707">
        <v>1762722.8868501</v>
      </c>
      <c r="P1707">
        <v>7472122.4344688002</v>
      </c>
      <c r="Q1707">
        <v>2341.8110000000001</v>
      </c>
      <c r="R1707">
        <v>1705</v>
      </c>
    </row>
    <row r="1708" spans="15:18" x14ac:dyDescent="0.25">
      <c r="O1708">
        <v>1762901.4621902001</v>
      </c>
      <c r="P1708">
        <v>7472173.9571129996</v>
      </c>
      <c r="Q1708">
        <v>2262.3029999999999</v>
      </c>
      <c r="R1708">
        <v>1706</v>
      </c>
    </row>
    <row r="1709" spans="15:18" x14ac:dyDescent="0.25">
      <c r="O1709">
        <v>1763062.4634807</v>
      </c>
      <c r="P1709">
        <v>7472262.5852266001</v>
      </c>
      <c r="Q1709">
        <v>2238.7840000000001</v>
      </c>
      <c r="R1709">
        <v>1707</v>
      </c>
    </row>
    <row r="1710" spans="15:18" x14ac:dyDescent="0.25">
      <c r="O1710">
        <v>1763188.9957498</v>
      </c>
      <c r="P1710">
        <v>7472398.7119247001</v>
      </c>
      <c r="Q1710">
        <v>2198.08</v>
      </c>
      <c r="R1710">
        <v>1708</v>
      </c>
    </row>
    <row r="1711" spans="15:18" x14ac:dyDescent="0.25">
      <c r="O1711">
        <v>1763315.4827042001</v>
      </c>
      <c r="P1711">
        <v>7472534.8911643997</v>
      </c>
      <c r="Q1711">
        <v>2222.8470000000002</v>
      </c>
      <c r="R1711">
        <v>1709</v>
      </c>
    </row>
    <row r="1712" spans="15:18" x14ac:dyDescent="0.25">
      <c r="O1712">
        <v>1763482.8109603999</v>
      </c>
      <c r="P1712">
        <v>7472495.6234052004</v>
      </c>
      <c r="Q1712">
        <v>2221.6990000000001</v>
      </c>
      <c r="R1712">
        <v>1710</v>
      </c>
    </row>
    <row r="1713" spans="15:18" x14ac:dyDescent="0.25">
      <c r="O1713">
        <v>1763646.4889368999</v>
      </c>
      <c r="P1713">
        <v>7472407.5708358996</v>
      </c>
      <c r="Q1713">
        <v>2163.326</v>
      </c>
      <c r="R1713">
        <v>1711</v>
      </c>
    </row>
    <row r="1714" spans="15:18" x14ac:dyDescent="0.25">
      <c r="O1714">
        <v>1763827.3549782999</v>
      </c>
      <c r="P1714">
        <v>7472369.3168024002</v>
      </c>
      <c r="Q1714">
        <v>2144.4780000000001</v>
      </c>
      <c r="R1714">
        <v>1712</v>
      </c>
    </row>
    <row r="1715" spans="15:18" x14ac:dyDescent="0.25">
      <c r="O1715">
        <v>1764000.4793785999</v>
      </c>
      <c r="P1715">
        <v>7472411.1781649003</v>
      </c>
      <c r="Q1715">
        <v>2129.2370000000001</v>
      </c>
      <c r="R1715">
        <v>1713</v>
      </c>
    </row>
    <row r="1716" spans="15:18" x14ac:dyDescent="0.25">
      <c r="O1716">
        <v>1764131.8656043001</v>
      </c>
      <c r="P1716">
        <v>7472539.6739491997</v>
      </c>
      <c r="Q1716">
        <v>2098.4850000000001</v>
      </c>
      <c r="R1716">
        <v>1714</v>
      </c>
    </row>
    <row r="1717" spans="15:18" x14ac:dyDescent="0.25">
      <c r="O1717">
        <v>1764274.0884109</v>
      </c>
      <c r="P1717">
        <v>7472654.5065428</v>
      </c>
      <c r="Q1717">
        <v>2081.8780000000002</v>
      </c>
      <c r="R1717">
        <v>1715</v>
      </c>
    </row>
    <row r="1718" spans="15:18" x14ac:dyDescent="0.25">
      <c r="O1718">
        <v>1764431.5119823001</v>
      </c>
      <c r="P1718">
        <v>7472753.3071202999</v>
      </c>
      <c r="Q1718">
        <v>2085.2660000000001</v>
      </c>
      <c r="R1718">
        <v>1716</v>
      </c>
    </row>
    <row r="1719" spans="15:18" x14ac:dyDescent="0.25">
      <c r="O1719">
        <v>1764588.9355537</v>
      </c>
      <c r="P1719">
        <v>7472852.1076979004</v>
      </c>
      <c r="Q1719">
        <v>2090.5250000000001</v>
      </c>
      <c r="R1719">
        <v>1717</v>
      </c>
    </row>
    <row r="1720" spans="15:18" x14ac:dyDescent="0.25">
      <c r="O1720">
        <v>1764763.1276334</v>
      </c>
      <c r="P1720">
        <v>7472907.9688689997</v>
      </c>
      <c r="Q1720">
        <v>2148.1970000000001</v>
      </c>
      <c r="R1720">
        <v>1718</v>
      </c>
    </row>
    <row r="1721" spans="15:18" x14ac:dyDescent="0.25">
      <c r="O1721">
        <v>1764931.1642708001</v>
      </c>
      <c r="P1721">
        <v>7472845.0505627999</v>
      </c>
      <c r="Q1721">
        <v>2166.3119999999999</v>
      </c>
      <c r="R1721">
        <v>1719</v>
      </c>
    </row>
    <row r="1722" spans="15:18" x14ac:dyDescent="0.25">
      <c r="O1722">
        <v>1765076.8207145999</v>
      </c>
      <c r="P1722">
        <v>7472730.8725993</v>
      </c>
      <c r="Q1722">
        <v>2119.4749999999999</v>
      </c>
      <c r="R1722">
        <v>1720</v>
      </c>
    </row>
    <row r="1723" spans="15:18" x14ac:dyDescent="0.25">
      <c r="O1723">
        <v>1765250.1366206999</v>
      </c>
      <c r="P1723">
        <v>7472732.4519415004</v>
      </c>
      <c r="Q1723">
        <v>2103.67</v>
      </c>
      <c r="R1723">
        <v>1721</v>
      </c>
    </row>
    <row r="1724" spans="15:18" x14ac:dyDescent="0.25">
      <c r="O1724">
        <v>1765391.4117735999</v>
      </c>
      <c r="P1724">
        <v>7472850.3955378002</v>
      </c>
      <c r="Q1724">
        <v>2093.393</v>
      </c>
      <c r="R1724">
        <v>1722</v>
      </c>
    </row>
    <row r="1725" spans="15:18" x14ac:dyDescent="0.25">
      <c r="O1725">
        <v>1765516.4629067001</v>
      </c>
      <c r="P1725">
        <v>7472987.8944434999</v>
      </c>
      <c r="Q1725">
        <v>2067.9090000000001</v>
      </c>
      <c r="R1725">
        <v>1723</v>
      </c>
    </row>
    <row r="1726" spans="15:18" x14ac:dyDescent="0.25">
      <c r="O1726">
        <v>1765658.9096013</v>
      </c>
      <c r="P1726">
        <v>7473104.4400209999</v>
      </c>
      <c r="Q1726">
        <v>2039.0060000000001</v>
      </c>
      <c r="R1726">
        <v>1724</v>
      </c>
    </row>
    <row r="1727" spans="15:18" x14ac:dyDescent="0.25">
      <c r="O1727">
        <v>1765830.4882169999</v>
      </c>
      <c r="P1727">
        <v>7473174.3419966996</v>
      </c>
      <c r="Q1727">
        <v>1959.674</v>
      </c>
      <c r="R1727">
        <v>1725</v>
      </c>
    </row>
    <row r="1728" spans="15:18" x14ac:dyDescent="0.25">
      <c r="O1728">
        <v>1766005.1414552</v>
      </c>
      <c r="P1728">
        <v>7473237.9028444001</v>
      </c>
      <c r="Q1728">
        <v>1861.646</v>
      </c>
      <c r="R1728">
        <v>1726</v>
      </c>
    </row>
    <row r="1729" spans="15:18" x14ac:dyDescent="0.25">
      <c r="O1729">
        <v>1766179.7946933999</v>
      </c>
      <c r="P1729">
        <v>7473301.4636920001</v>
      </c>
      <c r="Q1729">
        <v>1819.19</v>
      </c>
      <c r="R1729">
        <v>1727</v>
      </c>
    </row>
    <row r="1730" spans="15:18" x14ac:dyDescent="0.25">
      <c r="O1730">
        <v>1766346.2664884999</v>
      </c>
      <c r="P1730">
        <v>7473382.5244586999</v>
      </c>
      <c r="Q1730">
        <v>1721.4290000000001</v>
      </c>
      <c r="R1730">
        <v>1728</v>
      </c>
    </row>
    <row r="1731" spans="15:18" x14ac:dyDescent="0.25">
      <c r="O1731">
        <v>1766507.0375755001</v>
      </c>
      <c r="P1731">
        <v>7473475.7789091999</v>
      </c>
      <c r="Q1731">
        <v>1691.5029999999999</v>
      </c>
      <c r="R1731">
        <v>1729</v>
      </c>
    </row>
    <row r="1732" spans="15:18" x14ac:dyDescent="0.25">
      <c r="O1732">
        <v>1766682.1589619999</v>
      </c>
      <c r="P1732">
        <v>7473492.8247315995</v>
      </c>
      <c r="Q1732">
        <v>1715.8630000000001</v>
      </c>
      <c r="R1732">
        <v>1730</v>
      </c>
    </row>
    <row r="1733" spans="15:18" x14ac:dyDescent="0.25">
      <c r="O1733">
        <v>1766860.9432995</v>
      </c>
      <c r="P1733">
        <v>7473525.4484425001</v>
      </c>
      <c r="Q1733">
        <v>1681.075</v>
      </c>
      <c r="R1733">
        <v>1731</v>
      </c>
    </row>
    <row r="1734" spans="15:18" x14ac:dyDescent="0.25">
      <c r="O1734">
        <v>1767037.7663330999</v>
      </c>
      <c r="P1734">
        <v>7473582.6965843998</v>
      </c>
      <c r="Q1734">
        <v>1727.0309999999999</v>
      </c>
      <c r="R1734">
        <v>1732</v>
      </c>
    </row>
    <row r="1735" spans="15:18" x14ac:dyDescent="0.25">
      <c r="O1735">
        <v>1767219.1138377001</v>
      </c>
      <c r="P1735">
        <v>7473600.2278840998</v>
      </c>
      <c r="Q1735">
        <v>1764.2349999999999</v>
      </c>
      <c r="R1735">
        <v>1733</v>
      </c>
    </row>
    <row r="1736" spans="15:18" x14ac:dyDescent="0.25">
      <c r="O1736">
        <v>1767404.2864065999</v>
      </c>
      <c r="P1736">
        <v>7473584.2637454001</v>
      </c>
      <c r="Q1736">
        <v>1791.1279999999999</v>
      </c>
      <c r="R1736">
        <v>1734</v>
      </c>
    </row>
    <row r="1737" spans="15:18" x14ac:dyDescent="0.25">
      <c r="O1737">
        <v>1767589.4592937999</v>
      </c>
      <c r="P1737">
        <v>7473568.30327</v>
      </c>
      <c r="Q1737">
        <v>1791.9659999999999</v>
      </c>
      <c r="R1737">
        <v>1735</v>
      </c>
    </row>
    <row r="1738" spans="15:18" x14ac:dyDescent="0.25">
      <c r="O1738">
        <v>1767771.6620002999</v>
      </c>
      <c r="P1738">
        <v>7473534.0752659002</v>
      </c>
      <c r="Q1738">
        <v>1833.3320000000001</v>
      </c>
      <c r="R1738">
        <v>1736</v>
      </c>
    </row>
    <row r="1739" spans="15:18" x14ac:dyDescent="0.25">
      <c r="O1739">
        <v>1767952.3524583001</v>
      </c>
      <c r="P1739">
        <v>7473490.5471903998</v>
      </c>
      <c r="Q1739">
        <v>1884.193</v>
      </c>
      <c r="R1739">
        <v>1737</v>
      </c>
    </row>
    <row r="1740" spans="15:18" x14ac:dyDescent="0.25">
      <c r="O1740">
        <v>1768133.0429163</v>
      </c>
      <c r="P1740">
        <v>7473447.0191147998</v>
      </c>
      <c r="Q1740">
        <v>1963.5930000000001</v>
      </c>
      <c r="R1740">
        <v>1738</v>
      </c>
    </row>
    <row r="1741" spans="15:18" x14ac:dyDescent="0.25">
      <c r="O1741">
        <v>1768305.1828063999</v>
      </c>
      <c r="P1741">
        <v>7473378.7624594998</v>
      </c>
      <c r="Q1741">
        <v>2030.27</v>
      </c>
      <c r="R1741">
        <v>1739</v>
      </c>
    </row>
    <row r="1742" spans="15:18" x14ac:dyDescent="0.25">
      <c r="O1742">
        <v>1768478.551466</v>
      </c>
      <c r="P1742">
        <v>7473328.478654</v>
      </c>
      <c r="Q1742">
        <v>2042.261</v>
      </c>
      <c r="R1742">
        <v>1740</v>
      </c>
    </row>
    <row r="1743" spans="15:18" x14ac:dyDescent="0.25">
      <c r="O1743">
        <v>1768640.6570943</v>
      </c>
      <c r="P1743">
        <v>7473398.6013604999</v>
      </c>
      <c r="Q1743">
        <v>2044.19</v>
      </c>
      <c r="R1743">
        <v>1741</v>
      </c>
    </row>
    <row r="1744" spans="15:18" x14ac:dyDescent="0.25">
      <c r="O1744">
        <v>1768777.7123157999</v>
      </c>
      <c r="P1744">
        <v>7473524.1386072999</v>
      </c>
      <c r="Q1744">
        <v>2074.9450000000002</v>
      </c>
      <c r="R1744">
        <v>1742</v>
      </c>
    </row>
    <row r="1745" spans="15:18" x14ac:dyDescent="0.25">
      <c r="O1745">
        <v>1768914.7335206</v>
      </c>
      <c r="P1745">
        <v>7473649.7129851999</v>
      </c>
      <c r="Q1745">
        <v>2099.8020000000001</v>
      </c>
      <c r="R1745">
        <v>1743</v>
      </c>
    </row>
    <row r="1746" spans="15:18" x14ac:dyDescent="0.25">
      <c r="O1746">
        <v>1769046.9711690999</v>
      </c>
      <c r="P1746">
        <v>7473779.4568272997</v>
      </c>
      <c r="Q1746">
        <v>2123.125</v>
      </c>
      <c r="R1746">
        <v>1744</v>
      </c>
    </row>
    <row r="1747" spans="15:18" x14ac:dyDescent="0.25">
      <c r="O1747">
        <v>1769152.6608235</v>
      </c>
      <c r="P1747">
        <v>7473932.3405475998</v>
      </c>
      <c r="Q1747">
        <v>2135.8560000000002</v>
      </c>
      <c r="R1747">
        <v>1745</v>
      </c>
    </row>
    <row r="1748" spans="15:18" x14ac:dyDescent="0.25">
      <c r="O1748">
        <v>1769258.3504778</v>
      </c>
      <c r="P1748">
        <v>7474085.2242678003</v>
      </c>
      <c r="Q1748">
        <v>2132.7429999999999</v>
      </c>
      <c r="R1748">
        <v>1746</v>
      </c>
    </row>
    <row r="1749" spans="15:18" x14ac:dyDescent="0.25">
      <c r="O1749">
        <v>1769403.3243735</v>
      </c>
      <c r="P1749">
        <v>7474200.7971385</v>
      </c>
      <c r="Q1749">
        <v>2117.5030000000002</v>
      </c>
      <c r="R1749">
        <v>1747</v>
      </c>
    </row>
    <row r="1750" spans="15:18" x14ac:dyDescent="0.25">
      <c r="O1750">
        <v>1769550.5629133999</v>
      </c>
      <c r="P1750">
        <v>7474314.2191263996</v>
      </c>
      <c r="Q1750">
        <v>2106.556</v>
      </c>
      <c r="R1750">
        <v>1748</v>
      </c>
    </row>
    <row r="1751" spans="15:18" x14ac:dyDescent="0.25">
      <c r="O1751">
        <v>1769694.3458777</v>
      </c>
      <c r="P1751">
        <v>7474431.5974984998</v>
      </c>
      <c r="Q1751">
        <v>2087.527</v>
      </c>
      <c r="R1751">
        <v>1749</v>
      </c>
    </row>
    <row r="1752" spans="15:18" x14ac:dyDescent="0.25">
      <c r="O1752">
        <v>1769826.5436386999</v>
      </c>
      <c r="P1752">
        <v>7474562.2400909001</v>
      </c>
      <c r="Q1752">
        <v>2143.7890000000002</v>
      </c>
      <c r="R1752">
        <v>1750</v>
      </c>
    </row>
    <row r="1753" spans="15:18" x14ac:dyDescent="0.25">
      <c r="O1753">
        <v>1769958.7413997001</v>
      </c>
      <c r="P1753">
        <v>7474692.8826833004</v>
      </c>
      <c r="Q1753">
        <v>2208.7080000000001</v>
      </c>
      <c r="R1753">
        <v>1751</v>
      </c>
    </row>
    <row r="1754" spans="15:18" x14ac:dyDescent="0.25">
      <c r="O1754">
        <v>1770090.9391606001</v>
      </c>
      <c r="P1754">
        <v>7474823.5252756998</v>
      </c>
      <c r="Q1754">
        <v>2264.877</v>
      </c>
      <c r="R1754">
        <v>1752</v>
      </c>
    </row>
    <row r="1755" spans="15:18" x14ac:dyDescent="0.25">
      <c r="O1755">
        <v>1770071.3717124001</v>
      </c>
      <c r="P1755">
        <v>7474979.9323898004</v>
      </c>
      <c r="Q1755">
        <v>2228.8069999999998</v>
      </c>
      <c r="R1755">
        <v>1753</v>
      </c>
    </row>
    <row r="1756" spans="15:18" x14ac:dyDescent="0.25">
      <c r="O1756">
        <v>1769988.7731099001</v>
      </c>
      <c r="P1756">
        <v>7475146.3596718004</v>
      </c>
      <c r="Q1756">
        <v>2193.7809999999999</v>
      </c>
      <c r="R1756">
        <v>1754</v>
      </c>
    </row>
    <row r="1757" spans="15:18" x14ac:dyDescent="0.25">
      <c r="O1757">
        <v>1769912.6522373999</v>
      </c>
      <c r="P1757">
        <v>7475315.5431401003</v>
      </c>
      <c r="Q1757">
        <v>2187.7420000000002</v>
      </c>
      <c r="R1757">
        <v>1755</v>
      </c>
    </row>
    <row r="1758" spans="15:18" x14ac:dyDescent="0.25">
      <c r="O1758">
        <v>1769799.9026941</v>
      </c>
      <c r="P1758">
        <v>7475463.2972448003</v>
      </c>
      <c r="Q1758">
        <v>2161.1390000000001</v>
      </c>
      <c r="R1758">
        <v>1756</v>
      </c>
    </row>
    <row r="1759" spans="15:18" x14ac:dyDescent="0.25">
      <c r="O1759">
        <v>1769680.7650919999</v>
      </c>
      <c r="P1759">
        <v>7475600.2452381002</v>
      </c>
      <c r="Q1759">
        <v>2155.8110000000001</v>
      </c>
      <c r="R1759">
        <v>1757</v>
      </c>
    </row>
    <row r="1760" spans="15:18" x14ac:dyDescent="0.25">
      <c r="O1760">
        <v>1769496.9596214001</v>
      </c>
      <c r="P1760">
        <v>7475627.8003452001</v>
      </c>
      <c r="Q1760">
        <v>2175.6590000000001</v>
      </c>
      <c r="R1760">
        <v>1758</v>
      </c>
    </row>
    <row r="1761" spans="15:18" x14ac:dyDescent="0.25">
      <c r="O1761">
        <v>1769449.7318163</v>
      </c>
      <c r="P1761">
        <v>7475760.1431839</v>
      </c>
      <c r="Q1761">
        <v>2231.5250000000001</v>
      </c>
      <c r="R1761">
        <v>1759</v>
      </c>
    </row>
    <row r="1762" spans="15:18" x14ac:dyDescent="0.25">
      <c r="O1762">
        <v>1769495.8769113999</v>
      </c>
      <c r="P1762">
        <v>7475939.8097526999</v>
      </c>
      <c r="Q1762">
        <v>2236.0390000000002</v>
      </c>
      <c r="R1762">
        <v>1760</v>
      </c>
    </row>
    <row r="1763" spans="15:18" x14ac:dyDescent="0.25">
      <c r="O1763">
        <v>1769505.6949187999</v>
      </c>
      <c r="P1763">
        <v>7476125.4096969999</v>
      </c>
      <c r="Q1763">
        <v>2250.2759999999998</v>
      </c>
      <c r="R1763">
        <v>1761</v>
      </c>
    </row>
    <row r="1764" spans="15:18" x14ac:dyDescent="0.25">
      <c r="O1764">
        <v>1769514.0216639</v>
      </c>
      <c r="P1764">
        <v>7476311.0753207998</v>
      </c>
      <c r="Q1764">
        <v>2252.6660000000002</v>
      </c>
      <c r="R1764">
        <v>1762</v>
      </c>
    </row>
    <row r="1765" spans="15:18" x14ac:dyDescent="0.25">
      <c r="O1765">
        <v>1769481.7926077</v>
      </c>
      <c r="P1765">
        <v>7476489.6006060997</v>
      </c>
      <c r="Q1765">
        <v>2238.4580000000001</v>
      </c>
      <c r="R1765">
        <v>1763</v>
      </c>
    </row>
    <row r="1766" spans="15:18" x14ac:dyDescent="0.25">
      <c r="O1766">
        <v>1769393.3184364</v>
      </c>
      <c r="P1766">
        <v>7476652.2754944004</v>
      </c>
      <c r="Q1766">
        <v>2297.8870000000002</v>
      </c>
      <c r="R1766">
        <v>1764</v>
      </c>
    </row>
    <row r="1767" spans="15:18" x14ac:dyDescent="0.25">
      <c r="O1767">
        <v>1769315.2349042001</v>
      </c>
      <c r="P1767">
        <v>7476819.4196757004</v>
      </c>
      <c r="Q1767">
        <v>2315.654</v>
      </c>
      <c r="R1767">
        <v>1765</v>
      </c>
    </row>
    <row r="1768" spans="15:18" x14ac:dyDescent="0.25">
      <c r="O1768">
        <v>1769246.0431433001</v>
      </c>
      <c r="P1768">
        <v>7476991.8263221998</v>
      </c>
      <c r="Q1768">
        <v>2282.41</v>
      </c>
      <c r="R1768">
        <v>1766</v>
      </c>
    </row>
    <row r="1769" spans="15:18" x14ac:dyDescent="0.25">
      <c r="O1769">
        <v>1769136.5481515999</v>
      </c>
      <c r="P1769">
        <v>7477137.8018937996</v>
      </c>
      <c r="Q1769">
        <v>2265.1610000000001</v>
      </c>
      <c r="R1769">
        <v>1767</v>
      </c>
    </row>
    <row r="1770" spans="15:18" x14ac:dyDescent="0.25">
      <c r="O1770">
        <v>1769063.363069</v>
      </c>
      <c r="P1770">
        <v>7477306.0238621002</v>
      </c>
      <c r="Q1770">
        <v>2292.1170000000002</v>
      </c>
      <c r="R1770">
        <v>1768</v>
      </c>
    </row>
    <row r="1771" spans="15:18" x14ac:dyDescent="0.25">
      <c r="O1771">
        <v>1768989.8546144001</v>
      </c>
      <c r="P1771">
        <v>7477462.8845873997</v>
      </c>
      <c r="Q1771">
        <v>2288.2950000000001</v>
      </c>
      <c r="R1771">
        <v>1769</v>
      </c>
    </row>
    <row r="1772" spans="15:18" x14ac:dyDescent="0.25">
      <c r="O1772">
        <v>1768823.0020579</v>
      </c>
      <c r="P1772">
        <v>7477544.7622971004</v>
      </c>
      <c r="Q1772">
        <v>2265.39</v>
      </c>
      <c r="R1772">
        <v>1770</v>
      </c>
    </row>
    <row r="1773" spans="15:18" x14ac:dyDescent="0.25">
      <c r="O1773">
        <v>1768656.1495014001</v>
      </c>
      <c r="P1773">
        <v>7477626.6400066996</v>
      </c>
      <c r="Q1773">
        <v>2279.1149999999998</v>
      </c>
      <c r="R1773">
        <v>1771</v>
      </c>
    </row>
    <row r="1774" spans="15:18" x14ac:dyDescent="0.25">
      <c r="O1774">
        <v>1768558.6359112</v>
      </c>
      <c r="P1774">
        <v>7477769.6088078003</v>
      </c>
      <c r="Q1774">
        <v>2238.9969999999998</v>
      </c>
      <c r="R1774">
        <v>1772</v>
      </c>
    </row>
    <row r="1775" spans="15:18" x14ac:dyDescent="0.25">
      <c r="O1775">
        <v>1768498.4285460999</v>
      </c>
      <c r="P1775">
        <v>7477945.4462559</v>
      </c>
      <c r="Q1775">
        <v>2238.23</v>
      </c>
      <c r="R1775">
        <v>1773</v>
      </c>
    </row>
    <row r="1776" spans="15:18" x14ac:dyDescent="0.25">
      <c r="O1776">
        <v>1768503.4282608</v>
      </c>
      <c r="P1776">
        <v>7478130.3468990996</v>
      </c>
      <c r="Q1776">
        <v>2202.4659999999999</v>
      </c>
      <c r="R1776">
        <v>1774</v>
      </c>
    </row>
    <row r="1777" spans="15:18" x14ac:dyDescent="0.25">
      <c r="O1777">
        <v>1768476.6799073999</v>
      </c>
      <c r="P1777">
        <v>7478314.2715047002</v>
      </c>
      <c r="Q1777">
        <v>2140.848</v>
      </c>
      <c r="R1777">
        <v>1775</v>
      </c>
    </row>
    <row r="1778" spans="15:18" x14ac:dyDescent="0.25">
      <c r="O1778">
        <v>1768449.9315539999</v>
      </c>
      <c r="P1778">
        <v>7478498.1961102998</v>
      </c>
      <c r="Q1778">
        <v>2109.5010000000002</v>
      </c>
      <c r="R1778">
        <v>1776</v>
      </c>
    </row>
    <row r="1779" spans="15:18" x14ac:dyDescent="0.25">
      <c r="O1779">
        <v>1768348.9879046001</v>
      </c>
      <c r="P1779">
        <v>7478645.4188198</v>
      </c>
      <c r="Q1779">
        <v>2059.9180000000001</v>
      </c>
      <c r="R1779">
        <v>1777</v>
      </c>
    </row>
    <row r="1780" spans="15:18" x14ac:dyDescent="0.25">
      <c r="O1780">
        <v>1768226.6952771</v>
      </c>
      <c r="P1780">
        <v>7478785.2686794996</v>
      </c>
      <c r="Q1780">
        <v>2074.2750000000001</v>
      </c>
      <c r="R1780">
        <v>1778</v>
      </c>
    </row>
    <row r="1781" spans="15:18" x14ac:dyDescent="0.25">
      <c r="O1781">
        <v>1768206.0255002</v>
      </c>
      <c r="P1781">
        <v>7478944.9379430003</v>
      </c>
      <c r="Q1781">
        <v>2045.702</v>
      </c>
      <c r="R1781">
        <v>1779</v>
      </c>
    </row>
    <row r="1782" spans="15:18" x14ac:dyDescent="0.25">
      <c r="O1782">
        <v>1768335.1673891</v>
      </c>
      <c r="P1782">
        <v>7479078.1666385001</v>
      </c>
      <c r="Q1782">
        <v>2041.9480000000001</v>
      </c>
      <c r="R1782">
        <v>1780</v>
      </c>
    </row>
    <row r="1783" spans="15:18" x14ac:dyDescent="0.25">
      <c r="O1783">
        <v>1768499.4423642999</v>
      </c>
      <c r="P1783">
        <v>7479146.4874382997</v>
      </c>
      <c r="Q1783">
        <v>2037.0730000000001</v>
      </c>
      <c r="R1783">
        <v>1781</v>
      </c>
    </row>
    <row r="1784" spans="15:18" x14ac:dyDescent="0.25">
      <c r="O1784">
        <v>1768684.7544160001</v>
      </c>
      <c r="P1784">
        <v>7479156.7424331997</v>
      </c>
      <c r="Q1784">
        <v>2042.3630000000001</v>
      </c>
      <c r="R1784">
        <v>1782</v>
      </c>
    </row>
    <row r="1785" spans="15:18" x14ac:dyDescent="0.25">
      <c r="O1785">
        <v>1768870.6077310999</v>
      </c>
      <c r="P1785">
        <v>7479158.2524771001</v>
      </c>
      <c r="Q1785">
        <v>2044.4760000000001</v>
      </c>
      <c r="R1785">
        <v>1783</v>
      </c>
    </row>
    <row r="1786" spans="15:18" x14ac:dyDescent="0.25">
      <c r="O1786">
        <v>1769040.2741072001</v>
      </c>
      <c r="P1786">
        <v>7479233.8975186003</v>
      </c>
      <c r="Q1786">
        <v>2047.0119999999999</v>
      </c>
      <c r="R1786">
        <v>1784</v>
      </c>
    </row>
    <row r="1787" spans="15:18" x14ac:dyDescent="0.25">
      <c r="O1787">
        <v>1769185.9465759001</v>
      </c>
      <c r="P1787">
        <v>7479340.3741014004</v>
      </c>
      <c r="Q1787">
        <v>1963.0440000000001</v>
      </c>
      <c r="R1787">
        <v>1785</v>
      </c>
    </row>
    <row r="1788" spans="15:18" x14ac:dyDescent="0.25">
      <c r="O1788">
        <v>1769283.0396773</v>
      </c>
      <c r="P1788">
        <v>7479496.2013905002</v>
      </c>
      <c r="Q1788">
        <v>1944.768</v>
      </c>
      <c r="R1788">
        <v>1786</v>
      </c>
    </row>
    <row r="1789" spans="15:18" x14ac:dyDescent="0.25">
      <c r="O1789">
        <v>1769351.7285656</v>
      </c>
      <c r="P1789">
        <v>7479660.0366088003</v>
      </c>
      <c r="Q1789">
        <v>1938.136</v>
      </c>
      <c r="R1789">
        <v>1787</v>
      </c>
    </row>
    <row r="1790" spans="15:18" x14ac:dyDescent="0.25">
      <c r="O1790">
        <v>1769535.8566236</v>
      </c>
      <c r="P1790">
        <v>7479685.3465349004</v>
      </c>
      <c r="Q1790">
        <v>1946.962</v>
      </c>
      <c r="R1790">
        <v>1788</v>
      </c>
    </row>
    <row r="1791" spans="15:18" x14ac:dyDescent="0.25">
      <c r="O1791">
        <v>1769717.5213368</v>
      </c>
      <c r="P1791">
        <v>7479721.4151467998</v>
      </c>
      <c r="Q1791">
        <v>1944.1089999999999</v>
      </c>
      <c r="R1791">
        <v>1789</v>
      </c>
    </row>
    <row r="1792" spans="15:18" x14ac:dyDescent="0.25">
      <c r="O1792">
        <v>1769894.5839328</v>
      </c>
      <c r="P1792">
        <v>7479777.8905063998</v>
      </c>
      <c r="Q1792">
        <v>1929.067</v>
      </c>
      <c r="R1792">
        <v>1790</v>
      </c>
    </row>
    <row r="1793" spans="15:18" x14ac:dyDescent="0.25">
      <c r="O1793">
        <v>1770068.9478074</v>
      </c>
      <c r="P1793">
        <v>7479834.8983493997</v>
      </c>
      <c r="Q1793">
        <v>1932.2149999999999</v>
      </c>
      <c r="R1793">
        <v>1791</v>
      </c>
    </row>
    <row r="1794" spans="15:18" x14ac:dyDescent="0.25">
      <c r="O1794">
        <v>1770145.3064866001</v>
      </c>
      <c r="P1794">
        <v>7479999.8684315002</v>
      </c>
      <c r="Q1794">
        <v>1955.1769999999999</v>
      </c>
      <c r="R1794">
        <v>1792</v>
      </c>
    </row>
    <row r="1795" spans="15:18" x14ac:dyDescent="0.25">
      <c r="O1795">
        <v>1770130.7118482001</v>
      </c>
      <c r="P1795">
        <v>7480184.6494247001</v>
      </c>
      <c r="Q1795">
        <v>1989.6469999999999</v>
      </c>
      <c r="R1795">
        <v>1793</v>
      </c>
    </row>
    <row r="1796" spans="15:18" x14ac:dyDescent="0.25">
      <c r="O1796">
        <v>1770104.3320533</v>
      </c>
      <c r="P1796">
        <v>7480360.5690513998</v>
      </c>
      <c r="Q1796">
        <v>2020.865</v>
      </c>
      <c r="R1796">
        <v>1794</v>
      </c>
    </row>
    <row r="1797" spans="15:18" x14ac:dyDescent="0.25">
      <c r="O1797">
        <v>1770185.6767859</v>
      </c>
      <c r="P1797">
        <v>7480527.6297129001</v>
      </c>
      <c r="Q1797">
        <v>2021.52</v>
      </c>
      <c r="R1797">
        <v>1795</v>
      </c>
    </row>
    <row r="1798" spans="15:18" x14ac:dyDescent="0.25">
      <c r="O1798">
        <v>1770229.6124901001</v>
      </c>
      <c r="P1798">
        <v>7480706.3416691003</v>
      </c>
      <c r="Q1798">
        <v>2031.4259999999999</v>
      </c>
      <c r="R1798">
        <v>1796</v>
      </c>
    </row>
    <row r="1799" spans="15:18" x14ac:dyDescent="0.25">
      <c r="O1799">
        <v>1770243.7272474</v>
      </c>
      <c r="P1799">
        <v>7480891.1426422996</v>
      </c>
      <c r="Q1799">
        <v>2048.7809999999999</v>
      </c>
      <c r="R1799">
        <v>1797</v>
      </c>
    </row>
    <row r="1800" spans="15:18" x14ac:dyDescent="0.25">
      <c r="O1800">
        <v>1770294.4358872001</v>
      </c>
      <c r="P1800">
        <v>7481068.4694670998</v>
      </c>
      <c r="Q1800">
        <v>2027.04</v>
      </c>
      <c r="R1800">
        <v>1798</v>
      </c>
    </row>
    <row r="1801" spans="15:18" x14ac:dyDescent="0.25">
      <c r="O1801">
        <v>1770296.6828944001</v>
      </c>
      <c r="P1801">
        <v>7481248.7316834005</v>
      </c>
      <c r="Q1801">
        <v>2031.894</v>
      </c>
      <c r="R1801">
        <v>1799</v>
      </c>
    </row>
    <row r="1802" spans="15:18" x14ac:dyDescent="0.25">
      <c r="O1802">
        <v>1770128.9272864</v>
      </c>
      <c r="P1802">
        <v>7481328.7428759998</v>
      </c>
      <c r="Q1802">
        <v>2038.2159999999999</v>
      </c>
      <c r="R1802">
        <v>1800</v>
      </c>
    </row>
    <row r="1803" spans="15:18" x14ac:dyDescent="0.25">
      <c r="O1803">
        <v>1769953.9169417</v>
      </c>
      <c r="P1803">
        <v>7481388.6375655001</v>
      </c>
      <c r="Q1803">
        <v>2032.8789999999999</v>
      </c>
      <c r="R1803">
        <v>1801</v>
      </c>
    </row>
    <row r="1804" spans="15:18" x14ac:dyDescent="0.25">
      <c r="O1804">
        <v>1769797.0061772</v>
      </c>
      <c r="P1804">
        <v>7481482.4630476004</v>
      </c>
      <c r="Q1804">
        <v>2048.7640000000001</v>
      </c>
      <c r="R1804">
        <v>1802</v>
      </c>
    </row>
    <row r="1805" spans="15:18" x14ac:dyDescent="0.25">
      <c r="O1805">
        <v>1769649.1511474</v>
      </c>
      <c r="P1805">
        <v>7481595.0802095002</v>
      </c>
      <c r="Q1805">
        <v>2072.143</v>
      </c>
      <c r="R1805">
        <v>1803</v>
      </c>
    </row>
    <row r="1806" spans="15:18" x14ac:dyDescent="0.25">
      <c r="O1806">
        <v>1769482.2737290999</v>
      </c>
      <c r="P1806">
        <v>7481672.6169141997</v>
      </c>
      <c r="Q1806">
        <v>2097.614</v>
      </c>
      <c r="R1806">
        <v>1804</v>
      </c>
    </row>
    <row r="1807" spans="15:18" x14ac:dyDescent="0.25">
      <c r="O1807">
        <v>1769307.2292134</v>
      </c>
      <c r="P1807">
        <v>7481735.0921291998</v>
      </c>
      <c r="Q1807">
        <v>2111.6970000000001</v>
      </c>
      <c r="R1807">
        <v>1805</v>
      </c>
    </row>
    <row r="1808" spans="15:18" x14ac:dyDescent="0.25">
      <c r="O1808">
        <v>1769142.524639</v>
      </c>
      <c r="P1808">
        <v>7481818.0573212001</v>
      </c>
      <c r="Q1808">
        <v>2108.2600000000002</v>
      </c>
      <c r="R1808">
        <v>1806</v>
      </c>
    </row>
    <row r="1809" spans="15:18" x14ac:dyDescent="0.25">
      <c r="O1809">
        <v>1768988.2809533</v>
      </c>
      <c r="P1809">
        <v>7481921.7521638004</v>
      </c>
      <c r="Q1809">
        <v>2103.3850000000002</v>
      </c>
      <c r="R1809">
        <v>1807</v>
      </c>
    </row>
    <row r="1810" spans="15:18" x14ac:dyDescent="0.25">
      <c r="O1810">
        <v>1768839.6510874999</v>
      </c>
      <c r="P1810">
        <v>7482033.1312483996</v>
      </c>
      <c r="Q1810">
        <v>2126.259</v>
      </c>
      <c r="R1810">
        <v>1808</v>
      </c>
    </row>
    <row r="1811" spans="15:18" x14ac:dyDescent="0.25">
      <c r="O1811">
        <v>1768693.9717081999</v>
      </c>
      <c r="P1811">
        <v>7482148.5489828</v>
      </c>
      <c r="Q1811">
        <v>2132.3029999999999</v>
      </c>
      <c r="R1811">
        <v>1809</v>
      </c>
    </row>
    <row r="1812" spans="15:18" x14ac:dyDescent="0.25">
      <c r="O1812">
        <v>1768675.1738388001</v>
      </c>
      <c r="P1812">
        <v>7482304.1660511</v>
      </c>
      <c r="Q1812">
        <v>2148.049</v>
      </c>
      <c r="R1812">
        <v>1810</v>
      </c>
    </row>
    <row r="1813" spans="15:18" x14ac:dyDescent="0.25">
      <c r="O1813">
        <v>1768714.6674452</v>
      </c>
      <c r="P1813">
        <v>7482451.5683191996</v>
      </c>
      <c r="Q1813">
        <v>2175.09</v>
      </c>
      <c r="R1813">
        <v>1811</v>
      </c>
    </row>
    <row r="1814" spans="15:18" x14ac:dyDescent="0.25">
      <c r="O1814">
        <v>1768682.2282428001</v>
      </c>
      <c r="P1814">
        <v>7482624.9846016997</v>
      </c>
      <c r="Q1814">
        <v>2140.0079999999998</v>
      </c>
      <c r="R1814">
        <v>1812</v>
      </c>
    </row>
    <row r="1815" spans="15:18" x14ac:dyDescent="0.25">
      <c r="O1815">
        <v>1768729.9750987</v>
      </c>
      <c r="P1815">
        <v>7482804.0778387003</v>
      </c>
      <c r="Q1815">
        <v>2138.2220000000002</v>
      </c>
      <c r="R1815">
        <v>1813</v>
      </c>
    </row>
    <row r="1816" spans="15:18" x14ac:dyDescent="0.25">
      <c r="O1816">
        <v>1768814.4748843</v>
      </c>
      <c r="P1816">
        <v>7482967.0997484</v>
      </c>
      <c r="Q1816">
        <v>2131.058</v>
      </c>
      <c r="R1816">
        <v>1814</v>
      </c>
    </row>
    <row r="1817" spans="15:18" x14ac:dyDescent="0.25">
      <c r="O1817">
        <v>1768935.4757681999</v>
      </c>
      <c r="P1817">
        <v>7483108.1760435002</v>
      </c>
      <c r="Q1817">
        <v>2151.076</v>
      </c>
      <c r="R1817">
        <v>1815</v>
      </c>
    </row>
    <row r="1818" spans="15:18" x14ac:dyDescent="0.25">
      <c r="O1818">
        <v>1769075.9150753</v>
      </c>
      <c r="P1818">
        <v>7483227.7835342996</v>
      </c>
      <c r="Q1818">
        <v>2170.5149999999999</v>
      </c>
      <c r="R1818">
        <v>1816</v>
      </c>
    </row>
    <row r="1819" spans="15:18" x14ac:dyDescent="0.25">
      <c r="O1819">
        <v>1769228.2799416999</v>
      </c>
      <c r="P1819">
        <v>7483334.2198178004</v>
      </c>
      <c r="Q1819">
        <v>2146.9830000000002</v>
      </c>
      <c r="R1819">
        <v>1817</v>
      </c>
    </row>
    <row r="1820" spans="15:18" x14ac:dyDescent="0.25">
      <c r="O1820">
        <v>1769392.5396079</v>
      </c>
      <c r="P1820">
        <v>7483416.2732319003</v>
      </c>
      <c r="Q1820">
        <v>2151.9920000000002</v>
      </c>
      <c r="R1820">
        <v>1818</v>
      </c>
    </row>
    <row r="1821" spans="15:18" x14ac:dyDescent="0.25">
      <c r="O1821">
        <v>1769570.2087588999</v>
      </c>
      <c r="P1821">
        <v>7483470.8388596</v>
      </c>
      <c r="Q1821">
        <v>2154.4430000000002</v>
      </c>
      <c r="R1821">
        <v>1819</v>
      </c>
    </row>
    <row r="1822" spans="15:18" x14ac:dyDescent="0.25">
      <c r="O1822">
        <v>1769744.3220621999</v>
      </c>
      <c r="P1822">
        <v>7483535.4650100004</v>
      </c>
      <c r="Q1822">
        <v>2161.2249999999999</v>
      </c>
      <c r="R1822">
        <v>1820</v>
      </c>
    </row>
    <row r="1823" spans="15:18" x14ac:dyDescent="0.25">
      <c r="O1823">
        <v>1769916.8163525001</v>
      </c>
      <c r="P1823">
        <v>7483604.6708968002</v>
      </c>
      <c r="Q1823">
        <v>2164.5970000000002</v>
      </c>
      <c r="R1823">
        <v>1821</v>
      </c>
    </row>
    <row r="1824" spans="15:18" x14ac:dyDescent="0.25">
      <c r="O1824">
        <v>1769993.5901547</v>
      </c>
      <c r="P1824">
        <v>7483759.8426313996</v>
      </c>
      <c r="Q1824">
        <v>2140</v>
      </c>
      <c r="R1824">
        <v>1822</v>
      </c>
    </row>
    <row r="1825" spans="15:18" x14ac:dyDescent="0.25">
      <c r="O1825">
        <v>1770029.925728</v>
      </c>
      <c r="P1825">
        <v>7483941.7194176</v>
      </c>
      <c r="Q1825">
        <v>2052.15</v>
      </c>
      <c r="R1825">
        <v>1823</v>
      </c>
    </row>
    <row r="1826" spans="15:18" x14ac:dyDescent="0.25">
      <c r="O1826">
        <v>1770049.5518761</v>
      </c>
      <c r="P1826">
        <v>7484126.2884617001</v>
      </c>
      <c r="Q1826">
        <v>2002.433</v>
      </c>
      <c r="R1826">
        <v>1824</v>
      </c>
    </row>
    <row r="1827" spans="15:18" x14ac:dyDescent="0.25">
      <c r="O1827">
        <v>1770008.8906157</v>
      </c>
      <c r="P1827">
        <v>7484301.5818736004</v>
      </c>
      <c r="Q1827">
        <v>1920.009</v>
      </c>
      <c r="R1827">
        <v>1825</v>
      </c>
    </row>
    <row r="1828" spans="15:18" x14ac:dyDescent="0.25">
      <c r="O1828">
        <v>1770099.466731</v>
      </c>
      <c r="P1828">
        <v>7484463.8769822996</v>
      </c>
      <c r="Q1828">
        <v>1871.905</v>
      </c>
      <c r="R1828">
        <v>1826</v>
      </c>
    </row>
    <row r="1829" spans="15:18" x14ac:dyDescent="0.25">
      <c r="O1829">
        <v>1770147.0735462999</v>
      </c>
      <c r="P1829">
        <v>7484643.2393131005</v>
      </c>
      <c r="Q1829">
        <v>1812.886</v>
      </c>
      <c r="R1829">
        <v>1827</v>
      </c>
    </row>
    <row r="1830" spans="15:18" x14ac:dyDescent="0.25">
      <c r="O1830">
        <v>1770145.926375</v>
      </c>
      <c r="P1830">
        <v>7484827.6364804003</v>
      </c>
      <c r="Q1830">
        <v>1793.9190000000001</v>
      </c>
      <c r="R1830">
        <v>1828</v>
      </c>
    </row>
    <row r="1831" spans="15:18" x14ac:dyDescent="0.25">
      <c r="O1831">
        <v>1770121.6687823001</v>
      </c>
      <c r="P1831">
        <v>7485010.573074</v>
      </c>
      <c r="Q1831">
        <v>1766.673</v>
      </c>
      <c r="R1831">
        <v>1829</v>
      </c>
    </row>
    <row r="1832" spans="15:18" x14ac:dyDescent="0.25">
      <c r="O1832">
        <v>1770050.9178784001</v>
      </c>
      <c r="P1832">
        <v>7485182.2722480996</v>
      </c>
      <c r="Q1832">
        <v>1735.096</v>
      </c>
      <c r="R1832">
        <v>1830</v>
      </c>
    </row>
    <row r="1833" spans="15:18" x14ac:dyDescent="0.25">
      <c r="O1833">
        <v>1769944.08421</v>
      </c>
      <c r="P1833">
        <v>7485332.5973399002</v>
      </c>
      <c r="Q1833">
        <v>1731.348</v>
      </c>
      <c r="R1833">
        <v>1831</v>
      </c>
    </row>
    <row r="1834" spans="15:18" x14ac:dyDescent="0.25">
      <c r="O1834">
        <v>1769926.7271224</v>
      </c>
      <c r="P1834">
        <v>7485490.8655104004</v>
      </c>
      <c r="Q1834">
        <v>1730.674</v>
      </c>
      <c r="R1834">
        <v>1832</v>
      </c>
    </row>
    <row r="1835" spans="15:18" x14ac:dyDescent="0.25">
      <c r="O1835">
        <v>1770042.7685352999</v>
      </c>
      <c r="P1835">
        <v>7485632.0341050001</v>
      </c>
      <c r="Q1835">
        <v>1715.9949999999999</v>
      </c>
      <c r="R1835">
        <v>1833</v>
      </c>
    </row>
    <row r="1836" spans="15:18" x14ac:dyDescent="0.25">
      <c r="O1836">
        <v>1770153.2760842999</v>
      </c>
      <c r="P1836">
        <v>7485781.4724420002</v>
      </c>
      <c r="Q1836">
        <v>1749.3150000000001</v>
      </c>
      <c r="R1836">
        <v>1834</v>
      </c>
    </row>
    <row r="1837" spans="15:18" x14ac:dyDescent="0.25">
      <c r="O1837">
        <v>1770168.0038151001</v>
      </c>
      <c r="P1837">
        <v>7485965.0858600996</v>
      </c>
      <c r="Q1837">
        <v>1742.675</v>
      </c>
      <c r="R1837">
        <v>1835</v>
      </c>
    </row>
    <row r="1838" spans="15:18" x14ac:dyDescent="0.25">
      <c r="O1838">
        <v>1770212.7799098999</v>
      </c>
      <c r="P1838">
        <v>7486142.0464345003</v>
      </c>
      <c r="Q1838">
        <v>1757.241</v>
      </c>
      <c r="R1838">
        <v>1836</v>
      </c>
    </row>
    <row r="1839" spans="15:18" x14ac:dyDescent="0.25">
      <c r="O1839">
        <v>1770231.3154404999</v>
      </c>
      <c r="P1839">
        <v>7486298.1981696002</v>
      </c>
      <c r="Q1839">
        <v>1752.587</v>
      </c>
      <c r="R1839">
        <v>1837</v>
      </c>
    </row>
    <row r="1840" spans="15:18" x14ac:dyDescent="0.25">
      <c r="O1840">
        <v>1770075.4867477999</v>
      </c>
      <c r="P1840">
        <v>7486396.4613252003</v>
      </c>
      <c r="Q1840">
        <v>1715.653</v>
      </c>
      <c r="R1840">
        <v>1838</v>
      </c>
    </row>
    <row r="1841" spans="15:18" x14ac:dyDescent="0.25">
      <c r="O1841">
        <v>1769905.8984672001</v>
      </c>
      <c r="P1841">
        <v>7486472.4324128004</v>
      </c>
      <c r="Q1841">
        <v>1721.854</v>
      </c>
      <c r="R1841">
        <v>1839</v>
      </c>
    </row>
    <row r="1842" spans="15:18" x14ac:dyDescent="0.25">
      <c r="O1842">
        <v>1769808.3116595</v>
      </c>
      <c r="P1842">
        <v>7486624.3323713001</v>
      </c>
      <c r="Q1842">
        <v>1738.6479999999999</v>
      </c>
      <c r="R1842">
        <v>1840</v>
      </c>
    </row>
    <row r="1843" spans="15:18" x14ac:dyDescent="0.25">
      <c r="O1843">
        <v>1769924.0785019</v>
      </c>
      <c r="P1843">
        <v>7486764.2915353999</v>
      </c>
      <c r="Q1843">
        <v>1749.5060000000001</v>
      </c>
      <c r="R1843">
        <v>1841</v>
      </c>
    </row>
    <row r="1844" spans="15:18" x14ac:dyDescent="0.25">
      <c r="O1844">
        <v>1770047.4517736</v>
      </c>
      <c r="P1844">
        <v>7486903.2979049999</v>
      </c>
      <c r="Q1844">
        <v>1758.3689999999999</v>
      </c>
      <c r="R1844">
        <v>1842</v>
      </c>
    </row>
    <row r="1845" spans="15:18" x14ac:dyDescent="0.25">
      <c r="O1845">
        <v>1770147.7703376999</v>
      </c>
      <c r="P1845">
        <v>7487055.7066912996</v>
      </c>
      <c r="Q1845">
        <v>1817.471</v>
      </c>
      <c r="R1845">
        <v>1843</v>
      </c>
    </row>
    <row r="1846" spans="15:18" x14ac:dyDescent="0.25">
      <c r="O1846">
        <v>1770221.8728106001</v>
      </c>
      <c r="P1846">
        <v>7487222.5539157996</v>
      </c>
      <c r="Q1846">
        <v>1831.7170000000001</v>
      </c>
      <c r="R1846">
        <v>1844</v>
      </c>
    </row>
    <row r="1847" spans="15:18" x14ac:dyDescent="0.25">
      <c r="O1847">
        <v>1770356.1484491001</v>
      </c>
      <c r="P1847">
        <v>7487351.0598996002</v>
      </c>
      <c r="Q1847">
        <v>1768.9449999999999</v>
      </c>
      <c r="R1847">
        <v>1845</v>
      </c>
    </row>
    <row r="1848" spans="15:18" x14ac:dyDescent="0.25">
      <c r="O1848">
        <v>1770490.4240876001</v>
      </c>
      <c r="P1848">
        <v>7487479.5658833999</v>
      </c>
      <c r="Q1848">
        <v>1762.5</v>
      </c>
      <c r="R1848">
        <v>1846</v>
      </c>
    </row>
    <row r="1849" spans="15:18" x14ac:dyDescent="0.25">
      <c r="O1849">
        <v>1770532.3693484999</v>
      </c>
      <c r="P1849">
        <v>7487622.1015330004</v>
      </c>
      <c r="Q1849">
        <v>1753.6179999999999</v>
      </c>
      <c r="R1849">
        <v>1847</v>
      </c>
    </row>
    <row r="1850" spans="15:18" x14ac:dyDescent="0.25">
      <c r="O1850">
        <v>1770442.3261601001</v>
      </c>
      <c r="P1850">
        <v>7487784.6929201996</v>
      </c>
      <c r="Q1850">
        <v>1697.9179999999999</v>
      </c>
      <c r="R1850">
        <v>1848</v>
      </c>
    </row>
    <row r="1851" spans="15:18" x14ac:dyDescent="0.25">
      <c r="O1851">
        <v>1770355.3254474001</v>
      </c>
      <c r="P1851">
        <v>7487948.9245924996</v>
      </c>
      <c r="Q1851">
        <v>1607.335</v>
      </c>
      <c r="R1851">
        <v>1849</v>
      </c>
    </row>
    <row r="1852" spans="15:18" x14ac:dyDescent="0.25">
      <c r="O1852">
        <v>1770271.406429</v>
      </c>
      <c r="P1852">
        <v>7488114.7451628</v>
      </c>
      <c r="Q1852">
        <v>1615.7570000000001</v>
      </c>
      <c r="R1852">
        <v>1850</v>
      </c>
    </row>
    <row r="1853" spans="15:18" x14ac:dyDescent="0.25">
      <c r="O1853">
        <v>1770307.9934735</v>
      </c>
      <c r="P1853">
        <v>7488285.6486873003</v>
      </c>
      <c r="Q1853">
        <v>1570.01</v>
      </c>
      <c r="R1853">
        <v>1851</v>
      </c>
    </row>
    <row r="1854" spans="15:18" x14ac:dyDescent="0.25">
      <c r="O1854">
        <v>1770333.7395564001</v>
      </c>
      <c r="P1854">
        <v>7488469.3675664999</v>
      </c>
      <c r="Q1854">
        <v>1625.662</v>
      </c>
      <c r="R1854">
        <v>1852</v>
      </c>
    </row>
    <row r="1855" spans="15:18" x14ac:dyDescent="0.25">
      <c r="O1855">
        <v>1770293.1164541999</v>
      </c>
      <c r="P1855">
        <v>7488648.8307464002</v>
      </c>
      <c r="Q1855">
        <v>1579.9449999999999</v>
      </c>
      <c r="R1855">
        <v>1853</v>
      </c>
    </row>
    <row r="1856" spans="15:18" x14ac:dyDescent="0.25">
      <c r="O1856">
        <v>1770227.4476590999</v>
      </c>
      <c r="P1856">
        <v>7488822.6929826001</v>
      </c>
      <c r="Q1856">
        <v>1619.518</v>
      </c>
      <c r="R1856">
        <v>1854</v>
      </c>
    </row>
    <row r="1857" spans="15:18" x14ac:dyDescent="0.25">
      <c r="O1857">
        <v>1770172.8624853999</v>
      </c>
      <c r="P1857">
        <v>7488999.3697765004</v>
      </c>
      <c r="Q1857">
        <v>1692.644</v>
      </c>
      <c r="R1857">
        <v>1855</v>
      </c>
    </row>
    <row r="1858" spans="15:18" x14ac:dyDescent="0.25">
      <c r="O1858">
        <v>1770162.6008647</v>
      </c>
      <c r="P1858">
        <v>7489184.9457288003</v>
      </c>
      <c r="Q1858">
        <v>1753.3689999999999</v>
      </c>
      <c r="R1858">
        <v>1856</v>
      </c>
    </row>
    <row r="1859" spans="15:18" x14ac:dyDescent="0.25">
      <c r="O1859">
        <v>1770233.6615446999</v>
      </c>
      <c r="P1859">
        <v>7489350.1686172001</v>
      </c>
      <c r="Q1859">
        <v>1784.999</v>
      </c>
      <c r="R1859">
        <v>1857</v>
      </c>
    </row>
    <row r="1860" spans="15:18" x14ac:dyDescent="0.25">
      <c r="O1860">
        <v>1770336.6649239</v>
      </c>
      <c r="P1860">
        <v>7489504.8342231</v>
      </c>
      <c r="Q1860">
        <v>1832.8009999999999</v>
      </c>
      <c r="R1860">
        <v>1858</v>
      </c>
    </row>
    <row r="1861" spans="15:18" x14ac:dyDescent="0.25">
      <c r="O1861">
        <v>1770443.2887621</v>
      </c>
      <c r="P1861">
        <v>7489657.0482662003</v>
      </c>
      <c r="Q1861">
        <v>1864.789</v>
      </c>
      <c r="R1861">
        <v>1859</v>
      </c>
    </row>
    <row r="1862" spans="15:18" x14ac:dyDescent="0.25">
      <c r="O1862">
        <v>1770551.6930286</v>
      </c>
      <c r="P1862">
        <v>7489808.0192898</v>
      </c>
      <c r="Q1862">
        <v>1879.3720000000001</v>
      </c>
      <c r="R1862">
        <v>1860</v>
      </c>
    </row>
    <row r="1863" spans="15:18" x14ac:dyDescent="0.25">
      <c r="O1863">
        <v>1770620.5097842</v>
      </c>
      <c r="P1863">
        <v>7489980.0588506004</v>
      </c>
      <c r="Q1863">
        <v>1887.2539999999999</v>
      </c>
      <c r="R1863">
        <v>1861</v>
      </c>
    </row>
    <row r="1864" spans="15:18" x14ac:dyDescent="0.25">
      <c r="O1864">
        <v>1770708.0480982</v>
      </c>
      <c r="P1864">
        <v>7490143.0679738</v>
      </c>
      <c r="Q1864">
        <v>1955.31</v>
      </c>
      <c r="R1864">
        <v>1862</v>
      </c>
    </row>
    <row r="1865" spans="15:18" x14ac:dyDescent="0.25">
      <c r="O1865">
        <v>1770867.6394872</v>
      </c>
      <c r="P1865">
        <v>7490215.4926487999</v>
      </c>
      <c r="Q1865">
        <v>1954.896</v>
      </c>
      <c r="R1865">
        <v>1863</v>
      </c>
    </row>
    <row r="1866" spans="15:18" x14ac:dyDescent="0.25">
      <c r="O1866">
        <v>1771024.0669839</v>
      </c>
      <c r="P1866">
        <v>7490309.8024554001</v>
      </c>
      <c r="Q1866">
        <v>1928.942</v>
      </c>
      <c r="R1866">
        <v>1864</v>
      </c>
    </row>
    <row r="1867" spans="15:18" x14ac:dyDescent="0.25">
      <c r="O1867">
        <v>1771163.8550436001</v>
      </c>
      <c r="P1867">
        <v>7490431.6683149002</v>
      </c>
      <c r="Q1867">
        <v>1941.2439999999999</v>
      </c>
      <c r="R1867">
        <v>1865</v>
      </c>
    </row>
    <row r="1868" spans="15:18" x14ac:dyDescent="0.25">
      <c r="O1868">
        <v>1771217.0754901001</v>
      </c>
      <c r="P1868">
        <v>7490599.3315562997</v>
      </c>
      <c r="Q1868">
        <v>1933.67</v>
      </c>
      <c r="R1868">
        <v>1866</v>
      </c>
    </row>
    <row r="1869" spans="15:18" x14ac:dyDescent="0.25">
      <c r="O1869">
        <v>1771232.7661102</v>
      </c>
      <c r="P1869">
        <v>7490775.6196095999</v>
      </c>
      <c r="Q1869">
        <v>1920.0450000000001</v>
      </c>
      <c r="R1869">
        <v>1867</v>
      </c>
    </row>
    <row r="1870" spans="15:18" x14ac:dyDescent="0.25">
      <c r="O1870">
        <v>1771296.7492655001</v>
      </c>
      <c r="P1870">
        <v>7490949.6303182002</v>
      </c>
      <c r="Q1870">
        <v>1881.838</v>
      </c>
      <c r="R1870">
        <v>1868</v>
      </c>
    </row>
    <row r="1871" spans="15:18" x14ac:dyDescent="0.25">
      <c r="O1871">
        <v>1771331.4965164999</v>
      </c>
      <c r="P1871">
        <v>7491131.1246389002</v>
      </c>
      <c r="Q1871">
        <v>1858.077</v>
      </c>
      <c r="R1871">
        <v>1869</v>
      </c>
    </row>
    <row r="1872" spans="15:18" x14ac:dyDescent="0.25">
      <c r="O1872">
        <v>1771386.7236321999</v>
      </c>
      <c r="P1872">
        <v>7491290.5316620003</v>
      </c>
      <c r="Q1872">
        <v>1775.5229999999999</v>
      </c>
      <c r="R1872">
        <v>1870</v>
      </c>
    </row>
    <row r="1873" spans="15:18" x14ac:dyDescent="0.25">
      <c r="O1873">
        <v>1771549.2934654001</v>
      </c>
      <c r="P1873">
        <v>7491380.6137595</v>
      </c>
      <c r="Q1873">
        <v>1775.6569999999999</v>
      </c>
      <c r="R1873">
        <v>1871</v>
      </c>
    </row>
    <row r="1874" spans="15:18" x14ac:dyDescent="0.25">
      <c r="O1874">
        <v>1771730.9401078001</v>
      </c>
      <c r="P1874">
        <v>7491367.4961650996</v>
      </c>
      <c r="Q1874">
        <v>1771.7470000000001</v>
      </c>
      <c r="R1874">
        <v>1872</v>
      </c>
    </row>
    <row r="1875" spans="15:18" x14ac:dyDescent="0.25">
      <c r="O1875">
        <v>1771837.2746145001</v>
      </c>
      <c r="P1875">
        <v>7491519.8100969</v>
      </c>
      <c r="Q1875">
        <v>1767.78</v>
      </c>
      <c r="R1875">
        <v>1873</v>
      </c>
    </row>
    <row r="1876" spans="15:18" x14ac:dyDescent="0.25">
      <c r="O1876">
        <v>1771948.7829247001</v>
      </c>
      <c r="P1876">
        <v>7491668.5021129996</v>
      </c>
      <c r="Q1876">
        <v>1800.7619999999999</v>
      </c>
      <c r="R1876">
        <v>1874</v>
      </c>
    </row>
    <row r="1877" spans="15:18" x14ac:dyDescent="0.25">
      <c r="O1877">
        <v>1772059.0506150001</v>
      </c>
      <c r="P1877">
        <v>7491818.1154206004</v>
      </c>
      <c r="Q1877">
        <v>1817.8109999999999</v>
      </c>
      <c r="R1877">
        <v>1875</v>
      </c>
    </row>
    <row r="1878" spans="15:18" x14ac:dyDescent="0.25">
      <c r="O1878">
        <v>1772197.751531</v>
      </c>
      <c r="P1878">
        <v>7491930.8547582002</v>
      </c>
      <c r="Q1878">
        <v>1806.739</v>
      </c>
      <c r="R1878">
        <v>1876</v>
      </c>
    </row>
    <row r="1879" spans="15:18" x14ac:dyDescent="0.25">
      <c r="O1879">
        <v>1772370.2503921001</v>
      </c>
      <c r="P1879">
        <v>7492000.0492505003</v>
      </c>
      <c r="Q1879">
        <v>1797.62</v>
      </c>
      <c r="R1879">
        <v>1877</v>
      </c>
    </row>
    <row r="1880" spans="15:18" x14ac:dyDescent="0.25">
      <c r="O1880">
        <v>1772492.5332883</v>
      </c>
      <c r="P1880">
        <v>7492124.0758570004</v>
      </c>
      <c r="Q1880">
        <v>1792.0060000000001</v>
      </c>
      <c r="R1880">
        <v>1878</v>
      </c>
    </row>
    <row r="1881" spans="15:18" x14ac:dyDescent="0.25">
      <c r="O1881">
        <v>1772433.1111031</v>
      </c>
      <c r="P1881">
        <v>7492292.5456368998</v>
      </c>
      <c r="Q1881">
        <v>1770.25</v>
      </c>
      <c r="R1881">
        <v>1879</v>
      </c>
    </row>
    <row r="1882" spans="15:18" x14ac:dyDescent="0.25">
      <c r="O1882">
        <v>1772447.2116217001</v>
      </c>
      <c r="P1882">
        <v>7492477.8570520002</v>
      </c>
      <c r="Q1882">
        <v>1727.95</v>
      </c>
      <c r="R1882">
        <v>1880</v>
      </c>
    </row>
    <row r="1883" spans="15:18" x14ac:dyDescent="0.25">
      <c r="O1883">
        <v>1772457.3101778</v>
      </c>
      <c r="P1883">
        <v>7492663.4419494001</v>
      </c>
      <c r="Q1883">
        <v>1695.4269999999999</v>
      </c>
      <c r="R1883">
        <v>1881</v>
      </c>
    </row>
    <row r="1884" spans="15:18" x14ac:dyDescent="0.25">
      <c r="O1884">
        <v>1772474.9808124001</v>
      </c>
      <c r="P1884">
        <v>7492848.3080551</v>
      </c>
      <c r="Q1884">
        <v>1716.85</v>
      </c>
      <c r="R1884">
        <v>1882</v>
      </c>
    </row>
    <row r="1885" spans="15:18" x14ac:dyDescent="0.25">
      <c r="O1885">
        <v>1772499.9818522001</v>
      </c>
      <c r="P1885">
        <v>7493032.4783105003</v>
      </c>
      <c r="Q1885">
        <v>1691.8969999999999</v>
      </c>
      <c r="R1885">
        <v>1883</v>
      </c>
    </row>
    <row r="1886" spans="15:18" x14ac:dyDescent="0.25">
      <c r="O1886">
        <v>1772524.9828920001</v>
      </c>
      <c r="P1886">
        <v>7493216.6485658996</v>
      </c>
      <c r="Q1886">
        <v>1682.3879999999999</v>
      </c>
      <c r="R1886">
        <v>1884</v>
      </c>
    </row>
    <row r="1887" spans="15:18" x14ac:dyDescent="0.25">
      <c r="O1887">
        <v>1772531.1611051999</v>
      </c>
      <c r="P1887">
        <v>7493402.1944008004</v>
      </c>
      <c r="Q1887">
        <v>1725.798</v>
      </c>
      <c r="R1887">
        <v>1885</v>
      </c>
    </row>
    <row r="1888" spans="15:18" x14ac:dyDescent="0.25">
      <c r="O1888">
        <v>1772504.4230295001</v>
      </c>
      <c r="P1888">
        <v>7493586.1010442004</v>
      </c>
      <c r="Q1888">
        <v>1755.931</v>
      </c>
      <c r="R1888">
        <v>1886</v>
      </c>
    </row>
    <row r="1889" spans="15:18" x14ac:dyDescent="0.25">
      <c r="O1889">
        <v>1772373.1715164001</v>
      </c>
      <c r="P1889">
        <v>7493710.8965512002</v>
      </c>
      <c r="Q1889">
        <v>1748.125</v>
      </c>
      <c r="R1889">
        <v>1887</v>
      </c>
    </row>
    <row r="1890" spans="15:18" x14ac:dyDescent="0.25">
      <c r="O1890">
        <v>1772325.6834346999</v>
      </c>
      <c r="P1890">
        <v>7493890.5394118</v>
      </c>
      <c r="Q1890">
        <v>1727.479</v>
      </c>
      <c r="R1890">
        <v>1888</v>
      </c>
    </row>
    <row r="1891" spans="15:18" x14ac:dyDescent="0.25">
      <c r="O1891">
        <v>1772314.4303904001</v>
      </c>
      <c r="P1891">
        <v>7494076.0578851998</v>
      </c>
      <c r="Q1891">
        <v>1691.0170000000001</v>
      </c>
      <c r="R1891">
        <v>1889</v>
      </c>
    </row>
    <row r="1892" spans="15:18" x14ac:dyDescent="0.25">
      <c r="O1892">
        <v>1772328.9330028</v>
      </c>
      <c r="P1892">
        <v>7494261.1470760005</v>
      </c>
      <c r="Q1892">
        <v>1684.355</v>
      </c>
      <c r="R1892">
        <v>1890</v>
      </c>
    </row>
    <row r="1893" spans="15:18" x14ac:dyDescent="0.25">
      <c r="O1893">
        <v>1772389.4342233001</v>
      </c>
      <c r="P1893">
        <v>7494428.2095344998</v>
      </c>
      <c r="Q1893">
        <v>1683.9960000000001</v>
      </c>
      <c r="R1893">
        <v>1891</v>
      </c>
    </row>
    <row r="1894" spans="15:18" x14ac:dyDescent="0.25">
      <c r="O1894">
        <v>1772508.1704931001</v>
      </c>
      <c r="P1894">
        <v>7494571.1947109997</v>
      </c>
      <c r="Q1894">
        <v>1712.491</v>
      </c>
      <c r="R1894">
        <v>1892</v>
      </c>
    </row>
    <row r="1895" spans="15:18" x14ac:dyDescent="0.25">
      <c r="O1895">
        <v>1772626.1919807</v>
      </c>
      <c r="P1895">
        <v>7494714.7727853004</v>
      </c>
      <c r="Q1895">
        <v>1700.89</v>
      </c>
      <c r="R1895">
        <v>1893</v>
      </c>
    </row>
    <row r="1896" spans="15:18" x14ac:dyDescent="0.25">
      <c r="O1896">
        <v>1772792.1031056</v>
      </c>
      <c r="P1896">
        <v>7494796.2568034995</v>
      </c>
      <c r="Q1896">
        <v>1675.058</v>
      </c>
      <c r="R1896">
        <v>1894</v>
      </c>
    </row>
    <row r="1897" spans="15:18" x14ac:dyDescent="0.25">
      <c r="O1897">
        <v>1772960.9710738</v>
      </c>
      <c r="P1897">
        <v>7494873.8927721996</v>
      </c>
      <c r="Q1897">
        <v>1670.604</v>
      </c>
      <c r="R1897">
        <v>1895</v>
      </c>
    </row>
    <row r="1898" spans="15:18" x14ac:dyDescent="0.25">
      <c r="O1898">
        <v>1773140.9159555</v>
      </c>
      <c r="P1898">
        <v>7494907.1854164004</v>
      </c>
      <c r="Q1898">
        <v>1681.6790000000001</v>
      </c>
      <c r="R1898">
        <v>1896</v>
      </c>
    </row>
    <row r="1899" spans="15:18" x14ac:dyDescent="0.25">
      <c r="O1899">
        <v>1773311.6598656999</v>
      </c>
      <c r="P1899">
        <v>7494930.0003722999</v>
      </c>
      <c r="Q1899">
        <v>1679.65</v>
      </c>
      <c r="R1899">
        <v>1897</v>
      </c>
    </row>
    <row r="1900" spans="15:18" x14ac:dyDescent="0.25">
      <c r="O1900">
        <v>1773486.0638603</v>
      </c>
      <c r="P1900">
        <v>7494865.7587844003</v>
      </c>
      <c r="Q1900">
        <v>1696.528</v>
      </c>
      <c r="R1900">
        <v>1898</v>
      </c>
    </row>
    <row r="1901" spans="15:18" x14ac:dyDescent="0.25">
      <c r="O1901">
        <v>1773605.9308764001</v>
      </c>
      <c r="P1901">
        <v>7494943.3812571</v>
      </c>
      <c r="Q1901">
        <v>1701.2</v>
      </c>
      <c r="R1901">
        <v>1899</v>
      </c>
    </row>
    <row r="1902" spans="15:18" x14ac:dyDescent="0.25">
      <c r="O1902">
        <v>1773665.3220959001</v>
      </c>
      <c r="P1902">
        <v>7495113.2687902004</v>
      </c>
      <c r="Q1902">
        <v>1711.605</v>
      </c>
      <c r="R1902">
        <v>1900</v>
      </c>
    </row>
    <row r="1903" spans="15:18" x14ac:dyDescent="0.25">
      <c r="O1903">
        <v>1773819.0402901</v>
      </c>
      <c r="P1903">
        <v>7495217.7410388002</v>
      </c>
      <c r="Q1903">
        <v>1730.152</v>
      </c>
      <c r="R1903">
        <v>1901</v>
      </c>
    </row>
    <row r="1904" spans="15:18" x14ac:dyDescent="0.25">
      <c r="O1904">
        <v>1773937.7719184</v>
      </c>
      <c r="P1904">
        <v>7495354.3733692998</v>
      </c>
      <c r="Q1904">
        <v>1741.941</v>
      </c>
      <c r="R1904">
        <v>1902</v>
      </c>
    </row>
    <row r="1905" spans="15:18" x14ac:dyDescent="0.25">
      <c r="O1905">
        <v>1774012.8416452999</v>
      </c>
      <c r="P1905">
        <v>7495522.4517403999</v>
      </c>
      <c r="Q1905">
        <v>1765.183</v>
      </c>
      <c r="R1905">
        <v>1903</v>
      </c>
    </row>
    <row r="1906" spans="15:18" x14ac:dyDescent="0.25">
      <c r="O1906">
        <v>1774052.1237470999</v>
      </c>
      <c r="P1906">
        <v>7495704.1125531998</v>
      </c>
      <c r="Q1906">
        <v>1766.787</v>
      </c>
      <c r="R1906">
        <v>1904</v>
      </c>
    </row>
    <row r="1907" spans="15:18" x14ac:dyDescent="0.25">
      <c r="O1907">
        <v>1774124.1870309999</v>
      </c>
      <c r="P1907">
        <v>7495871.6288241995</v>
      </c>
      <c r="Q1907">
        <v>1760.086</v>
      </c>
      <c r="R1907">
        <v>1905</v>
      </c>
    </row>
    <row r="1908" spans="15:18" x14ac:dyDescent="0.25">
      <c r="O1908">
        <v>1774239.0849406</v>
      </c>
      <c r="P1908">
        <v>7496016.7085822998</v>
      </c>
      <c r="Q1908">
        <v>1737.1279999999999</v>
      </c>
      <c r="R1908">
        <v>1906</v>
      </c>
    </row>
    <row r="1909" spans="15:18" x14ac:dyDescent="0.25">
      <c r="O1909">
        <v>1774371.7567002999</v>
      </c>
      <c r="P1909">
        <v>7496146.8697867002</v>
      </c>
      <c r="Q1909">
        <v>1702.481</v>
      </c>
      <c r="R1909">
        <v>1907</v>
      </c>
    </row>
    <row r="1910" spans="15:18" x14ac:dyDescent="0.25">
      <c r="O1910">
        <v>1774451.7675900999</v>
      </c>
      <c r="P1910">
        <v>7496313.4542540004</v>
      </c>
      <c r="Q1910">
        <v>1730.3040000000001</v>
      </c>
      <c r="R1910">
        <v>1908</v>
      </c>
    </row>
    <row r="1911" spans="15:18" x14ac:dyDescent="0.25">
      <c r="O1911">
        <v>1774478.8899947</v>
      </c>
      <c r="P1911">
        <v>7496496.3898862004</v>
      </c>
      <c r="Q1911">
        <v>1763.0219999999999</v>
      </c>
      <c r="R1911">
        <v>1909</v>
      </c>
    </row>
    <row r="1912" spans="15:18" x14ac:dyDescent="0.25">
      <c r="O1912">
        <v>1774434.5667149001</v>
      </c>
      <c r="P1912">
        <v>7496676.8787676999</v>
      </c>
      <c r="Q1912">
        <v>1752.857</v>
      </c>
      <c r="R1912">
        <v>1910</v>
      </c>
    </row>
    <row r="1913" spans="15:18" x14ac:dyDescent="0.25">
      <c r="O1913">
        <v>1774448.8245651</v>
      </c>
      <c r="P1913">
        <v>7496839.4139588997</v>
      </c>
      <c r="Q1913">
        <v>1745.7940000000001</v>
      </c>
      <c r="R1913">
        <v>1911</v>
      </c>
    </row>
    <row r="1914" spans="15:18" x14ac:dyDescent="0.25">
      <c r="O1914">
        <v>1774591.6493784001</v>
      </c>
      <c r="P1914">
        <v>7496920.5067242999</v>
      </c>
      <c r="Q1914">
        <v>1748.491</v>
      </c>
      <c r="R1914">
        <v>1912</v>
      </c>
    </row>
    <row r="1915" spans="15:18" x14ac:dyDescent="0.25">
      <c r="O1915">
        <v>1774774.1341538001</v>
      </c>
      <c r="P1915">
        <v>7496904.3661387004</v>
      </c>
      <c r="Q1915">
        <v>1757.607</v>
      </c>
      <c r="R1915">
        <v>1913</v>
      </c>
    </row>
    <row r="1916" spans="15:18" x14ac:dyDescent="0.25">
      <c r="O1916">
        <v>1774951.7796602</v>
      </c>
      <c r="P1916">
        <v>7496959.0086684003</v>
      </c>
      <c r="Q1916">
        <v>1739.8920000000001</v>
      </c>
      <c r="R1916">
        <v>1914</v>
      </c>
    </row>
    <row r="1917" spans="15:18" x14ac:dyDescent="0.25">
      <c r="O1917">
        <v>1775136.1697851</v>
      </c>
      <c r="P1917">
        <v>7496978.6148245996</v>
      </c>
      <c r="Q1917">
        <v>1732.2909999999999</v>
      </c>
      <c r="R1917">
        <v>1915</v>
      </c>
    </row>
    <row r="1918" spans="15:18" x14ac:dyDescent="0.25">
      <c r="O1918">
        <v>1775321.6354412001</v>
      </c>
      <c r="P1918">
        <v>7496990.7071938002</v>
      </c>
      <c r="Q1918">
        <v>1764.8030000000001</v>
      </c>
      <c r="R1918">
        <v>1916</v>
      </c>
    </row>
    <row r="1919" spans="15:18" x14ac:dyDescent="0.25">
      <c r="O1919">
        <v>1775337.1398171</v>
      </c>
      <c r="P1919">
        <v>7497125.7834588001</v>
      </c>
      <c r="Q1919">
        <v>1742.501</v>
      </c>
      <c r="R1919">
        <v>1917</v>
      </c>
    </row>
    <row r="1920" spans="15:18" x14ac:dyDescent="0.25">
      <c r="O1920">
        <v>1775230.4164318</v>
      </c>
      <c r="P1920">
        <v>7497264.8326163003</v>
      </c>
      <c r="Q1920">
        <v>1710.0930000000001</v>
      </c>
      <c r="R1920">
        <v>1918</v>
      </c>
    </row>
    <row r="1921" spans="15:18" x14ac:dyDescent="0.25">
      <c r="O1921">
        <v>1775102.8799521001</v>
      </c>
      <c r="P1921">
        <v>7497397.262112</v>
      </c>
      <c r="Q1921">
        <v>1699.077</v>
      </c>
      <c r="R1921">
        <v>1919</v>
      </c>
    </row>
    <row r="1922" spans="15:18" x14ac:dyDescent="0.25">
      <c r="O1922">
        <v>1774991.4621349999</v>
      </c>
      <c r="P1922">
        <v>7497546.0229906002</v>
      </c>
      <c r="Q1922">
        <v>1690.0740000000001</v>
      </c>
      <c r="R1922">
        <v>1920</v>
      </c>
    </row>
    <row r="1923" spans="15:18" x14ac:dyDescent="0.25">
      <c r="O1923">
        <v>1774924.2314452999</v>
      </c>
      <c r="P1923">
        <v>7497718.8280194001</v>
      </c>
      <c r="Q1923">
        <v>1699.164</v>
      </c>
      <c r="R1923">
        <v>1921</v>
      </c>
    </row>
    <row r="1924" spans="15:18" x14ac:dyDescent="0.25">
      <c r="O1924">
        <v>1774859.8003082001</v>
      </c>
      <c r="P1924">
        <v>7497893.1620765999</v>
      </c>
      <c r="Q1924">
        <v>1695.6969999999999</v>
      </c>
      <c r="R1924">
        <v>1922</v>
      </c>
    </row>
    <row r="1925" spans="15:18" x14ac:dyDescent="0.25">
      <c r="O1925">
        <v>1774790.7625765</v>
      </c>
      <c r="P1925">
        <v>7498065.6928460002</v>
      </c>
      <c r="Q1925">
        <v>1680.115</v>
      </c>
      <c r="R1925">
        <v>1923</v>
      </c>
    </row>
    <row r="1926" spans="15:18" x14ac:dyDescent="0.25">
      <c r="O1926">
        <v>1774719.7182227999</v>
      </c>
      <c r="P1926">
        <v>7498237.4381072996</v>
      </c>
      <c r="Q1926">
        <v>1679.098</v>
      </c>
      <c r="R1926">
        <v>1924</v>
      </c>
    </row>
    <row r="1927" spans="15:18" x14ac:dyDescent="0.25">
      <c r="O1927">
        <v>1774694.2053779</v>
      </c>
      <c r="P1927">
        <v>7498421.1752174003</v>
      </c>
      <c r="Q1927">
        <v>1691.037</v>
      </c>
      <c r="R1927">
        <v>1925</v>
      </c>
    </row>
    <row r="1928" spans="15:18" x14ac:dyDescent="0.25">
      <c r="O1928">
        <v>1774696.1904678</v>
      </c>
      <c r="P1928">
        <v>7498607.0240655998</v>
      </c>
      <c r="Q1928">
        <v>1722.5840000000001</v>
      </c>
      <c r="R1928">
        <v>1926</v>
      </c>
    </row>
    <row r="1929" spans="15:18" x14ac:dyDescent="0.25">
      <c r="O1929">
        <v>1774706.7639919999</v>
      </c>
      <c r="P1929">
        <v>7498792.4746208005</v>
      </c>
      <c r="Q1929">
        <v>1762.624</v>
      </c>
      <c r="R1929">
        <v>1927</v>
      </c>
    </row>
    <row r="1930" spans="15:18" x14ac:dyDescent="0.25">
      <c r="O1930">
        <v>1774725.5999616</v>
      </c>
      <c r="P1930">
        <v>7498977.1461052997</v>
      </c>
      <c r="Q1930">
        <v>1804.5170000000001</v>
      </c>
      <c r="R1930">
        <v>1928</v>
      </c>
    </row>
    <row r="1931" spans="15:18" x14ac:dyDescent="0.25">
      <c r="O1931">
        <v>1774787.125765</v>
      </c>
      <c r="P1931">
        <v>7499142.3835295001</v>
      </c>
      <c r="Q1931">
        <v>1808.44</v>
      </c>
      <c r="R1931">
        <v>1929</v>
      </c>
    </row>
    <row r="1932" spans="15:18" x14ac:dyDescent="0.25">
      <c r="O1932">
        <v>1774899.1197929</v>
      </c>
      <c r="P1932">
        <v>7499279.0467734002</v>
      </c>
      <c r="Q1932">
        <v>1826.877</v>
      </c>
      <c r="R1932">
        <v>1930</v>
      </c>
    </row>
    <row r="1933" spans="15:18" x14ac:dyDescent="0.25">
      <c r="O1933">
        <v>1774982.2314339001</v>
      </c>
      <c r="P1933">
        <v>7499445.2881343001</v>
      </c>
      <c r="Q1933">
        <v>1841.732</v>
      </c>
      <c r="R1933">
        <v>1931</v>
      </c>
    </row>
    <row r="1934" spans="15:18" x14ac:dyDescent="0.25">
      <c r="O1934">
        <v>1775161.2638699</v>
      </c>
      <c r="P1934">
        <v>7499411.4157349002</v>
      </c>
      <c r="Q1934">
        <v>1869.8140000000001</v>
      </c>
      <c r="R1934">
        <v>1932</v>
      </c>
    </row>
    <row r="1935" spans="15:18" x14ac:dyDescent="0.25">
      <c r="O1935">
        <v>1775342.9618933999</v>
      </c>
      <c r="P1935">
        <v>7499374.7855379004</v>
      </c>
      <c r="Q1935">
        <v>1875.145</v>
      </c>
      <c r="R1935">
        <v>1933</v>
      </c>
    </row>
    <row r="1936" spans="15:18" x14ac:dyDescent="0.25">
      <c r="O1936">
        <v>1775525.8986956</v>
      </c>
      <c r="P1936">
        <v>7499407.6163368998</v>
      </c>
      <c r="Q1936">
        <v>1860.211</v>
      </c>
      <c r="R1936">
        <v>1934</v>
      </c>
    </row>
    <row r="1937" spans="15:18" x14ac:dyDescent="0.25">
      <c r="O1937">
        <v>1775708.8354978</v>
      </c>
      <c r="P1937">
        <v>7499440.4471359001</v>
      </c>
      <c r="Q1937">
        <v>1874.85</v>
      </c>
      <c r="R1937">
        <v>1935</v>
      </c>
    </row>
    <row r="1938" spans="15:18" x14ac:dyDescent="0.25">
      <c r="O1938">
        <v>1775879.5227270001</v>
      </c>
      <c r="P1938">
        <v>7499512.304335</v>
      </c>
      <c r="Q1938">
        <v>1884.0550000000001</v>
      </c>
      <c r="R1938">
        <v>1936</v>
      </c>
    </row>
    <row r="1939" spans="15:18" x14ac:dyDescent="0.25">
      <c r="O1939">
        <v>1776048.4078031001</v>
      </c>
      <c r="P1939">
        <v>7499589.9030852998</v>
      </c>
      <c r="Q1939">
        <v>1927.482</v>
      </c>
      <c r="R1939">
        <v>1937</v>
      </c>
    </row>
    <row r="1940" spans="15:18" x14ac:dyDescent="0.25">
      <c r="O1940">
        <v>1776217.2928791</v>
      </c>
      <c r="P1940">
        <v>7499667.5018355995</v>
      </c>
      <c r="Q1940">
        <v>1957.7270000000001</v>
      </c>
      <c r="R1940">
        <v>1938</v>
      </c>
    </row>
    <row r="1941" spans="15:18" x14ac:dyDescent="0.25">
      <c r="O1941">
        <v>1776386.1779552</v>
      </c>
      <c r="P1941">
        <v>7499745.1005859002</v>
      </c>
      <c r="Q1941">
        <v>1952.66</v>
      </c>
      <c r="R1941">
        <v>1939</v>
      </c>
    </row>
    <row r="1942" spans="15:18" x14ac:dyDescent="0.25">
      <c r="O1942">
        <v>1776567.8917942999</v>
      </c>
      <c r="P1942">
        <v>7499739.0315055996</v>
      </c>
      <c r="Q1942">
        <v>1952.8219999999999</v>
      </c>
      <c r="R1942">
        <v>1940</v>
      </c>
    </row>
    <row r="1943" spans="15:18" x14ac:dyDescent="0.25">
      <c r="O1943">
        <v>1776752.2749952001</v>
      </c>
      <c r="P1943">
        <v>7499715.6526654996</v>
      </c>
      <c r="Q1943">
        <v>1959.693</v>
      </c>
      <c r="R1943">
        <v>1941</v>
      </c>
    </row>
    <row r="1944" spans="15:18" x14ac:dyDescent="0.25">
      <c r="O1944">
        <v>1776936.6581961999</v>
      </c>
      <c r="P1944">
        <v>7499692.2738253996</v>
      </c>
      <c r="Q1944">
        <v>1950.1420000000001</v>
      </c>
      <c r="R1944">
        <v>1942</v>
      </c>
    </row>
    <row r="1945" spans="15:18" x14ac:dyDescent="0.25">
      <c r="O1945">
        <v>1777121.0413971001</v>
      </c>
      <c r="P1945">
        <v>7499668.8949851999</v>
      </c>
      <c r="Q1945">
        <v>1957.817</v>
      </c>
      <c r="R1945">
        <v>1943</v>
      </c>
    </row>
    <row r="1946" spans="15:18" x14ac:dyDescent="0.25">
      <c r="O1946">
        <v>1777292.6850833001</v>
      </c>
      <c r="P1946">
        <v>7499736.3958118996</v>
      </c>
      <c r="Q1946">
        <v>1968.6279999999999</v>
      </c>
      <c r="R1946">
        <v>1944</v>
      </c>
    </row>
    <row r="1947" spans="15:18" x14ac:dyDescent="0.25">
      <c r="O1947">
        <v>1777463.5333360999</v>
      </c>
      <c r="P1947">
        <v>7499809.5710091004</v>
      </c>
      <c r="Q1947">
        <v>1974.87</v>
      </c>
      <c r="R1947">
        <v>1945</v>
      </c>
    </row>
    <row r="1948" spans="15:18" x14ac:dyDescent="0.25">
      <c r="O1948">
        <v>1777575.1973425001</v>
      </c>
      <c r="P1948">
        <v>7499926.2105053999</v>
      </c>
      <c r="Q1948">
        <v>1967.396</v>
      </c>
      <c r="R1948">
        <v>1946</v>
      </c>
    </row>
    <row r="1949" spans="15:18" x14ac:dyDescent="0.25">
      <c r="O1949">
        <v>1777632.5981689999</v>
      </c>
      <c r="P1949">
        <v>7500100.6079521999</v>
      </c>
      <c r="Q1949">
        <v>1953.663</v>
      </c>
      <c r="R1949">
        <v>1947</v>
      </c>
    </row>
    <row r="1950" spans="15:18" x14ac:dyDescent="0.25">
      <c r="O1950">
        <v>1777710.0725660999</v>
      </c>
      <c r="P1950">
        <v>7500269.5501102004</v>
      </c>
      <c r="Q1950">
        <v>1946.0630000000001</v>
      </c>
      <c r="R1950">
        <v>1948</v>
      </c>
    </row>
    <row r="1951" spans="15:18" x14ac:dyDescent="0.25">
      <c r="O1951">
        <v>1777787.5469632</v>
      </c>
      <c r="P1951">
        <v>7500438.4922682</v>
      </c>
      <c r="Q1951">
        <v>1943.204</v>
      </c>
      <c r="R1951">
        <v>1949</v>
      </c>
    </row>
    <row r="1952" spans="15:18" x14ac:dyDescent="0.25">
      <c r="O1952">
        <v>1777865.0213603</v>
      </c>
      <c r="P1952">
        <v>7500607.4344261996</v>
      </c>
      <c r="Q1952">
        <v>1958.1969999999999</v>
      </c>
      <c r="R1952">
        <v>1950</v>
      </c>
    </row>
    <row r="1953" spans="15:18" x14ac:dyDescent="0.25">
      <c r="O1953">
        <v>1777865.9562569</v>
      </c>
      <c r="P1953">
        <v>7500790.7346392004</v>
      </c>
      <c r="Q1953">
        <v>1950.4839999999999</v>
      </c>
      <c r="R1953">
        <v>1951</v>
      </c>
    </row>
    <row r="1954" spans="15:18" x14ac:dyDescent="0.25">
      <c r="O1954">
        <v>1777854.9782680001</v>
      </c>
      <c r="P1954">
        <v>7500976.2695920998</v>
      </c>
      <c r="Q1954">
        <v>1926.8409999999999</v>
      </c>
      <c r="R1954">
        <v>1952</v>
      </c>
    </row>
    <row r="1955" spans="15:18" x14ac:dyDescent="0.25">
      <c r="O1955">
        <v>1777844.000279</v>
      </c>
      <c r="P1955">
        <v>7501161.8045448996</v>
      </c>
      <c r="Q1955">
        <v>1904.914</v>
      </c>
      <c r="R1955">
        <v>1953</v>
      </c>
    </row>
    <row r="1956" spans="15:18" x14ac:dyDescent="0.25">
      <c r="O1956">
        <v>1777833.0222901001</v>
      </c>
      <c r="P1956">
        <v>7501347.3394977003</v>
      </c>
      <c r="Q1956">
        <v>1899.0039999999999</v>
      </c>
      <c r="R1956">
        <v>1954</v>
      </c>
    </row>
    <row r="1957" spans="15:18" x14ac:dyDescent="0.25">
      <c r="O1957">
        <v>1777822.0443012</v>
      </c>
      <c r="P1957">
        <v>7501532.8744505001</v>
      </c>
      <c r="Q1957">
        <v>1900.7329999999999</v>
      </c>
      <c r="R1957">
        <v>1955</v>
      </c>
    </row>
    <row r="1958" spans="15:18" x14ac:dyDescent="0.25">
      <c r="O1958">
        <v>1777930.6071113001</v>
      </c>
      <c r="P1958">
        <v>7501676.1118900003</v>
      </c>
      <c r="Q1958">
        <v>1933.46</v>
      </c>
      <c r="R1958">
        <v>1956</v>
      </c>
    </row>
    <row r="1959" spans="15:18" x14ac:dyDescent="0.25">
      <c r="O1959">
        <v>1778055.8299169999</v>
      </c>
      <c r="P1959">
        <v>7501813.4544687001</v>
      </c>
      <c r="Q1959">
        <v>1910.6479999999999</v>
      </c>
      <c r="R1959">
        <v>1957</v>
      </c>
    </row>
    <row r="1960" spans="15:18" x14ac:dyDescent="0.25">
      <c r="O1960">
        <v>1778125.5464403001</v>
      </c>
      <c r="P1960">
        <v>7501985.0789131001</v>
      </c>
      <c r="Q1960">
        <v>1903.15</v>
      </c>
      <c r="R1960">
        <v>1958</v>
      </c>
    </row>
    <row r="1961" spans="15:18" x14ac:dyDescent="0.25">
      <c r="O1961">
        <v>1778192.2844439</v>
      </c>
      <c r="P1961">
        <v>7502158.5429550996</v>
      </c>
      <c r="Q1961">
        <v>1894.9469999999999</v>
      </c>
      <c r="R1961">
        <v>1959</v>
      </c>
    </row>
    <row r="1962" spans="15:18" x14ac:dyDescent="0.25">
      <c r="O1962">
        <v>1778259.0224474</v>
      </c>
      <c r="P1962">
        <v>7502332.0069970004</v>
      </c>
      <c r="Q1962">
        <v>1879.758</v>
      </c>
      <c r="R1962">
        <v>1960</v>
      </c>
    </row>
    <row r="1963" spans="15:18" x14ac:dyDescent="0.25">
      <c r="O1963">
        <v>1778263.9258301</v>
      </c>
      <c r="P1963">
        <v>7502514.7649071999</v>
      </c>
      <c r="Q1963">
        <v>1857.2149999999999</v>
      </c>
      <c r="R1963">
        <v>1961</v>
      </c>
    </row>
    <row r="1964" spans="15:18" x14ac:dyDescent="0.25">
      <c r="O1964">
        <v>1778251.1285744</v>
      </c>
      <c r="P1964">
        <v>7502700.1832590001</v>
      </c>
      <c r="Q1964">
        <v>1886.1859999999999</v>
      </c>
      <c r="R1964">
        <v>1962</v>
      </c>
    </row>
    <row r="1965" spans="15:18" x14ac:dyDescent="0.25">
      <c r="O1965">
        <v>1778238.3313187</v>
      </c>
      <c r="P1965">
        <v>7502885.6016108999</v>
      </c>
      <c r="Q1965">
        <v>1910.4110000000001</v>
      </c>
      <c r="R1965">
        <v>1963</v>
      </c>
    </row>
    <row r="1966" spans="15:18" x14ac:dyDescent="0.25">
      <c r="O1966">
        <v>1778133.5824506001</v>
      </c>
      <c r="P1966">
        <v>7503037.8961469997</v>
      </c>
      <c r="Q1966">
        <v>1912.3340000000001</v>
      </c>
      <c r="R1966">
        <v>1964</v>
      </c>
    </row>
    <row r="1967" spans="15:18" x14ac:dyDescent="0.25">
      <c r="O1967">
        <v>1778025.1969834999</v>
      </c>
      <c r="P1967">
        <v>7503188.8806675998</v>
      </c>
      <c r="Q1967">
        <v>1899.1579999999999</v>
      </c>
      <c r="R1967">
        <v>1965</v>
      </c>
    </row>
    <row r="1968" spans="15:18" x14ac:dyDescent="0.25">
      <c r="O1968">
        <v>1777916.8115163001</v>
      </c>
      <c r="P1968">
        <v>7503339.8651882997</v>
      </c>
      <c r="Q1968">
        <v>1873.3</v>
      </c>
      <c r="R1968">
        <v>1966</v>
      </c>
    </row>
    <row r="1969" spans="15:18" x14ac:dyDescent="0.25">
      <c r="O1969">
        <v>1777874.7100029001</v>
      </c>
      <c r="P1969">
        <v>7503491.2460805001</v>
      </c>
      <c r="Q1969">
        <v>1889.6210000000001</v>
      </c>
      <c r="R1969">
        <v>1967</v>
      </c>
    </row>
    <row r="1970" spans="15:18" x14ac:dyDescent="0.25">
      <c r="O1970">
        <v>1777981.2820379001</v>
      </c>
      <c r="P1970">
        <v>7503643.5160259996</v>
      </c>
      <c r="Q1970">
        <v>1887.76</v>
      </c>
      <c r="R1970">
        <v>1968</v>
      </c>
    </row>
    <row r="1971" spans="15:18" x14ac:dyDescent="0.25">
      <c r="O1971">
        <v>1778087.8540729999</v>
      </c>
      <c r="P1971">
        <v>7503795.7859715</v>
      </c>
      <c r="Q1971">
        <v>1877.836</v>
      </c>
      <c r="R1971">
        <v>1969</v>
      </c>
    </row>
    <row r="1972" spans="15:18" x14ac:dyDescent="0.25">
      <c r="O1972">
        <v>1778194.4261080001</v>
      </c>
      <c r="P1972">
        <v>7503948.0559170004</v>
      </c>
      <c r="Q1972">
        <v>1862.0940000000001</v>
      </c>
      <c r="R1972">
        <v>1970</v>
      </c>
    </row>
    <row r="1973" spans="15:18" x14ac:dyDescent="0.25">
      <c r="O1973">
        <v>1778300.9981430001</v>
      </c>
      <c r="P1973">
        <v>7504100.3258625995</v>
      </c>
      <c r="Q1973">
        <v>1855.7059999999999</v>
      </c>
      <c r="R1973">
        <v>1971</v>
      </c>
    </row>
    <row r="1974" spans="15:18" x14ac:dyDescent="0.25">
      <c r="O1974">
        <v>1778383.0925541001</v>
      </c>
      <c r="P1974">
        <v>7504263.7237451999</v>
      </c>
      <c r="Q1974">
        <v>1832.7090000000001</v>
      </c>
      <c r="R1974">
        <v>1972</v>
      </c>
    </row>
    <row r="1975" spans="15:18" x14ac:dyDescent="0.25">
      <c r="O1975">
        <v>1778427.7630336001</v>
      </c>
      <c r="P1975">
        <v>7504444.1351728002</v>
      </c>
      <c r="Q1975">
        <v>1825.748</v>
      </c>
      <c r="R1975">
        <v>1973</v>
      </c>
    </row>
    <row r="1976" spans="15:18" x14ac:dyDescent="0.25">
      <c r="O1976">
        <v>1778472.4335131999</v>
      </c>
      <c r="P1976">
        <v>7504624.5466003995</v>
      </c>
      <c r="Q1976">
        <v>1827.9849999999999</v>
      </c>
      <c r="R1976">
        <v>1974</v>
      </c>
    </row>
    <row r="1977" spans="15:18" x14ac:dyDescent="0.25">
      <c r="O1977">
        <v>1778546.6516782001</v>
      </c>
      <c r="P1977">
        <v>7504779.3283708999</v>
      </c>
      <c r="Q1977">
        <v>1839.8710000000001</v>
      </c>
      <c r="R1977">
        <v>1975</v>
      </c>
    </row>
    <row r="1978" spans="15:18" x14ac:dyDescent="0.25">
      <c r="O1978">
        <v>1778718.94083</v>
      </c>
      <c r="P1978">
        <v>7504849.0433847001</v>
      </c>
      <c r="Q1978">
        <v>1865.046</v>
      </c>
      <c r="R1978">
        <v>1976</v>
      </c>
    </row>
    <row r="1979" spans="15:18" x14ac:dyDescent="0.25">
      <c r="O1979">
        <v>1778682.8157007</v>
      </c>
      <c r="P1979">
        <v>7504973.2238245998</v>
      </c>
      <c r="Q1979">
        <v>1866.3710000000001</v>
      </c>
      <c r="R1979">
        <v>1977</v>
      </c>
    </row>
    <row r="1980" spans="15:18" x14ac:dyDescent="0.25">
      <c r="O1980">
        <v>1778566.6631785</v>
      </c>
      <c r="P1980">
        <v>7505118.3180235</v>
      </c>
      <c r="Q1980">
        <v>1863.433</v>
      </c>
      <c r="R1980">
        <v>1978</v>
      </c>
    </row>
    <row r="1981" spans="15:18" x14ac:dyDescent="0.25">
      <c r="O1981">
        <v>1778450.5106563</v>
      </c>
      <c r="P1981">
        <v>7505263.4122224003</v>
      </c>
      <c r="Q1981">
        <v>1858.508</v>
      </c>
      <c r="R1981">
        <v>1979</v>
      </c>
    </row>
    <row r="1982" spans="15:18" x14ac:dyDescent="0.25">
      <c r="O1982">
        <v>1778398.6231936</v>
      </c>
      <c r="P1982">
        <v>7505440.1331492001</v>
      </c>
      <c r="Q1982">
        <v>1859.5619999999999</v>
      </c>
      <c r="R1982">
        <v>1980</v>
      </c>
    </row>
    <row r="1983" spans="15:18" x14ac:dyDescent="0.25">
      <c r="O1983">
        <v>1778354.5165659001</v>
      </c>
      <c r="P1983">
        <v>7505620.6832539998</v>
      </c>
      <c r="Q1983">
        <v>1861.7909999999999</v>
      </c>
      <c r="R1983">
        <v>1981</v>
      </c>
    </row>
    <row r="1984" spans="15:18" x14ac:dyDescent="0.25">
      <c r="O1984">
        <v>1778310.4099381</v>
      </c>
      <c r="P1984">
        <v>7505801.2333588004</v>
      </c>
      <c r="Q1984">
        <v>1877.0650000000001</v>
      </c>
      <c r="R1984">
        <v>1982</v>
      </c>
    </row>
    <row r="1985" spans="15:18" x14ac:dyDescent="0.25">
      <c r="O1985">
        <v>1778225.3777178</v>
      </c>
      <c r="P1985">
        <v>7505948.9301803997</v>
      </c>
      <c r="Q1985">
        <v>1906.0740000000001</v>
      </c>
      <c r="R1985">
        <v>1983</v>
      </c>
    </row>
    <row r="1986" spans="15:18" x14ac:dyDescent="0.25">
      <c r="O1986">
        <v>1778058.6366528</v>
      </c>
      <c r="P1986">
        <v>7506031.0347004002</v>
      </c>
      <c r="Q1986">
        <v>1928.067</v>
      </c>
      <c r="R1986">
        <v>1984</v>
      </c>
    </row>
    <row r="1987" spans="15:18" x14ac:dyDescent="0.25">
      <c r="O1987">
        <v>1777891.8955878001</v>
      </c>
      <c r="P1987">
        <v>7506113.1392203001</v>
      </c>
      <c r="Q1987">
        <v>1978.366</v>
      </c>
      <c r="R1987">
        <v>1985</v>
      </c>
    </row>
    <row r="1988" spans="15:18" x14ac:dyDescent="0.25">
      <c r="O1988">
        <v>1777820.0687736999</v>
      </c>
      <c r="P1988">
        <v>7506260.5254683997</v>
      </c>
      <c r="Q1988">
        <v>2055.6930000000002</v>
      </c>
      <c r="R1988">
        <v>1986</v>
      </c>
    </row>
    <row r="1989" spans="15:18" x14ac:dyDescent="0.25">
      <c r="O1989">
        <v>1777803.0425702999</v>
      </c>
      <c r="P1989">
        <v>7506445.6034070002</v>
      </c>
      <c r="Q1989">
        <v>2053.15</v>
      </c>
      <c r="R1989">
        <v>1987</v>
      </c>
    </row>
    <row r="1990" spans="15:18" x14ac:dyDescent="0.25">
      <c r="O1990">
        <v>1777862.1652595</v>
      </c>
      <c r="P1990">
        <v>7506617.8384127999</v>
      </c>
      <c r="Q1990">
        <v>2049.9070000000002</v>
      </c>
      <c r="R1990">
        <v>1988</v>
      </c>
    </row>
    <row r="1991" spans="15:18" x14ac:dyDescent="0.25">
      <c r="O1991">
        <v>1777938.9518279999</v>
      </c>
      <c r="P1991">
        <v>7506787.0943074003</v>
      </c>
      <c r="Q1991">
        <v>2042.8430000000001</v>
      </c>
      <c r="R1991">
        <v>1989</v>
      </c>
    </row>
    <row r="1992" spans="15:18" x14ac:dyDescent="0.25">
      <c r="O1992">
        <v>1778015.7383965999</v>
      </c>
      <c r="P1992">
        <v>7506956.3502019998</v>
      </c>
      <c r="Q1992">
        <v>2036.711</v>
      </c>
      <c r="R1992">
        <v>1990</v>
      </c>
    </row>
    <row r="1993" spans="15:18" x14ac:dyDescent="0.25">
      <c r="O1993">
        <v>1778092.5249651</v>
      </c>
      <c r="P1993">
        <v>7507125.6060964996</v>
      </c>
      <c r="Q1993">
        <v>2027.817</v>
      </c>
      <c r="R1993">
        <v>1991</v>
      </c>
    </row>
    <row r="1994" spans="15:18" x14ac:dyDescent="0.25">
      <c r="O1994">
        <v>1778169.3115336001</v>
      </c>
      <c r="P1994">
        <v>7507294.8619911</v>
      </c>
      <c r="Q1994">
        <v>2078.3310000000001</v>
      </c>
      <c r="R1994">
        <v>1992</v>
      </c>
    </row>
    <row r="1995" spans="15:18" x14ac:dyDescent="0.25">
      <c r="O1995">
        <v>1778246.0981021</v>
      </c>
      <c r="P1995">
        <v>7507464.1178857004</v>
      </c>
      <c r="Q1995">
        <v>2084.864</v>
      </c>
      <c r="R1995">
        <v>1993</v>
      </c>
    </row>
    <row r="1996" spans="15:18" x14ac:dyDescent="0.25">
      <c r="O1996">
        <v>1778210.7712507001</v>
      </c>
      <c r="P1996">
        <v>7507640.8830639003</v>
      </c>
      <c r="Q1996">
        <v>2136.569</v>
      </c>
      <c r="R1996">
        <v>1994</v>
      </c>
    </row>
    <row r="1997" spans="15:18" x14ac:dyDescent="0.25">
      <c r="O1997">
        <v>1778157.2426048</v>
      </c>
      <c r="P1997">
        <v>7507818.8673863001</v>
      </c>
      <c r="Q1997">
        <v>2199.8780000000002</v>
      </c>
      <c r="R1997">
        <v>1995</v>
      </c>
    </row>
    <row r="1998" spans="15:18" x14ac:dyDescent="0.25">
      <c r="O1998">
        <v>1778291.9873054</v>
      </c>
      <c r="P1998">
        <v>7507936.0996885002</v>
      </c>
      <c r="Q1998">
        <v>2140.4769999999999</v>
      </c>
      <c r="R1998">
        <v>1996</v>
      </c>
    </row>
    <row r="1999" spans="15:18" x14ac:dyDescent="0.25">
      <c r="O1999">
        <v>1778439.4519821</v>
      </c>
      <c r="P1999">
        <v>7508049.2275104001</v>
      </c>
      <c r="Q1999">
        <v>2156.6559999999999</v>
      </c>
      <c r="R1999">
        <v>1997</v>
      </c>
    </row>
    <row r="2000" spans="15:18" x14ac:dyDescent="0.25">
      <c r="O2000">
        <v>1778586.9166588001</v>
      </c>
      <c r="P2000">
        <v>7508162.3553323001</v>
      </c>
      <c r="Q2000">
        <v>2195.54</v>
      </c>
      <c r="R2000">
        <v>1998</v>
      </c>
    </row>
    <row r="2001" spans="15:18" x14ac:dyDescent="0.25">
      <c r="O2001">
        <v>1778734.3813354</v>
      </c>
      <c r="P2001">
        <v>7508275.4831542</v>
      </c>
      <c r="Q2001">
        <v>2202.3180000000002</v>
      </c>
      <c r="R2001">
        <v>1999</v>
      </c>
    </row>
    <row r="2002" spans="15:18" x14ac:dyDescent="0.25">
      <c r="O2002">
        <v>1778881.8460121001</v>
      </c>
      <c r="P2002">
        <v>7508388.6109761996</v>
      </c>
      <c r="Q2002">
        <v>2219.8530000000001</v>
      </c>
      <c r="R2002">
        <v>2000</v>
      </c>
    </row>
    <row r="2003" spans="15:18" x14ac:dyDescent="0.25">
      <c r="O2003">
        <v>1778945.9344732999</v>
      </c>
      <c r="P2003">
        <v>7508509.4767057998</v>
      </c>
      <c r="Q2003">
        <v>2227.5810000000001</v>
      </c>
      <c r="R2003">
        <v>2001</v>
      </c>
    </row>
    <row r="2004" spans="15:18" x14ac:dyDescent="0.25">
      <c r="O2004">
        <v>1778821.8072009</v>
      </c>
      <c r="P2004">
        <v>7508647.8101984998</v>
      </c>
      <c r="Q2004">
        <v>2169.7170000000001</v>
      </c>
      <c r="R2004">
        <v>2002</v>
      </c>
    </row>
    <row r="2005" spans="15:18" x14ac:dyDescent="0.25">
      <c r="O2005">
        <v>1778697.2436114999</v>
      </c>
      <c r="P2005">
        <v>7508785.2193582999</v>
      </c>
      <c r="Q2005">
        <v>2147.6370000000002</v>
      </c>
      <c r="R2005">
        <v>2003</v>
      </c>
    </row>
    <row r="2006" spans="15:18" x14ac:dyDescent="0.25">
      <c r="O2006">
        <v>1778511.5526203001</v>
      </c>
      <c r="P2006">
        <v>7508793.1307915002</v>
      </c>
      <c r="Q2006">
        <v>2139.8690000000001</v>
      </c>
      <c r="R2006">
        <v>2004</v>
      </c>
    </row>
    <row r="2007" spans="15:18" x14ac:dyDescent="0.25">
      <c r="O2007">
        <v>1778325.8616291999</v>
      </c>
      <c r="P2007">
        <v>7508801.0422246996</v>
      </c>
      <c r="Q2007">
        <v>2140.029</v>
      </c>
      <c r="R2007">
        <v>2005</v>
      </c>
    </row>
    <row r="2008" spans="15:18" x14ac:dyDescent="0.25">
      <c r="O2008">
        <v>1778140.1706381</v>
      </c>
      <c r="P2008">
        <v>7508808.9536579</v>
      </c>
      <c r="Q2008">
        <v>2156.4229999999998</v>
      </c>
      <c r="R2008">
        <v>2006</v>
      </c>
    </row>
    <row r="2009" spans="15:18" x14ac:dyDescent="0.25">
      <c r="O2009">
        <v>1777954.4796470001</v>
      </c>
      <c r="P2009">
        <v>7508816.8650911003</v>
      </c>
      <c r="Q2009">
        <v>2165.5770000000002</v>
      </c>
      <c r="R2009">
        <v>2007</v>
      </c>
    </row>
    <row r="2010" spans="15:18" x14ac:dyDescent="0.25">
      <c r="O2010">
        <v>1777771.0661313001</v>
      </c>
      <c r="P2010">
        <v>7508831.5899042999</v>
      </c>
      <c r="Q2010">
        <v>2156.7469999999998</v>
      </c>
      <c r="R2010">
        <v>2008</v>
      </c>
    </row>
    <row r="2011" spans="15:18" x14ac:dyDescent="0.25">
      <c r="O2011">
        <v>1777628.5807022001</v>
      </c>
      <c r="P2011">
        <v>7508946.0804447997</v>
      </c>
      <c r="Q2011">
        <v>2143.9670000000001</v>
      </c>
      <c r="R2011">
        <v>2009</v>
      </c>
    </row>
    <row r="2012" spans="15:18" x14ac:dyDescent="0.25">
      <c r="O2012">
        <v>1777547.3519822001</v>
      </c>
      <c r="P2012">
        <v>7509113.2499096999</v>
      </c>
      <c r="Q2012">
        <v>2125.3040000000001</v>
      </c>
      <c r="R2012">
        <v>2010</v>
      </c>
    </row>
    <row r="2013" spans="15:18" x14ac:dyDescent="0.25">
      <c r="O2013">
        <v>1777478.1920719999</v>
      </c>
      <c r="P2013">
        <v>7509284.5262598004</v>
      </c>
      <c r="Q2013">
        <v>2077.3069999999998</v>
      </c>
      <c r="R2013">
        <v>2011</v>
      </c>
    </row>
    <row r="2014" spans="15:18" x14ac:dyDescent="0.25">
      <c r="O2014">
        <v>1777440.5963226</v>
      </c>
      <c r="P2014">
        <v>7509466.5435517998</v>
      </c>
      <c r="Q2014">
        <v>2078.482</v>
      </c>
      <c r="R2014">
        <v>2012</v>
      </c>
    </row>
    <row r="2015" spans="15:18" x14ac:dyDescent="0.25">
      <c r="O2015">
        <v>1777403.0005731999</v>
      </c>
      <c r="P2015">
        <v>7509648.5608438002</v>
      </c>
      <c r="Q2015">
        <v>2075.7660000000001</v>
      </c>
      <c r="R2015">
        <v>2013</v>
      </c>
    </row>
    <row r="2016" spans="15:18" x14ac:dyDescent="0.25">
      <c r="O2016">
        <v>1777365.4048238001</v>
      </c>
      <c r="P2016">
        <v>7509830.5781357996</v>
      </c>
      <c r="Q2016">
        <v>2077.9679999999998</v>
      </c>
      <c r="R2016">
        <v>2014</v>
      </c>
    </row>
    <row r="2017" spans="15:18" x14ac:dyDescent="0.25">
      <c r="O2017">
        <v>1777249.1875511</v>
      </c>
      <c r="P2017">
        <v>7509972.6636327999</v>
      </c>
      <c r="Q2017">
        <v>2079.087</v>
      </c>
      <c r="R2017">
        <v>2015</v>
      </c>
    </row>
    <row r="2018" spans="15:18" x14ac:dyDescent="0.25">
      <c r="O2018">
        <v>1777124.3861769999</v>
      </c>
      <c r="P2018">
        <v>7510110.3892729999</v>
      </c>
      <c r="Q2018">
        <v>2056.0390000000002</v>
      </c>
      <c r="R2018">
        <v>2016</v>
      </c>
    </row>
    <row r="2019" spans="15:18" x14ac:dyDescent="0.25">
      <c r="O2019">
        <v>1776999.5848029</v>
      </c>
      <c r="P2019">
        <v>7510248.1149132</v>
      </c>
      <c r="Q2019">
        <v>2040.222</v>
      </c>
      <c r="R2019">
        <v>2017</v>
      </c>
    </row>
    <row r="2020" spans="15:18" x14ac:dyDescent="0.25">
      <c r="O2020">
        <v>1776999.2103432999</v>
      </c>
      <c r="P2020">
        <v>7510424.2861842001</v>
      </c>
      <c r="Q2020">
        <v>2018.1489999999999</v>
      </c>
      <c r="R2020">
        <v>2018</v>
      </c>
    </row>
    <row r="2021" spans="15:18" x14ac:dyDescent="0.25">
      <c r="O2021">
        <v>1777067.7691818001</v>
      </c>
      <c r="P2021">
        <v>7510592.4289894002</v>
      </c>
      <c r="Q2021">
        <v>1983.3440000000001</v>
      </c>
      <c r="R2021">
        <v>2019</v>
      </c>
    </row>
    <row r="2022" spans="15:18" x14ac:dyDescent="0.25">
      <c r="O2022">
        <v>1777168.3244298</v>
      </c>
      <c r="P2022">
        <v>7510748.7375849998</v>
      </c>
      <c r="Q2022">
        <v>1951.963</v>
      </c>
      <c r="R2022">
        <v>2020</v>
      </c>
    </row>
    <row r="2023" spans="15:18" x14ac:dyDescent="0.25">
      <c r="O2023">
        <v>1777248.2716214999</v>
      </c>
      <c r="P2023">
        <v>7510916.1662437003</v>
      </c>
      <c r="Q2023">
        <v>1924.1010000000001</v>
      </c>
      <c r="R2023">
        <v>2021</v>
      </c>
    </row>
    <row r="2024" spans="15:18" x14ac:dyDescent="0.25">
      <c r="O2024">
        <v>1777323.7155112999</v>
      </c>
      <c r="P2024">
        <v>7511086.0248745</v>
      </c>
      <c r="Q2024">
        <v>1874.6289999999999</v>
      </c>
      <c r="R2024">
        <v>2022</v>
      </c>
    </row>
    <row r="2025" spans="15:18" x14ac:dyDescent="0.25">
      <c r="O2025">
        <v>1777399.159401</v>
      </c>
      <c r="P2025">
        <v>7511255.8835052997</v>
      </c>
      <c r="Q2025">
        <v>1840.74</v>
      </c>
      <c r="R2025">
        <v>2023</v>
      </c>
    </row>
    <row r="2026" spans="15:18" x14ac:dyDescent="0.25">
      <c r="O2026">
        <v>1777373.4604295001</v>
      </c>
      <c r="P2026">
        <v>7511435.8936983999</v>
      </c>
      <c r="Q2026">
        <v>1850.5909999999999</v>
      </c>
      <c r="R2026">
        <v>2024</v>
      </c>
    </row>
    <row r="2027" spans="15:18" x14ac:dyDescent="0.25">
      <c r="O2027">
        <v>1777333.2782677</v>
      </c>
      <c r="P2027">
        <v>7511617.3575483002</v>
      </c>
      <c r="Q2027">
        <v>1852.24</v>
      </c>
      <c r="R2027">
        <v>2025</v>
      </c>
    </row>
    <row r="2028" spans="15:18" x14ac:dyDescent="0.25">
      <c r="O2028">
        <v>1777293.0961058</v>
      </c>
      <c r="P2028">
        <v>7511798.8213983001</v>
      </c>
      <c r="Q2028">
        <v>1897.1030000000001</v>
      </c>
      <c r="R2028">
        <v>2026</v>
      </c>
    </row>
    <row r="2029" spans="15:18" x14ac:dyDescent="0.25">
      <c r="O2029">
        <v>1777348.0433801</v>
      </c>
      <c r="P2029">
        <v>7511939.1320697004</v>
      </c>
      <c r="Q2029">
        <v>1901.9580000000001</v>
      </c>
      <c r="R2029">
        <v>2027</v>
      </c>
    </row>
    <row r="2030" spans="15:18" x14ac:dyDescent="0.25">
      <c r="O2030">
        <v>1777455.949671</v>
      </c>
      <c r="P2030">
        <v>7512086.4758483004</v>
      </c>
      <c r="Q2030">
        <v>1884.126</v>
      </c>
      <c r="R2030">
        <v>2028</v>
      </c>
    </row>
    <row r="2031" spans="15:18" x14ac:dyDescent="0.25">
      <c r="O2031">
        <v>1777599.3935440001</v>
      </c>
      <c r="P2031">
        <v>7512202.0159259001</v>
      </c>
      <c r="Q2031">
        <v>1871.684</v>
      </c>
      <c r="R2031">
        <v>2029</v>
      </c>
    </row>
    <row r="2032" spans="15:18" x14ac:dyDescent="0.25">
      <c r="O2032">
        <v>1777725.6778390999</v>
      </c>
      <c r="P2032">
        <v>7512336.4643339003</v>
      </c>
      <c r="Q2032">
        <v>1837.8440000000001</v>
      </c>
      <c r="R2032">
        <v>2030</v>
      </c>
    </row>
    <row r="2033" spans="15:18" x14ac:dyDescent="0.25">
      <c r="O2033">
        <v>1777904.8849766001</v>
      </c>
      <c r="P2033">
        <v>7512385.7445211001</v>
      </c>
      <c r="Q2033">
        <v>1829.7270000000001</v>
      </c>
      <c r="R2033">
        <v>2031</v>
      </c>
    </row>
    <row r="2034" spans="15:18" x14ac:dyDescent="0.25">
      <c r="O2034">
        <v>1778084.0810207999</v>
      </c>
      <c r="P2034">
        <v>7512435.0650295997</v>
      </c>
      <c r="Q2034">
        <v>1814.702</v>
      </c>
      <c r="R2034">
        <v>2032</v>
      </c>
    </row>
    <row r="2035" spans="15:18" x14ac:dyDescent="0.25">
      <c r="O2035">
        <v>1778253.0158092</v>
      </c>
      <c r="P2035">
        <v>7512512.4360427</v>
      </c>
      <c r="Q2035">
        <v>1783.0409999999999</v>
      </c>
      <c r="R2035">
        <v>2033</v>
      </c>
    </row>
    <row r="2036" spans="15:18" x14ac:dyDescent="0.25">
      <c r="O2036">
        <v>1778396.7466283999</v>
      </c>
      <c r="P2036">
        <v>7512618.3860354004</v>
      </c>
      <c r="Q2036">
        <v>1763.277</v>
      </c>
      <c r="R2036">
        <v>2034</v>
      </c>
    </row>
    <row r="2037" spans="15:18" x14ac:dyDescent="0.25">
      <c r="O2037">
        <v>1778493.2784444001</v>
      </c>
      <c r="P2037">
        <v>7512777.2109182999</v>
      </c>
      <c r="Q2037">
        <v>1763.4390000000001</v>
      </c>
      <c r="R2037">
        <v>2035</v>
      </c>
    </row>
    <row r="2038" spans="15:18" x14ac:dyDescent="0.25">
      <c r="O2038">
        <v>1778609.2038424001</v>
      </c>
      <c r="P2038">
        <v>7512918.0817331998</v>
      </c>
      <c r="Q2038">
        <v>1763.634</v>
      </c>
      <c r="R2038">
        <v>2036</v>
      </c>
    </row>
    <row r="2039" spans="15:18" x14ac:dyDescent="0.25">
      <c r="O2039">
        <v>1778790.3543666999</v>
      </c>
      <c r="P2039">
        <v>7512959.6536285002</v>
      </c>
      <c r="Q2039">
        <v>1751.6959999999999</v>
      </c>
      <c r="R2039">
        <v>2037</v>
      </c>
    </row>
    <row r="2040" spans="15:18" x14ac:dyDescent="0.25">
      <c r="O2040">
        <v>1778972.1716958</v>
      </c>
      <c r="P2040">
        <v>7512997.5160545995</v>
      </c>
      <c r="Q2040">
        <v>1727.6969999999999</v>
      </c>
      <c r="R2040">
        <v>2038</v>
      </c>
    </row>
    <row r="2041" spans="15:18" x14ac:dyDescent="0.25">
      <c r="O2041">
        <v>1779156.8600464</v>
      </c>
      <c r="P2041">
        <v>7513017.6227762001</v>
      </c>
      <c r="Q2041">
        <v>1692.6420000000001</v>
      </c>
      <c r="R2041">
        <v>2039</v>
      </c>
    </row>
    <row r="2042" spans="15:18" x14ac:dyDescent="0.25">
      <c r="O2042">
        <v>1779340.9770287999</v>
      </c>
      <c r="P2042">
        <v>7513033.2861884004</v>
      </c>
      <c r="Q2042">
        <v>1681.385</v>
      </c>
      <c r="R2042">
        <v>2040</v>
      </c>
    </row>
    <row r="2043" spans="15:18" x14ac:dyDescent="0.25">
      <c r="O2043">
        <v>1779459.9130841</v>
      </c>
      <c r="P2043">
        <v>7513175.7984127998</v>
      </c>
      <c r="Q2043">
        <v>1683.92</v>
      </c>
      <c r="R2043">
        <v>2041</v>
      </c>
    </row>
    <row r="2044" spans="15:18" x14ac:dyDescent="0.25">
      <c r="O2044">
        <v>1779572.424907</v>
      </c>
      <c r="P2044">
        <v>7513320.3648667</v>
      </c>
      <c r="Q2044">
        <v>1710.6980000000001</v>
      </c>
      <c r="R2044">
        <v>2042</v>
      </c>
    </row>
    <row r="2045" spans="15:18" x14ac:dyDescent="0.25">
      <c r="O2045">
        <v>1779726.1848236001</v>
      </c>
      <c r="P2045">
        <v>7513424.7757043997</v>
      </c>
      <c r="Q2045">
        <v>1691.3530000000001</v>
      </c>
      <c r="R2045">
        <v>2043</v>
      </c>
    </row>
    <row r="2046" spans="15:18" x14ac:dyDescent="0.25">
      <c r="O2046">
        <v>1779887.9332212</v>
      </c>
      <c r="P2046">
        <v>7513516.0484619001</v>
      </c>
      <c r="Q2046">
        <v>1670.81</v>
      </c>
      <c r="R2046">
        <v>2044</v>
      </c>
    </row>
    <row r="2047" spans="15:18" x14ac:dyDescent="0.25">
      <c r="O2047">
        <v>1779947.8273815999</v>
      </c>
      <c r="P2047">
        <v>7513676.5563049</v>
      </c>
      <c r="Q2047">
        <v>1702.9480000000001</v>
      </c>
      <c r="R2047">
        <v>2045</v>
      </c>
    </row>
    <row r="2048" spans="15:18" x14ac:dyDescent="0.25">
      <c r="O2048">
        <v>1779894.1971007001</v>
      </c>
      <c r="P2048">
        <v>7513853.5205889</v>
      </c>
      <c r="Q2048">
        <v>1743.2919999999999</v>
      </c>
      <c r="R2048">
        <v>2046</v>
      </c>
    </row>
    <row r="2049" spans="15:18" x14ac:dyDescent="0.25">
      <c r="O2049">
        <v>1779982.2896896999</v>
      </c>
      <c r="P2049">
        <v>7514015.3156083999</v>
      </c>
      <c r="Q2049">
        <v>1756.482</v>
      </c>
      <c r="R2049">
        <v>2047</v>
      </c>
    </row>
    <row r="2050" spans="15:18" x14ac:dyDescent="0.25">
      <c r="O2050">
        <v>1780071.2051617999</v>
      </c>
      <c r="P2050">
        <v>7514178.5065618996</v>
      </c>
      <c r="Q2050">
        <v>1770.2750000000001</v>
      </c>
      <c r="R2050">
        <v>2048</v>
      </c>
    </row>
    <row r="2051" spans="15:18" x14ac:dyDescent="0.25">
      <c r="O2051">
        <v>1780106.8990283001</v>
      </c>
      <c r="P2051">
        <v>7514350.7098311996</v>
      </c>
      <c r="Q2051">
        <v>1748.9590000000001</v>
      </c>
      <c r="R2051">
        <v>2049</v>
      </c>
    </row>
    <row r="2052" spans="15:18" x14ac:dyDescent="0.25">
      <c r="O2052">
        <v>1780035.1341081001</v>
      </c>
      <c r="P2052">
        <v>7514516.7840524996</v>
      </c>
      <c r="Q2052">
        <v>1732.0550000000001</v>
      </c>
      <c r="R2052">
        <v>2050</v>
      </c>
    </row>
    <row r="2053" spans="15:18" x14ac:dyDescent="0.25">
      <c r="O2053">
        <v>1779924.4514377001</v>
      </c>
      <c r="P2053">
        <v>7514666.0927237002</v>
      </c>
      <c r="Q2053">
        <v>1647.182</v>
      </c>
      <c r="R2053">
        <v>2051</v>
      </c>
    </row>
    <row r="2054" spans="15:18" x14ac:dyDescent="0.25">
      <c r="O2054">
        <v>1779867.7346383999</v>
      </c>
      <c r="P2054">
        <v>7514842.9979881998</v>
      </c>
      <c r="Q2054">
        <v>1567.8050000000001</v>
      </c>
      <c r="R2054">
        <v>2052</v>
      </c>
    </row>
    <row r="2055" spans="15:18" x14ac:dyDescent="0.25">
      <c r="O2055">
        <v>1779783.2282906999</v>
      </c>
      <c r="P2055">
        <v>7515008.0976067996</v>
      </c>
      <c r="Q2055">
        <v>1555.74</v>
      </c>
      <c r="R2055">
        <v>2053</v>
      </c>
    </row>
    <row r="2056" spans="15:18" x14ac:dyDescent="0.25">
      <c r="O2056">
        <v>1779672.3387354</v>
      </c>
      <c r="P2056">
        <v>7515152.9866364002</v>
      </c>
      <c r="Q2056">
        <v>1566.1969999999999</v>
      </c>
      <c r="R2056">
        <v>2054</v>
      </c>
    </row>
    <row r="2057" spans="15:18" x14ac:dyDescent="0.25">
      <c r="O2057">
        <v>1779541.7505562</v>
      </c>
      <c r="P2057">
        <v>7515282.2566485004</v>
      </c>
      <c r="Q2057">
        <v>1546.2909999999999</v>
      </c>
      <c r="R2057">
        <v>2055</v>
      </c>
    </row>
    <row r="2058" spans="15:18" x14ac:dyDescent="0.25">
      <c r="O2058">
        <v>1779458.5049693</v>
      </c>
      <c r="P2058">
        <v>7515446.7753007002</v>
      </c>
      <c r="Q2058">
        <v>1501.326</v>
      </c>
      <c r="R2058">
        <v>2056</v>
      </c>
    </row>
    <row r="2059" spans="15:18" x14ac:dyDescent="0.25">
      <c r="O2059">
        <v>1779402.1714850999</v>
      </c>
      <c r="P2059">
        <v>7515623.8871219</v>
      </c>
      <c r="Q2059">
        <v>1493.0239999999999</v>
      </c>
      <c r="R2059">
        <v>2057</v>
      </c>
    </row>
    <row r="2060" spans="15:18" x14ac:dyDescent="0.25">
      <c r="O2060">
        <v>1779331.9534734001</v>
      </c>
      <c r="P2060">
        <v>7515794.9651691001</v>
      </c>
      <c r="Q2060">
        <v>1457.3420000000001</v>
      </c>
      <c r="R2060">
        <v>2058</v>
      </c>
    </row>
    <row r="2061" spans="15:18" x14ac:dyDescent="0.25">
      <c r="O2061">
        <v>1779210.9265055</v>
      </c>
      <c r="P2061">
        <v>7515929.0552281998</v>
      </c>
      <c r="Q2061">
        <v>1464.279</v>
      </c>
      <c r="R2061">
        <v>2059</v>
      </c>
    </row>
    <row r="2062" spans="15:18" x14ac:dyDescent="0.25">
      <c r="O2062">
        <v>1779089.3721274999</v>
      </c>
      <c r="P2062">
        <v>7516064.4359085998</v>
      </c>
      <c r="Q2062">
        <v>1519.0940000000001</v>
      </c>
      <c r="R2062">
        <v>2060</v>
      </c>
    </row>
    <row r="2063" spans="15:18" x14ac:dyDescent="0.25">
      <c r="O2063">
        <v>1779026.3921624001</v>
      </c>
      <c r="P2063">
        <v>7516239.2994523998</v>
      </c>
      <c r="Q2063">
        <v>1518.6759999999999</v>
      </c>
      <c r="R2063">
        <v>2061</v>
      </c>
    </row>
    <row r="2064" spans="15:18" x14ac:dyDescent="0.25">
      <c r="O2064">
        <v>1778867.3508949</v>
      </c>
      <c r="P2064">
        <v>7516291.5096936999</v>
      </c>
      <c r="Q2064">
        <v>1512.5640000000001</v>
      </c>
      <c r="R2064">
        <v>2062</v>
      </c>
    </row>
    <row r="2065" spans="15:18" x14ac:dyDescent="0.25">
      <c r="O2065">
        <v>1778767.5739322</v>
      </c>
      <c r="P2065">
        <v>7516444.3667553999</v>
      </c>
      <c r="Q2065">
        <v>1452.7239999999999</v>
      </c>
      <c r="R2065">
        <v>2063</v>
      </c>
    </row>
    <row r="2066" spans="15:18" x14ac:dyDescent="0.25">
      <c r="O2066">
        <v>1778603.4642956001</v>
      </c>
      <c r="P2066">
        <v>7516529.5800833004</v>
      </c>
      <c r="Q2066">
        <v>1455.3</v>
      </c>
      <c r="R2066">
        <v>2064</v>
      </c>
    </row>
    <row r="2067" spans="15:18" x14ac:dyDescent="0.25">
      <c r="O2067">
        <v>1778437.1613107999</v>
      </c>
      <c r="P2067">
        <v>7516611.025281</v>
      </c>
      <c r="Q2067">
        <v>1429.5709999999999</v>
      </c>
      <c r="R2067">
        <v>2065</v>
      </c>
    </row>
    <row r="2068" spans="15:18" x14ac:dyDescent="0.25">
      <c r="O2068">
        <v>1778270.9224501001</v>
      </c>
      <c r="P2068">
        <v>7516691.7098848997</v>
      </c>
      <c r="Q2068">
        <v>1434.5429999999999</v>
      </c>
      <c r="R2068">
        <v>2066</v>
      </c>
    </row>
    <row r="2069" spans="15:18" x14ac:dyDescent="0.25">
      <c r="O2069">
        <v>1778114.2345675</v>
      </c>
      <c r="P2069">
        <v>7516786.9675442996</v>
      </c>
      <c r="Q2069">
        <v>1459.703</v>
      </c>
      <c r="R2069">
        <v>2067</v>
      </c>
    </row>
    <row r="2070" spans="15:18" x14ac:dyDescent="0.25">
      <c r="O2070">
        <v>1778042.5299245</v>
      </c>
      <c r="P2070">
        <v>7516950.7146162</v>
      </c>
      <c r="Q2070">
        <v>1468.0830000000001</v>
      </c>
      <c r="R2070">
        <v>2068</v>
      </c>
    </row>
    <row r="2071" spans="15:18" x14ac:dyDescent="0.25">
      <c r="O2071">
        <v>1778070.7306723001</v>
      </c>
      <c r="P2071">
        <v>7517134.4221358998</v>
      </c>
      <c r="Q2071">
        <v>1466.9090000000001</v>
      </c>
      <c r="R2071">
        <v>2069</v>
      </c>
    </row>
    <row r="2072" spans="15:18" x14ac:dyDescent="0.25">
      <c r="O2072">
        <v>1778132.8663381001</v>
      </c>
      <c r="P2072">
        <v>7517308.9190656999</v>
      </c>
      <c r="Q2072">
        <v>1427.5160000000001</v>
      </c>
      <c r="R2072">
        <v>2070</v>
      </c>
    </row>
    <row r="2073" spans="15:18" x14ac:dyDescent="0.25">
      <c r="O2073">
        <v>1778198.0983130001</v>
      </c>
      <c r="P2073">
        <v>7517482.4273134004</v>
      </c>
      <c r="Q2073">
        <v>1402.84</v>
      </c>
      <c r="R2073">
        <v>2071</v>
      </c>
    </row>
    <row r="2074" spans="15:18" x14ac:dyDescent="0.25">
      <c r="O2074">
        <v>1778240.9232053</v>
      </c>
      <c r="P2074">
        <v>7517663.2857208997</v>
      </c>
      <c r="Q2074">
        <v>1395.261</v>
      </c>
      <c r="R2074">
        <v>2072</v>
      </c>
    </row>
    <row r="2075" spans="15:18" x14ac:dyDescent="0.25">
      <c r="O2075">
        <v>1778298.8475943001</v>
      </c>
      <c r="P2075">
        <v>7517839.5359279001</v>
      </c>
      <c r="Q2075">
        <v>1375.6410000000001</v>
      </c>
      <c r="R2075">
        <v>2073</v>
      </c>
    </row>
    <row r="2076" spans="15:18" x14ac:dyDescent="0.25">
      <c r="O2076">
        <v>1778414.7392593001</v>
      </c>
      <c r="P2076">
        <v>7517984.5804971997</v>
      </c>
      <c r="Q2076">
        <v>1357.24</v>
      </c>
      <c r="R2076">
        <v>2074</v>
      </c>
    </row>
    <row r="2077" spans="15:18" x14ac:dyDescent="0.25">
      <c r="O2077">
        <v>1778528.220553</v>
      </c>
      <c r="P2077">
        <v>7518131.7464934997</v>
      </c>
      <c r="Q2077">
        <v>1356.97</v>
      </c>
      <c r="R2077">
        <v>2075</v>
      </c>
    </row>
    <row r="2078" spans="15:18" x14ac:dyDescent="0.25">
      <c r="O2078">
        <v>1778640.3855375999</v>
      </c>
      <c r="P2078">
        <v>7518279.9441227</v>
      </c>
      <c r="Q2078">
        <v>1392.204</v>
      </c>
      <c r="R2078">
        <v>2076</v>
      </c>
    </row>
    <row r="2079" spans="15:18" x14ac:dyDescent="0.25">
      <c r="O2079">
        <v>1778754.4090243001</v>
      </c>
      <c r="P2079">
        <v>7518426.7173445998</v>
      </c>
      <c r="Q2079">
        <v>1382.711</v>
      </c>
      <c r="R2079">
        <v>2077</v>
      </c>
    </row>
    <row r="2080" spans="15:18" x14ac:dyDescent="0.25">
      <c r="O2080">
        <v>1778826.6172356</v>
      </c>
      <c r="P2080">
        <v>7518595.6300424002</v>
      </c>
      <c r="Q2080">
        <v>1390.374</v>
      </c>
      <c r="R2080">
        <v>2078</v>
      </c>
    </row>
    <row r="2081" spans="15:18" x14ac:dyDescent="0.25">
      <c r="O2081">
        <v>1778882.8742533</v>
      </c>
      <c r="P2081">
        <v>7518772.7648050003</v>
      </c>
      <c r="Q2081">
        <v>1392.434</v>
      </c>
      <c r="R2081">
        <v>2079</v>
      </c>
    </row>
    <row r="2082" spans="15:18" x14ac:dyDescent="0.25">
      <c r="O2082">
        <v>1778830.6275144999</v>
      </c>
      <c r="P2082">
        <v>7518945.0967169004</v>
      </c>
      <c r="Q2082">
        <v>1368.3779999999999</v>
      </c>
      <c r="R2082">
        <v>2080</v>
      </c>
    </row>
    <row r="2083" spans="15:18" x14ac:dyDescent="0.25">
      <c r="O2083">
        <v>1778727.2428426</v>
      </c>
      <c r="P2083">
        <v>7519091.7436867999</v>
      </c>
      <c r="Q2083">
        <v>1347.0070000000001</v>
      </c>
      <c r="R2083">
        <v>2081</v>
      </c>
    </row>
    <row r="2084" spans="15:18" x14ac:dyDescent="0.25">
      <c r="O2084">
        <v>1778582.4824300001</v>
      </c>
      <c r="P2084">
        <v>7519207.5306970999</v>
      </c>
      <c r="Q2084">
        <v>1350.63</v>
      </c>
      <c r="R2084">
        <v>2082</v>
      </c>
    </row>
    <row r="2085" spans="15:18" x14ac:dyDescent="0.25">
      <c r="O2085">
        <v>1778424.7632215</v>
      </c>
      <c r="P2085">
        <v>7519298.6334507996</v>
      </c>
      <c r="Q2085">
        <v>1334.181</v>
      </c>
      <c r="R2085">
        <v>2083</v>
      </c>
    </row>
    <row r="2086" spans="15:18" x14ac:dyDescent="0.25">
      <c r="O2086">
        <v>1778254.7364441</v>
      </c>
      <c r="P2086">
        <v>7519372.9632388996</v>
      </c>
      <c r="Q2086">
        <v>1331.62</v>
      </c>
      <c r="R2086">
        <v>2084</v>
      </c>
    </row>
    <row r="2087" spans="15:18" x14ac:dyDescent="0.25">
      <c r="O2087">
        <v>1778093.6264035001</v>
      </c>
      <c r="P2087">
        <v>7519465.6254486004</v>
      </c>
      <c r="Q2087">
        <v>1333.365</v>
      </c>
      <c r="R2087">
        <v>2085</v>
      </c>
    </row>
    <row r="2088" spans="15:18" x14ac:dyDescent="0.25">
      <c r="O2088">
        <v>1777929.9132115999</v>
      </c>
      <c r="P2088">
        <v>7519547.9769988004</v>
      </c>
      <c r="Q2088">
        <v>1357.0509999999999</v>
      </c>
      <c r="R2088">
        <v>2086</v>
      </c>
    </row>
    <row r="2089" spans="15:18" x14ac:dyDescent="0.25">
      <c r="O2089">
        <v>1777744.2999501</v>
      </c>
      <c r="P2089">
        <v>7519555.7444163002</v>
      </c>
      <c r="Q2089">
        <v>1325.3589999999999</v>
      </c>
      <c r="R2089">
        <v>2087</v>
      </c>
    </row>
    <row r="2090" spans="15:18" x14ac:dyDescent="0.25">
      <c r="O2090">
        <v>1777562.0883952</v>
      </c>
      <c r="P2090">
        <v>7519586.8918692004</v>
      </c>
      <c r="Q2090">
        <v>1322.5740000000001</v>
      </c>
      <c r="R2090">
        <v>2088</v>
      </c>
    </row>
    <row r="2091" spans="15:18" x14ac:dyDescent="0.25">
      <c r="O2091">
        <v>1777443.5037688001</v>
      </c>
      <c r="P2091">
        <v>7519717.7052512001</v>
      </c>
      <c r="Q2091">
        <v>1301.394</v>
      </c>
      <c r="R2091">
        <v>2089</v>
      </c>
    </row>
    <row r="2092" spans="15:18" x14ac:dyDescent="0.25">
      <c r="O2092">
        <v>1777321.7083103999</v>
      </c>
      <c r="P2092">
        <v>7519830.8550340002</v>
      </c>
      <c r="Q2092">
        <v>1288.1010000000001</v>
      </c>
      <c r="R2092">
        <v>2090</v>
      </c>
    </row>
    <row r="2093" spans="15:18" x14ac:dyDescent="0.25">
      <c r="O2093">
        <v>1777319.4935882001</v>
      </c>
      <c r="P2093">
        <v>7520016.4948993996</v>
      </c>
      <c r="Q2093">
        <v>1292.3399999999999</v>
      </c>
      <c r="R2093">
        <v>2091</v>
      </c>
    </row>
    <row r="2094" spans="15:18" x14ac:dyDescent="0.25">
      <c r="O2094">
        <v>1777331.2290642001</v>
      </c>
      <c r="P2094">
        <v>7520201.8257702999</v>
      </c>
      <c r="Q2094">
        <v>1287.069</v>
      </c>
      <c r="R2094">
        <v>2092</v>
      </c>
    </row>
    <row r="2095" spans="15:18" x14ac:dyDescent="0.25">
      <c r="O2095">
        <v>1777277.3130067999</v>
      </c>
      <c r="P2095">
        <v>7520357.8966370001</v>
      </c>
      <c r="Q2095">
        <v>1251.0029999999999</v>
      </c>
      <c r="R2095">
        <v>2093</v>
      </c>
    </row>
    <row r="2096" spans="15:18" x14ac:dyDescent="0.25">
      <c r="O2096">
        <v>1777158.4444341001</v>
      </c>
      <c r="P2096">
        <v>7520480.9594320003</v>
      </c>
      <c r="Q2096">
        <v>1261.318</v>
      </c>
      <c r="R2096">
        <v>2094</v>
      </c>
    </row>
    <row r="2097" spans="15:18" x14ac:dyDescent="0.25">
      <c r="O2097">
        <v>1777034.4214900001</v>
      </c>
      <c r="P2097">
        <v>7520601.4498571996</v>
      </c>
      <c r="Q2097">
        <v>1278.8779999999999</v>
      </c>
      <c r="R2097">
        <v>2095</v>
      </c>
    </row>
    <row r="2098" spans="15:18" x14ac:dyDescent="0.25">
      <c r="O2098">
        <v>1776917.4359897</v>
      </c>
      <c r="P2098">
        <v>7520709.2355695004</v>
      </c>
      <c r="Q2098">
        <v>1283.3389999999999</v>
      </c>
      <c r="R2098">
        <v>2096</v>
      </c>
    </row>
    <row r="2099" spans="15:18" x14ac:dyDescent="0.25">
      <c r="O2099">
        <v>1776890.7206792999</v>
      </c>
      <c r="P2099">
        <v>7520892.8727518003</v>
      </c>
      <c r="Q2099">
        <v>1270.203</v>
      </c>
      <c r="R2099">
        <v>2097</v>
      </c>
    </row>
    <row r="2100" spans="15:18" x14ac:dyDescent="0.25">
      <c r="O2100">
        <v>1776806.1715851999</v>
      </c>
      <c r="P2100">
        <v>7521056.6164256996</v>
      </c>
      <c r="Q2100">
        <v>1236.278</v>
      </c>
      <c r="R2100">
        <v>2098</v>
      </c>
    </row>
    <row r="2101" spans="15:18" x14ac:dyDescent="0.25">
      <c r="O2101">
        <v>1776659.2775047</v>
      </c>
      <c r="P2101">
        <v>7521169.7755755996</v>
      </c>
      <c r="Q2101">
        <v>1260.4659999999999</v>
      </c>
      <c r="R2101">
        <v>2099</v>
      </c>
    </row>
    <row r="2102" spans="15:18" x14ac:dyDescent="0.25">
      <c r="O2102">
        <v>1776584.6247692001</v>
      </c>
      <c r="P2102">
        <v>7521292.7457082998</v>
      </c>
      <c r="Q2102">
        <v>1266.077</v>
      </c>
      <c r="R2102">
        <v>2100</v>
      </c>
    </row>
    <row r="2103" spans="15:18" x14ac:dyDescent="0.25">
      <c r="O2103">
        <v>1776691.2520695999</v>
      </c>
      <c r="P2103">
        <v>7521444.2958977995</v>
      </c>
      <c r="Q2103">
        <v>1267.0709999999999</v>
      </c>
      <c r="R2103">
        <v>2101</v>
      </c>
    </row>
    <row r="2104" spans="15:18" x14ac:dyDescent="0.25">
      <c r="O2104">
        <v>1776764.3244608999</v>
      </c>
      <c r="P2104">
        <v>7521615.1881462997</v>
      </c>
      <c r="Q2104">
        <v>1261.5730000000001</v>
      </c>
      <c r="R2104">
        <v>2102</v>
      </c>
    </row>
    <row r="2105" spans="15:18" x14ac:dyDescent="0.25">
      <c r="O2105">
        <v>1776816.5550766001</v>
      </c>
      <c r="P2105">
        <v>7521792.0834681997</v>
      </c>
      <c r="Q2105">
        <v>1255.2080000000001</v>
      </c>
      <c r="R2105">
        <v>2103</v>
      </c>
    </row>
    <row r="2106" spans="15:18" x14ac:dyDescent="0.25">
      <c r="O2106">
        <v>1776845.5812963</v>
      </c>
      <c r="P2106">
        <v>7521975.6623708997</v>
      </c>
      <c r="Q2106">
        <v>1223.0740000000001</v>
      </c>
      <c r="R2106">
        <v>2104</v>
      </c>
    </row>
    <row r="2107" spans="15:18" x14ac:dyDescent="0.25">
      <c r="O2107">
        <v>1776870.8745577</v>
      </c>
      <c r="P2107">
        <v>7522159.7656113002</v>
      </c>
      <c r="Q2107">
        <v>1202.9870000000001</v>
      </c>
      <c r="R2107">
        <v>2105</v>
      </c>
    </row>
    <row r="2108" spans="15:18" x14ac:dyDescent="0.25">
      <c r="O2108">
        <v>1776910.5987442001</v>
      </c>
      <c r="P2108">
        <v>7522340.2489473997</v>
      </c>
      <c r="Q2108">
        <v>1178.1690000000001</v>
      </c>
      <c r="R2108">
        <v>2106</v>
      </c>
    </row>
    <row r="2109" spans="15:18" x14ac:dyDescent="0.25">
      <c r="O2109">
        <v>1776957.4672445999</v>
      </c>
      <c r="P2109">
        <v>7522518.7467670999</v>
      </c>
      <c r="Q2109">
        <v>1172.1030000000001</v>
      </c>
      <c r="R2109">
        <v>2107</v>
      </c>
    </row>
    <row r="2110" spans="15:18" x14ac:dyDescent="0.25">
      <c r="O2110">
        <v>1776958.1463929999</v>
      </c>
      <c r="P2110">
        <v>7522700.7283578003</v>
      </c>
      <c r="Q2110">
        <v>1178.8579999999999</v>
      </c>
      <c r="R2110">
        <v>2108</v>
      </c>
    </row>
    <row r="2111" spans="15:18" x14ac:dyDescent="0.25">
      <c r="O2111">
        <v>1776864.7056350999</v>
      </c>
      <c r="P2111">
        <v>7522861.3912338</v>
      </c>
      <c r="Q2111">
        <v>1162.1579999999999</v>
      </c>
      <c r="R2111">
        <v>2109</v>
      </c>
    </row>
    <row r="2112" spans="15:18" x14ac:dyDescent="0.25">
      <c r="O2112">
        <v>1776766.7741527001</v>
      </c>
      <c r="P2112">
        <v>7523016.9659652002</v>
      </c>
      <c r="Q2112">
        <v>1150.116</v>
      </c>
      <c r="R2112">
        <v>2110</v>
      </c>
    </row>
    <row r="2113" spans="15:18" x14ac:dyDescent="0.25">
      <c r="O2113">
        <v>1776595.7549906</v>
      </c>
      <c r="P2113">
        <v>7523088.4920027005</v>
      </c>
      <c r="Q2113">
        <v>1157.7080000000001</v>
      </c>
      <c r="R2113">
        <v>2111</v>
      </c>
    </row>
    <row r="2114" spans="15:18" x14ac:dyDescent="0.25">
      <c r="O2114">
        <v>1776425.8141166</v>
      </c>
      <c r="P2114">
        <v>7523013.2335527996</v>
      </c>
      <c r="Q2114">
        <v>1184.626</v>
      </c>
      <c r="R2114">
        <v>2112</v>
      </c>
    </row>
    <row r="2115" spans="15:18" x14ac:dyDescent="0.25">
      <c r="O2115">
        <v>1776271.4481197</v>
      </c>
      <c r="P2115">
        <v>7522990.3684735997</v>
      </c>
      <c r="Q2115">
        <v>1203.319</v>
      </c>
      <c r="R2115">
        <v>2113</v>
      </c>
    </row>
    <row r="2116" spans="15:18" x14ac:dyDescent="0.25">
      <c r="O2116">
        <v>1776157.6557579001</v>
      </c>
      <c r="P2116">
        <v>7523136.2461783001</v>
      </c>
      <c r="Q2116">
        <v>1168.6849999999999</v>
      </c>
      <c r="R2116">
        <v>2114</v>
      </c>
    </row>
    <row r="2117" spans="15:18" x14ac:dyDescent="0.25">
      <c r="O2117">
        <v>1776037.8680336</v>
      </c>
      <c r="P2117">
        <v>7523277.5062777</v>
      </c>
      <c r="Q2117">
        <v>1189.364</v>
      </c>
      <c r="R2117">
        <v>2115</v>
      </c>
    </row>
    <row r="2118" spans="15:18" x14ac:dyDescent="0.25">
      <c r="O2118">
        <v>1775932.9688192999</v>
      </c>
      <c r="P2118">
        <v>7523430.9308628002</v>
      </c>
      <c r="Q2118">
        <v>1208.779</v>
      </c>
      <c r="R2118">
        <v>2116</v>
      </c>
    </row>
    <row r="2119" spans="15:18" x14ac:dyDescent="0.25">
      <c r="O2119">
        <v>1775841.7704151</v>
      </c>
      <c r="P2119">
        <v>7523587.6571682999</v>
      </c>
      <c r="Q2119">
        <v>1208.671</v>
      </c>
      <c r="R2119">
        <v>2117</v>
      </c>
    </row>
    <row r="2120" spans="15:18" x14ac:dyDescent="0.25">
      <c r="O2120">
        <v>1775852.0425593001</v>
      </c>
      <c r="P2120">
        <v>7523771.1894784998</v>
      </c>
      <c r="Q2120">
        <v>1201.838</v>
      </c>
      <c r="R2120">
        <v>2118</v>
      </c>
    </row>
    <row r="2121" spans="15:18" x14ac:dyDescent="0.25">
      <c r="O2121">
        <v>1775722.9519972999</v>
      </c>
      <c r="P2121">
        <v>7523904.9032092001</v>
      </c>
      <c r="Q2121">
        <v>1188.529</v>
      </c>
      <c r="R2121">
        <v>2119</v>
      </c>
    </row>
    <row r="2122" spans="15:18" x14ac:dyDescent="0.25">
      <c r="O2122">
        <v>1775715.9890544</v>
      </c>
      <c r="P2122">
        <v>7524088.6342652999</v>
      </c>
      <c r="Q2122">
        <v>1181.8620000000001</v>
      </c>
      <c r="R2122">
        <v>2120</v>
      </c>
    </row>
    <row r="2123" spans="15:18" x14ac:dyDescent="0.25">
      <c r="O2123">
        <v>1775784.4156352</v>
      </c>
      <c r="P2123">
        <v>7524260.0509829</v>
      </c>
      <c r="Q2123">
        <v>1191.098</v>
      </c>
      <c r="R2123">
        <v>2121</v>
      </c>
    </row>
    <row r="2124" spans="15:18" x14ac:dyDescent="0.25">
      <c r="O2124">
        <v>1775874.1087670999</v>
      </c>
      <c r="P2124">
        <v>7524422.2940237001</v>
      </c>
      <c r="Q2124">
        <v>1183.7660000000001</v>
      </c>
      <c r="R2124">
        <v>2122</v>
      </c>
    </row>
    <row r="2125" spans="15:18" x14ac:dyDescent="0.25">
      <c r="O2125">
        <v>1775973.1186361001</v>
      </c>
      <c r="P2125">
        <v>7524579.5860476997</v>
      </c>
      <c r="Q2125">
        <v>1184.1120000000001</v>
      </c>
      <c r="R2125">
        <v>2123</v>
      </c>
    </row>
    <row r="2126" spans="15:18" x14ac:dyDescent="0.25">
      <c r="O2126">
        <v>1776072.1285051999</v>
      </c>
      <c r="P2126">
        <v>7524736.8780715996</v>
      </c>
      <c r="Q2126">
        <v>1197.8910000000001</v>
      </c>
      <c r="R2126">
        <v>2124</v>
      </c>
    </row>
    <row r="2127" spans="15:18" x14ac:dyDescent="0.25">
      <c r="O2127">
        <v>1776058.5784410001</v>
      </c>
      <c r="P2127">
        <v>7524920.1716261003</v>
      </c>
      <c r="Q2127">
        <v>1181.509</v>
      </c>
      <c r="R2127">
        <v>2125</v>
      </c>
    </row>
    <row r="2128" spans="15:18" x14ac:dyDescent="0.25">
      <c r="O2128">
        <v>1775974.8424147</v>
      </c>
      <c r="P2128">
        <v>7525085.1561725996</v>
      </c>
      <c r="Q2128">
        <v>1199.307</v>
      </c>
      <c r="R2128">
        <v>2126</v>
      </c>
    </row>
    <row r="2129" spans="15:18" x14ac:dyDescent="0.25">
      <c r="O2129">
        <v>1775810.7495227</v>
      </c>
      <c r="P2129">
        <v>7525154.5248474004</v>
      </c>
      <c r="Q2129">
        <v>1210.1769999999999</v>
      </c>
      <c r="R2129">
        <v>2127</v>
      </c>
    </row>
    <row r="2130" spans="15:18" x14ac:dyDescent="0.25">
      <c r="O2130">
        <v>1775812.1879026999</v>
      </c>
      <c r="P2130">
        <v>7525338.0792472996</v>
      </c>
      <c r="Q2130">
        <v>1186.9929999999999</v>
      </c>
      <c r="R2130">
        <v>2128</v>
      </c>
    </row>
    <row r="2131" spans="15:18" x14ac:dyDescent="0.25">
      <c r="O2131">
        <v>1775731.0064395999</v>
      </c>
      <c r="P2131">
        <v>7525490.2414999995</v>
      </c>
      <c r="Q2131">
        <v>1179.241</v>
      </c>
      <c r="R2131">
        <v>2129</v>
      </c>
    </row>
    <row r="2132" spans="15:18" x14ac:dyDescent="0.25">
      <c r="O2132">
        <v>1775584.2502909999</v>
      </c>
      <c r="P2132">
        <v>7525604.2869638</v>
      </c>
      <c r="Q2132">
        <v>1148.923</v>
      </c>
      <c r="R2132">
        <v>2130</v>
      </c>
    </row>
    <row r="2133" spans="15:18" x14ac:dyDescent="0.25">
      <c r="O2133">
        <v>1775459.7278378</v>
      </c>
      <c r="P2133">
        <v>7525740.2703251997</v>
      </c>
      <c r="Q2133">
        <v>1113.279</v>
      </c>
      <c r="R2133">
        <v>2131</v>
      </c>
    </row>
    <row r="2134" spans="15:18" x14ac:dyDescent="0.25">
      <c r="O2134">
        <v>1775310.7769776001</v>
      </c>
      <c r="P2134">
        <v>7525817.3703174004</v>
      </c>
      <c r="Q2134">
        <v>1125.319</v>
      </c>
      <c r="R2134">
        <v>2132</v>
      </c>
    </row>
    <row r="2135" spans="15:18" x14ac:dyDescent="0.25">
      <c r="O2135">
        <v>1775125.5094057</v>
      </c>
      <c r="P2135">
        <v>7525816.1962959003</v>
      </c>
      <c r="Q2135">
        <v>1119.079</v>
      </c>
      <c r="R2135">
        <v>2133</v>
      </c>
    </row>
    <row r="2136" spans="15:18" x14ac:dyDescent="0.25">
      <c r="O2136">
        <v>1774943.3158066</v>
      </c>
      <c r="P2136">
        <v>7525780.4209089</v>
      </c>
      <c r="Q2136">
        <v>1116.9069999999999</v>
      </c>
      <c r="R2136">
        <v>2134</v>
      </c>
    </row>
    <row r="2137" spans="15:18" x14ac:dyDescent="0.25">
      <c r="O2137">
        <v>1774767.3867162</v>
      </c>
      <c r="P2137">
        <v>7525771.7859364003</v>
      </c>
      <c r="Q2137">
        <v>1128.7909999999999</v>
      </c>
      <c r="R2137">
        <v>2135</v>
      </c>
    </row>
    <row r="2138" spans="15:18" x14ac:dyDescent="0.25">
      <c r="O2138">
        <v>1774600.5671997</v>
      </c>
      <c r="P2138">
        <v>7525853.4331269003</v>
      </c>
      <c r="Q2138">
        <v>1140.528</v>
      </c>
      <c r="R2138">
        <v>2136</v>
      </c>
    </row>
    <row r="2139" spans="15:18" x14ac:dyDescent="0.25">
      <c r="O2139">
        <v>1774436.9845974999</v>
      </c>
      <c r="P2139">
        <v>7525941.6627545999</v>
      </c>
      <c r="Q2139">
        <v>1155.107</v>
      </c>
      <c r="R2139">
        <v>2137</v>
      </c>
    </row>
    <row r="2140" spans="15:18" x14ac:dyDescent="0.25">
      <c r="O2140">
        <v>1774269.4818513</v>
      </c>
      <c r="P2140">
        <v>7526021.2180605996</v>
      </c>
      <c r="Q2140">
        <v>1156.999</v>
      </c>
      <c r="R2140">
        <v>2138</v>
      </c>
    </row>
    <row r="2141" spans="15:18" x14ac:dyDescent="0.25">
      <c r="O2141">
        <v>1774095.1643512</v>
      </c>
      <c r="P2141">
        <v>7526085.6939794002</v>
      </c>
      <c r="Q2141">
        <v>1162.002</v>
      </c>
      <c r="R2141">
        <v>2139</v>
      </c>
    </row>
    <row r="2142" spans="15:18" x14ac:dyDescent="0.25">
      <c r="O2142">
        <v>1773932.9827206</v>
      </c>
      <c r="P2142">
        <v>7526025.0306655997</v>
      </c>
      <c r="Q2142">
        <v>1179.98</v>
      </c>
      <c r="R2142">
        <v>2140</v>
      </c>
    </row>
    <row r="2143" spans="15:18" x14ac:dyDescent="0.25">
      <c r="O2143">
        <v>1773767.7208662</v>
      </c>
      <c r="P2143">
        <v>7525952.2980148001</v>
      </c>
      <c r="Q2143">
        <v>1159.691</v>
      </c>
      <c r="R2143">
        <v>2141</v>
      </c>
    </row>
    <row r="2144" spans="15:18" x14ac:dyDescent="0.25">
      <c r="O2144">
        <v>1773585.5342006001</v>
      </c>
      <c r="P2144">
        <v>7525988.8191689998</v>
      </c>
      <c r="Q2144">
        <v>1159.124</v>
      </c>
      <c r="R2144">
        <v>2142</v>
      </c>
    </row>
    <row r="2145" spans="15:18" x14ac:dyDescent="0.25">
      <c r="O2145">
        <v>1773410.0545119999</v>
      </c>
      <c r="P2145">
        <v>7526049.5214259</v>
      </c>
      <c r="Q2145">
        <v>1162.742</v>
      </c>
      <c r="R2145">
        <v>2143</v>
      </c>
    </row>
    <row r="2146" spans="15:18" x14ac:dyDescent="0.25">
      <c r="O2146">
        <v>1773254.1950757001</v>
      </c>
      <c r="P2146">
        <v>7526150.7714683004</v>
      </c>
      <c r="Q2146">
        <v>1132.69</v>
      </c>
      <c r="R2146">
        <v>2144</v>
      </c>
    </row>
    <row r="2147" spans="15:18" x14ac:dyDescent="0.25">
      <c r="O2147">
        <v>1773077.9049137</v>
      </c>
      <c r="P2147">
        <v>7526198.8528158003</v>
      </c>
      <c r="Q2147">
        <v>1131.963</v>
      </c>
      <c r="R2147">
        <v>2145</v>
      </c>
    </row>
    <row r="2148" spans="15:18" x14ac:dyDescent="0.25">
      <c r="O2148">
        <v>1772896.494189</v>
      </c>
      <c r="P2148">
        <v>7526188.8392874002</v>
      </c>
      <c r="Q2148">
        <v>1133.405</v>
      </c>
      <c r="R2148">
        <v>2146</v>
      </c>
    </row>
    <row r="2149" spans="15:18" x14ac:dyDescent="0.25">
      <c r="O2149">
        <v>1772723.7312298</v>
      </c>
      <c r="P2149">
        <v>7526123.7922788998</v>
      </c>
      <c r="Q2149">
        <v>1162.5840000000001</v>
      </c>
      <c r="R2149">
        <v>2147</v>
      </c>
    </row>
    <row r="2150" spans="15:18" x14ac:dyDescent="0.25">
      <c r="O2150">
        <v>1772553.6088372001</v>
      </c>
      <c r="P2150">
        <v>7526113.1852185</v>
      </c>
      <c r="Q2150">
        <v>1172.77</v>
      </c>
      <c r="R2150">
        <v>2148</v>
      </c>
    </row>
    <row r="2151" spans="15:18" x14ac:dyDescent="0.25">
      <c r="O2151">
        <v>1772375.8936598999</v>
      </c>
      <c r="P2151">
        <v>7526164.4971450996</v>
      </c>
      <c r="Q2151">
        <v>1152.819</v>
      </c>
      <c r="R2151">
        <v>2149</v>
      </c>
    </row>
    <row r="2152" spans="15:18" x14ac:dyDescent="0.25">
      <c r="O2152">
        <v>1772196.3757710999</v>
      </c>
      <c r="P2152">
        <v>7526138.2070610998</v>
      </c>
      <c r="Q2152">
        <v>1138.5450000000001</v>
      </c>
      <c r="R2152">
        <v>2150</v>
      </c>
    </row>
    <row r="2153" spans="15:18" x14ac:dyDescent="0.25">
      <c r="O2153">
        <v>1772027.9953773001</v>
      </c>
      <c r="P2153">
        <v>7526059.5192376999</v>
      </c>
      <c r="Q2153">
        <v>1137.3399999999999</v>
      </c>
      <c r="R2153">
        <v>2151</v>
      </c>
    </row>
    <row r="2154" spans="15:18" x14ac:dyDescent="0.25">
      <c r="O2154">
        <v>1771853.7998291999</v>
      </c>
      <c r="P2154">
        <v>7525995.0846317001</v>
      </c>
      <c r="Q2154">
        <v>1153.4390000000001</v>
      </c>
      <c r="R2154">
        <v>2152</v>
      </c>
    </row>
    <row r="2155" spans="15:18" x14ac:dyDescent="0.25">
      <c r="O2155">
        <v>1771711.8475985001</v>
      </c>
      <c r="P2155">
        <v>7526033.7823518999</v>
      </c>
      <c r="Q2155">
        <v>1148.7470000000001</v>
      </c>
      <c r="R2155">
        <v>2153</v>
      </c>
    </row>
    <row r="2156" spans="15:18" x14ac:dyDescent="0.25">
      <c r="O2156">
        <v>1771647.5298635999</v>
      </c>
      <c r="P2156">
        <v>7526202.0340587003</v>
      </c>
      <c r="Q2156">
        <v>1143.9349999999999</v>
      </c>
      <c r="R2156">
        <v>2154</v>
      </c>
    </row>
    <row r="2157" spans="15:18" x14ac:dyDescent="0.25">
      <c r="O2157">
        <v>1771630.9725033999</v>
      </c>
      <c r="P2157">
        <v>7526387.1545297001</v>
      </c>
      <c r="Q2157">
        <v>1178.5630000000001</v>
      </c>
      <c r="R2157">
        <v>2155</v>
      </c>
    </row>
    <row r="2158" spans="15:18" x14ac:dyDescent="0.25">
      <c r="O2158">
        <v>1771518.1335454001</v>
      </c>
      <c r="P2158">
        <v>7526530.0763017004</v>
      </c>
      <c r="Q2158">
        <v>1197.943</v>
      </c>
      <c r="R2158">
        <v>2156</v>
      </c>
    </row>
    <row r="2159" spans="15:18" x14ac:dyDescent="0.25">
      <c r="O2159">
        <v>1771495.2801441001</v>
      </c>
      <c r="P2159">
        <v>7526710.6471650004</v>
      </c>
      <c r="Q2159">
        <v>1199.7929999999999</v>
      </c>
      <c r="R2159">
        <v>2157</v>
      </c>
    </row>
    <row r="2160" spans="15:18" x14ac:dyDescent="0.25">
      <c r="O2160">
        <v>1771346.7206757001</v>
      </c>
      <c r="P2160">
        <v>7526725.7056657001</v>
      </c>
      <c r="Q2160">
        <v>1177.579</v>
      </c>
      <c r="R2160">
        <v>2158</v>
      </c>
    </row>
    <row r="2161" spans="15:18" x14ac:dyDescent="0.25">
      <c r="O2161">
        <v>1771187.7437601001</v>
      </c>
      <c r="P2161">
        <v>7526632.2324494002</v>
      </c>
      <c r="Q2161">
        <v>1170.79</v>
      </c>
      <c r="R2161">
        <v>2159</v>
      </c>
    </row>
    <row r="2162" spans="15:18" x14ac:dyDescent="0.25">
      <c r="O2162">
        <v>1771003.5946080999</v>
      </c>
      <c r="P2162">
        <v>7526657.3884052001</v>
      </c>
      <c r="Q2162">
        <v>1166.3969999999999</v>
      </c>
      <c r="R2162">
        <v>2160</v>
      </c>
    </row>
    <row r="2163" spans="15:18" x14ac:dyDescent="0.25">
      <c r="O2163">
        <v>1770819.4331999</v>
      </c>
      <c r="P2163">
        <v>7526682.4544968996</v>
      </c>
      <c r="Q2163">
        <v>1174.9390000000001</v>
      </c>
      <c r="R2163">
        <v>2161</v>
      </c>
    </row>
    <row r="2164" spans="15:18" x14ac:dyDescent="0.25">
      <c r="O2164">
        <v>1770651.6785979001</v>
      </c>
      <c r="P2164">
        <v>7526738.0401633</v>
      </c>
      <c r="Q2164">
        <v>1180.5519999999999</v>
      </c>
      <c r="R2164">
        <v>2162</v>
      </c>
    </row>
    <row r="2165" spans="15:18" x14ac:dyDescent="0.25">
      <c r="O2165">
        <v>1770521.5184921999</v>
      </c>
      <c r="P2165">
        <v>7526870.4728191998</v>
      </c>
      <c r="Q2165">
        <v>1185.9449999999999</v>
      </c>
      <c r="R2165">
        <v>2163</v>
      </c>
    </row>
    <row r="2166" spans="15:18" x14ac:dyDescent="0.25">
      <c r="O2166">
        <v>1770349.2776633999</v>
      </c>
      <c r="P2166">
        <v>7526904.2303037001</v>
      </c>
      <c r="Q2166">
        <v>1186.8599999999999</v>
      </c>
      <c r="R2166">
        <v>2164</v>
      </c>
    </row>
    <row r="2167" spans="15:18" x14ac:dyDescent="0.25">
      <c r="O2167">
        <v>1770201.2678423999</v>
      </c>
      <c r="P2167">
        <v>7526796.3010622999</v>
      </c>
      <c r="Q2167">
        <v>1174.9390000000001</v>
      </c>
      <c r="R2167">
        <v>2165</v>
      </c>
    </row>
    <row r="2168" spans="15:18" x14ac:dyDescent="0.25">
      <c r="O2168">
        <v>1770056.1304945999</v>
      </c>
      <c r="P2168">
        <v>7526680.2024608999</v>
      </c>
      <c r="Q2168">
        <v>1163.337</v>
      </c>
      <c r="R2168">
        <v>2166</v>
      </c>
    </row>
    <row r="2169" spans="15:18" x14ac:dyDescent="0.25">
      <c r="O2169">
        <v>1769904.5913392999</v>
      </c>
      <c r="P2169">
        <v>7526572.9914456997</v>
      </c>
      <c r="Q2169">
        <v>1181.0630000000001</v>
      </c>
      <c r="R2169">
        <v>2167</v>
      </c>
    </row>
    <row r="2170" spans="15:18" x14ac:dyDescent="0.25">
      <c r="O2170">
        <v>1769726.8513926</v>
      </c>
      <c r="P2170">
        <v>7526533.5670445999</v>
      </c>
      <c r="Q2170">
        <v>1171.403</v>
      </c>
      <c r="R2170">
        <v>2168</v>
      </c>
    </row>
    <row r="2171" spans="15:18" x14ac:dyDescent="0.25">
      <c r="O2171">
        <v>1769552.3134753001</v>
      </c>
      <c r="P2171">
        <v>7526469.6902072001</v>
      </c>
      <c r="Q2171">
        <v>1176.8800000000001</v>
      </c>
      <c r="R2171">
        <v>2169</v>
      </c>
    </row>
    <row r="2172" spans="15:18" x14ac:dyDescent="0.25">
      <c r="O2172">
        <v>1769482.7380961</v>
      </c>
      <c r="P2172">
        <v>7526310.1871068999</v>
      </c>
      <c r="Q2172">
        <v>1171.847</v>
      </c>
      <c r="R2172">
        <v>2170</v>
      </c>
    </row>
    <row r="2173" spans="15:18" x14ac:dyDescent="0.25">
      <c r="O2173">
        <v>1769369.0543754001</v>
      </c>
      <c r="P2173">
        <v>7526224.0921136998</v>
      </c>
      <c r="Q2173">
        <v>1185.9590000000001</v>
      </c>
      <c r="R2173">
        <v>2171</v>
      </c>
    </row>
    <row r="2174" spans="15:18" x14ac:dyDescent="0.25">
      <c r="O2174">
        <v>1769197.2699857999</v>
      </c>
      <c r="P2174">
        <v>7526283.1974278996</v>
      </c>
      <c r="Q2174">
        <v>1177.8499999999999</v>
      </c>
      <c r="R2174">
        <v>2172</v>
      </c>
    </row>
    <row r="2175" spans="15:18" x14ac:dyDescent="0.25">
      <c r="O2175">
        <v>1769035.2333045001</v>
      </c>
      <c r="P2175">
        <v>7526374.2350513004</v>
      </c>
      <c r="Q2175">
        <v>1168.549</v>
      </c>
      <c r="R2175">
        <v>2173</v>
      </c>
    </row>
    <row r="2176" spans="15:18" x14ac:dyDescent="0.25">
      <c r="O2176">
        <v>1768864.4923439999</v>
      </c>
      <c r="P2176">
        <v>7526386.6795391999</v>
      </c>
      <c r="Q2176">
        <v>1165.8989999999999</v>
      </c>
      <c r="R2176">
        <v>2174</v>
      </c>
    </row>
    <row r="2177" spans="15:18" x14ac:dyDescent="0.25">
      <c r="O2177">
        <v>1768686.4618231</v>
      </c>
      <c r="P2177">
        <v>7526333.3047454003</v>
      </c>
      <c r="Q2177">
        <v>1169.9960000000001</v>
      </c>
      <c r="R2177">
        <v>2175</v>
      </c>
    </row>
    <row r="2178" spans="15:18" x14ac:dyDescent="0.25">
      <c r="O2178">
        <v>1768514.9157519999</v>
      </c>
      <c r="P2178">
        <v>7526314.0164938001</v>
      </c>
      <c r="Q2178">
        <v>1182.0150000000001</v>
      </c>
      <c r="R2178">
        <v>2176</v>
      </c>
    </row>
    <row r="2179" spans="15:18" x14ac:dyDescent="0.25">
      <c r="O2179">
        <v>1768368.9190505999</v>
      </c>
      <c r="P2179">
        <v>7526429.0325715002</v>
      </c>
      <c r="Q2179">
        <v>1177.6369999999999</v>
      </c>
      <c r="R2179">
        <v>2177</v>
      </c>
    </row>
    <row r="2180" spans="15:18" x14ac:dyDescent="0.25">
      <c r="O2180">
        <v>1768227.8919019999</v>
      </c>
      <c r="P2180">
        <v>7526549.6102552004</v>
      </c>
      <c r="Q2180">
        <v>1174.6030000000001</v>
      </c>
      <c r="R2180">
        <v>2178</v>
      </c>
    </row>
    <row r="2181" spans="15:18" x14ac:dyDescent="0.25">
      <c r="O2181">
        <v>1768097.2366607001</v>
      </c>
      <c r="P2181">
        <v>7526681.7955149999</v>
      </c>
      <c r="Q2181">
        <v>1186.6610000000001</v>
      </c>
      <c r="R2181">
        <v>2179</v>
      </c>
    </row>
    <row r="2182" spans="15:18" x14ac:dyDescent="0.25">
      <c r="O2182">
        <v>1767969.3749804001</v>
      </c>
      <c r="P2182">
        <v>7526816.6656507999</v>
      </c>
      <c r="Q2182">
        <v>1166.473</v>
      </c>
      <c r="R2182">
        <v>2180</v>
      </c>
    </row>
    <row r="2183" spans="15:18" x14ac:dyDescent="0.25">
      <c r="O2183">
        <v>1767916.5402768</v>
      </c>
      <c r="P2183">
        <v>7526982.7310686</v>
      </c>
      <c r="Q2183">
        <v>1181.3779999999999</v>
      </c>
      <c r="R2183">
        <v>2181</v>
      </c>
    </row>
    <row r="2184" spans="15:18" x14ac:dyDescent="0.25">
      <c r="O2184">
        <v>1767977.2858084999</v>
      </c>
      <c r="P2184">
        <v>7527152.8480407</v>
      </c>
      <c r="Q2184">
        <v>1166.432</v>
      </c>
      <c r="R2184">
        <v>2182</v>
      </c>
    </row>
    <row r="2185" spans="15:18" x14ac:dyDescent="0.25">
      <c r="O2185">
        <v>1768075.1686603001</v>
      </c>
      <c r="P2185">
        <v>7527310.2730614999</v>
      </c>
      <c r="Q2185">
        <v>1167.722</v>
      </c>
      <c r="R2185">
        <v>2183</v>
      </c>
    </row>
    <row r="2186" spans="15:18" x14ac:dyDescent="0.25">
      <c r="O2186">
        <v>1768186.6060758</v>
      </c>
      <c r="P2186">
        <v>7527459.0192796001</v>
      </c>
      <c r="Q2186">
        <v>1174.69</v>
      </c>
      <c r="R2186">
        <v>2184</v>
      </c>
    </row>
    <row r="2187" spans="15:18" x14ac:dyDescent="0.25">
      <c r="O2187">
        <v>1768288.6852265999</v>
      </c>
      <c r="P2187">
        <v>7527614.2133066999</v>
      </c>
      <c r="Q2187">
        <v>1185.989</v>
      </c>
      <c r="R2187">
        <v>2185</v>
      </c>
    </row>
    <row r="2188" spans="15:18" x14ac:dyDescent="0.25">
      <c r="O2188">
        <v>1768388.5030098001</v>
      </c>
      <c r="P2188">
        <v>7527770.9794482002</v>
      </c>
      <c r="Q2188">
        <v>1183.604</v>
      </c>
      <c r="R2188">
        <v>2186</v>
      </c>
    </row>
    <row r="2189" spans="15:18" x14ac:dyDescent="0.25">
      <c r="O2189">
        <v>1768494.3578776</v>
      </c>
      <c r="P2189">
        <v>7527923.7488230998</v>
      </c>
      <c r="Q2189">
        <v>1203.7639999999999</v>
      </c>
      <c r="R2189">
        <v>2187</v>
      </c>
    </row>
    <row r="2190" spans="15:18" x14ac:dyDescent="0.25">
      <c r="O2190">
        <v>1768600.2127453999</v>
      </c>
      <c r="P2190">
        <v>7528076.5181980999</v>
      </c>
      <c r="Q2190">
        <v>1218.164</v>
      </c>
      <c r="R2190">
        <v>2188</v>
      </c>
    </row>
    <row r="2191" spans="15:18" x14ac:dyDescent="0.25">
      <c r="O2191">
        <v>1768703.3138359999</v>
      </c>
      <c r="P2191">
        <v>7528231.1317536002</v>
      </c>
      <c r="Q2191">
        <v>1213.095</v>
      </c>
      <c r="R2191">
        <v>2189</v>
      </c>
    </row>
    <row r="2192" spans="15:18" x14ac:dyDescent="0.25">
      <c r="O2192">
        <v>1768804.2718052</v>
      </c>
      <c r="P2192">
        <v>7528387.1805389998</v>
      </c>
      <c r="Q2192">
        <v>1197.961</v>
      </c>
      <c r="R2192">
        <v>2190</v>
      </c>
    </row>
    <row r="2193" spans="15:18" x14ac:dyDescent="0.25">
      <c r="O2193">
        <v>1768909.4953063999</v>
      </c>
      <c r="P2193">
        <v>7528540.2979841996</v>
      </c>
      <c r="Q2193">
        <v>1196.0139999999999</v>
      </c>
      <c r="R2193">
        <v>2191</v>
      </c>
    </row>
    <row r="2194" spans="15:18" x14ac:dyDescent="0.25">
      <c r="O2194">
        <v>1769018.9859652999</v>
      </c>
      <c r="P2194">
        <v>7528690.4829721004</v>
      </c>
      <c r="Q2194">
        <v>1179.931</v>
      </c>
      <c r="R2194">
        <v>2192</v>
      </c>
    </row>
    <row r="2195" spans="15:18" x14ac:dyDescent="0.25">
      <c r="O2195">
        <v>1769190.1398916</v>
      </c>
      <c r="P2195">
        <v>7528752.5805863002</v>
      </c>
      <c r="Q2195">
        <v>1186.0229999999999</v>
      </c>
      <c r="R2195">
        <v>2193</v>
      </c>
    </row>
    <row r="2196" spans="15:18" x14ac:dyDescent="0.25">
      <c r="O2196">
        <v>1769375.8227546001</v>
      </c>
      <c r="P2196">
        <v>7528744.4806257002</v>
      </c>
      <c r="Q2196">
        <v>1195.4860000000001</v>
      </c>
      <c r="R2196">
        <v>2194</v>
      </c>
    </row>
    <row r="2197" spans="15:18" x14ac:dyDescent="0.25">
      <c r="O2197">
        <v>1769537.9415211999</v>
      </c>
      <c r="P2197">
        <v>7528828.6967078997</v>
      </c>
      <c r="Q2197">
        <v>1177.9369999999999</v>
      </c>
      <c r="R2197">
        <v>2195</v>
      </c>
    </row>
    <row r="2198" spans="15:18" x14ac:dyDescent="0.25">
      <c r="O2198">
        <v>1769619.3300391</v>
      </c>
      <c r="P2198">
        <v>7528988.8580115</v>
      </c>
      <c r="Q2198">
        <v>1165.991</v>
      </c>
      <c r="R2198">
        <v>2196</v>
      </c>
    </row>
    <row r="2199" spans="15:18" x14ac:dyDescent="0.25">
      <c r="O2199">
        <v>1769610.1252029999</v>
      </c>
      <c r="P2199">
        <v>7529174.4893826004</v>
      </c>
      <c r="Q2199">
        <v>1137.0719999999999</v>
      </c>
      <c r="R2199">
        <v>2197</v>
      </c>
    </row>
    <row r="2200" spans="15:18" x14ac:dyDescent="0.25">
      <c r="O2200">
        <v>1769520.2816560999</v>
      </c>
      <c r="P2200">
        <v>7529335.8939212998</v>
      </c>
      <c r="Q2200">
        <v>1125.3230000000001</v>
      </c>
      <c r="R2200">
        <v>2198</v>
      </c>
    </row>
    <row r="2201" spans="15:18" x14ac:dyDescent="0.25">
      <c r="O2201">
        <v>1769456.9642</v>
      </c>
      <c r="P2201">
        <v>7529505.5683768</v>
      </c>
      <c r="Q2201">
        <v>1124.2270000000001</v>
      </c>
      <c r="R2201">
        <v>2199</v>
      </c>
    </row>
    <row r="2202" spans="15:18" x14ac:dyDescent="0.25">
      <c r="O2202">
        <v>1769443.3653134999</v>
      </c>
      <c r="P2202">
        <v>7529690.8941831999</v>
      </c>
      <c r="Q2202">
        <v>1124.748</v>
      </c>
      <c r="R2202">
        <v>2200</v>
      </c>
    </row>
    <row r="2203" spans="15:18" x14ac:dyDescent="0.25">
      <c r="O2203">
        <v>1769418.3072362</v>
      </c>
      <c r="P2203">
        <v>7529875.0566868</v>
      </c>
      <c r="Q2203">
        <v>1141.5719999999999</v>
      </c>
      <c r="R2203">
        <v>2201</v>
      </c>
    </row>
    <row r="2204" spans="15:18" x14ac:dyDescent="0.25">
      <c r="O2204">
        <v>1769430.0691271999</v>
      </c>
      <c r="P2204">
        <v>7530057.4110799003</v>
      </c>
      <c r="Q2204">
        <v>1143.2170000000001</v>
      </c>
      <c r="R2204">
        <v>2202</v>
      </c>
    </row>
    <row r="2205" spans="15:18" x14ac:dyDescent="0.25">
      <c r="O2205">
        <v>1769446.2469490001</v>
      </c>
      <c r="P2205">
        <v>7530237.9188596997</v>
      </c>
      <c r="Q2205">
        <v>1139.4639999999999</v>
      </c>
      <c r="R2205">
        <v>2203</v>
      </c>
    </row>
    <row r="2206" spans="15:18" x14ac:dyDescent="0.25">
      <c r="O2206">
        <v>1769419.5442975</v>
      </c>
      <c r="P2206">
        <v>7530419.0870813001</v>
      </c>
      <c r="Q2206">
        <v>1131.9269999999999</v>
      </c>
      <c r="R2206">
        <v>2204</v>
      </c>
    </row>
    <row r="2207" spans="15:18" x14ac:dyDescent="0.25">
      <c r="O2207">
        <v>1769441.8295292</v>
      </c>
      <c r="P2207">
        <v>7530603.6056533</v>
      </c>
      <c r="Q2207">
        <v>1147.537</v>
      </c>
      <c r="R2207">
        <v>2205</v>
      </c>
    </row>
    <row r="2208" spans="15:18" x14ac:dyDescent="0.25">
      <c r="O2208">
        <v>1769448.6635294999</v>
      </c>
      <c r="P2208">
        <v>7530788.3457469996</v>
      </c>
      <c r="Q2208">
        <v>1153.2860000000001</v>
      </c>
      <c r="R2208">
        <v>2206</v>
      </c>
    </row>
    <row r="2209" spans="15:18" x14ac:dyDescent="0.25">
      <c r="O2209">
        <v>1769411.775864</v>
      </c>
      <c r="P2209">
        <v>7530968.7536102002</v>
      </c>
      <c r="Q2209">
        <v>1125.9000000000001</v>
      </c>
      <c r="R2209">
        <v>2207</v>
      </c>
    </row>
    <row r="2210" spans="15:18" x14ac:dyDescent="0.25">
      <c r="O2210">
        <v>1769344.5991414001</v>
      </c>
      <c r="P2210">
        <v>7531142.0482232003</v>
      </c>
      <c r="Q2210">
        <v>1118.7429999999999</v>
      </c>
      <c r="R2210">
        <v>2208</v>
      </c>
    </row>
    <row r="2211" spans="15:18" x14ac:dyDescent="0.25">
      <c r="O2211">
        <v>1769191.4505397</v>
      </c>
      <c r="P2211">
        <v>7531237.4225711003</v>
      </c>
      <c r="Q2211">
        <v>1111.2360000000001</v>
      </c>
      <c r="R2211">
        <v>2209</v>
      </c>
    </row>
    <row r="2212" spans="15:18" x14ac:dyDescent="0.25">
      <c r="O2212">
        <v>1769010.7056147</v>
      </c>
      <c r="P2212">
        <v>7531259.7832493</v>
      </c>
      <c r="Q2212">
        <v>1105.943</v>
      </c>
      <c r="R2212">
        <v>2210</v>
      </c>
    </row>
    <row r="2213" spans="15:18" x14ac:dyDescent="0.25">
      <c r="O2213">
        <v>1768827.305522</v>
      </c>
      <c r="P2213">
        <v>7531240.1015144996</v>
      </c>
      <c r="Q2213">
        <v>1114.6010000000001</v>
      </c>
      <c r="R2213">
        <v>2211</v>
      </c>
    </row>
    <row r="2214" spans="15:18" x14ac:dyDescent="0.25">
      <c r="O2214">
        <v>1768644.9299006001</v>
      </c>
      <c r="P2214">
        <v>7531206.8967810003</v>
      </c>
      <c r="Q2214">
        <v>1132.1300000000001</v>
      </c>
      <c r="R2214">
        <v>2212</v>
      </c>
    </row>
    <row r="2215" spans="15:18" x14ac:dyDescent="0.25">
      <c r="O2215">
        <v>1768459.8106122999</v>
      </c>
      <c r="P2215">
        <v>7531190.4334113998</v>
      </c>
      <c r="Q2215">
        <v>1135.6659999999999</v>
      </c>
      <c r="R2215">
        <v>2213</v>
      </c>
    </row>
    <row r="2216" spans="15:18" x14ac:dyDescent="0.25">
      <c r="O2216">
        <v>1768274.3632664999</v>
      </c>
      <c r="P2216">
        <v>7531178.0634121997</v>
      </c>
      <c r="Q2216">
        <v>1152.404</v>
      </c>
      <c r="R2216">
        <v>2214</v>
      </c>
    </row>
    <row r="2217" spans="15:18" x14ac:dyDescent="0.25">
      <c r="O2217">
        <v>1768088.9159206001</v>
      </c>
      <c r="P2217">
        <v>7531165.6934129996</v>
      </c>
      <c r="Q2217">
        <v>1201.008</v>
      </c>
      <c r="R2217">
        <v>2215</v>
      </c>
    </row>
    <row r="2218" spans="15:18" x14ac:dyDescent="0.25">
      <c r="O2218">
        <v>1767975.6051209001</v>
      </c>
      <c r="P2218">
        <v>7531286.1524392003</v>
      </c>
      <c r="Q2218">
        <v>1196</v>
      </c>
      <c r="R2218">
        <v>2216</v>
      </c>
    </row>
    <row r="2219" spans="15:18" x14ac:dyDescent="0.25">
      <c r="O2219">
        <v>1767948.6044687999</v>
      </c>
      <c r="P2219">
        <v>7531465.7685922999</v>
      </c>
      <c r="Q2219">
        <v>1196.075</v>
      </c>
      <c r="R2219">
        <v>2217</v>
      </c>
    </row>
    <row r="2220" spans="15:18" x14ac:dyDescent="0.25">
      <c r="O2220">
        <v>1767971.9279298</v>
      </c>
      <c r="P2220">
        <v>7531646.2751336005</v>
      </c>
      <c r="Q2220">
        <v>1191.7750000000001</v>
      </c>
      <c r="R2220">
        <v>2218</v>
      </c>
    </row>
    <row r="2221" spans="15:18" x14ac:dyDescent="0.25">
      <c r="O2221">
        <v>1768077.3416663001</v>
      </c>
      <c r="P2221">
        <v>7531781.1194665004</v>
      </c>
      <c r="Q2221">
        <v>1169.779</v>
      </c>
      <c r="R2221">
        <v>2219</v>
      </c>
    </row>
    <row r="2222" spans="15:18" x14ac:dyDescent="0.25">
      <c r="O2222">
        <v>1768254.0806444001</v>
      </c>
      <c r="P2222">
        <v>7531837.6198183</v>
      </c>
      <c r="Q2222">
        <v>1158.971</v>
      </c>
      <c r="R2222">
        <v>2220</v>
      </c>
    </row>
    <row r="2223" spans="15:18" x14ac:dyDescent="0.25">
      <c r="O2223">
        <v>1768405.5353383</v>
      </c>
      <c r="P2223">
        <v>7531945.3473017002</v>
      </c>
      <c r="Q2223">
        <v>1158.9259999999999</v>
      </c>
      <c r="R2223">
        <v>2221</v>
      </c>
    </row>
    <row r="2224" spans="15:18" x14ac:dyDescent="0.25">
      <c r="O2224">
        <v>1768582.3473669</v>
      </c>
      <c r="P2224">
        <v>7531996.7965479</v>
      </c>
      <c r="Q2224">
        <v>1173.133</v>
      </c>
      <c r="R2224">
        <v>2222</v>
      </c>
    </row>
    <row r="2225" spans="15:18" x14ac:dyDescent="0.25">
      <c r="O2225">
        <v>1768661.6923056</v>
      </c>
      <c r="P2225">
        <v>7532126.5315076998</v>
      </c>
      <c r="Q2225">
        <v>1175.0450000000001</v>
      </c>
      <c r="R2225">
        <v>2223</v>
      </c>
    </row>
    <row r="2226" spans="15:18" x14ac:dyDescent="0.25">
      <c r="O2226">
        <v>1768712.6891723999</v>
      </c>
      <c r="P2226">
        <v>7532304.3574591996</v>
      </c>
      <c r="Q2226">
        <v>1156.0889999999999</v>
      </c>
      <c r="R2226">
        <v>2224</v>
      </c>
    </row>
    <row r="2227" spans="15:18" x14ac:dyDescent="0.25">
      <c r="O2227">
        <v>1768761.1304716</v>
      </c>
      <c r="P2227">
        <v>7532482.7100326996</v>
      </c>
      <c r="Q2227">
        <v>1158.7850000000001</v>
      </c>
      <c r="R2227">
        <v>2225</v>
      </c>
    </row>
    <row r="2228" spans="15:18" x14ac:dyDescent="0.25">
      <c r="O2228">
        <v>1768763.1185919</v>
      </c>
      <c r="P2228">
        <v>7532666.8236950003</v>
      </c>
      <c r="Q2228">
        <v>1177.498</v>
      </c>
      <c r="R2228">
        <v>2226</v>
      </c>
    </row>
    <row r="2229" spans="15:18" x14ac:dyDescent="0.25">
      <c r="O2229">
        <v>1768721.9902721001</v>
      </c>
      <c r="P2229">
        <v>7532847.6663757004</v>
      </c>
      <c r="Q2229">
        <v>1161.3130000000001</v>
      </c>
      <c r="R2229">
        <v>2227</v>
      </c>
    </row>
    <row r="2230" spans="15:18" x14ac:dyDescent="0.25">
      <c r="O2230">
        <v>1768704.3901626</v>
      </c>
      <c r="P2230">
        <v>7533032.6906203004</v>
      </c>
      <c r="Q2230">
        <v>1149.4179999999999</v>
      </c>
      <c r="R2230">
        <v>2228</v>
      </c>
    </row>
    <row r="2231" spans="15:18" x14ac:dyDescent="0.25">
      <c r="O2231">
        <v>1768666.6155360001</v>
      </c>
      <c r="P2231">
        <v>7533213.8046153998</v>
      </c>
      <c r="Q2231">
        <v>1149.213</v>
      </c>
      <c r="R2231">
        <v>2229</v>
      </c>
    </row>
    <row r="2232" spans="15:18" x14ac:dyDescent="0.25">
      <c r="O2232">
        <v>1768631.1035763</v>
      </c>
      <c r="P2232">
        <v>7533393.8080200003</v>
      </c>
      <c r="Q2232">
        <v>1169.8710000000001</v>
      </c>
      <c r="R2232">
        <v>2230</v>
      </c>
    </row>
    <row r="2233" spans="15:18" x14ac:dyDescent="0.25">
      <c r="O2233">
        <v>1768626.2658996</v>
      </c>
      <c r="P2233">
        <v>7533577.2252588002</v>
      </c>
      <c r="Q2233">
        <v>1175.1790000000001</v>
      </c>
      <c r="R2233">
        <v>2231</v>
      </c>
    </row>
    <row r="2234" spans="15:18" x14ac:dyDescent="0.25">
      <c r="O2234">
        <v>1768577.4713161001</v>
      </c>
      <c r="P2234">
        <v>7533756.5644907998</v>
      </c>
      <c r="Q2234">
        <v>1192.3969999999999</v>
      </c>
      <c r="R2234">
        <v>2232</v>
      </c>
    </row>
    <row r="2235" spans="15:18" x14ac:dyDescent="0.25">
      <c r="O2235">
        <v>1768530.7783639999</v>
      </c>
      <c r="P2235">
        <v>7533936.4630821999</v>
      </c>
      <c r="Q2235">
        <v>1250.671</v>
      </c>
      <c r="R2235">
        <v>2233</v>
      </c>
    </row>
    <row r="2236" spans="15:18" x14ac:dyDescent="0.25">
      <c r="O2236">
        <v>1768642.2206506</v>
      </c>
      <c r="P2236">
        <v>7534047.2074416</v>
      </c>
      <c r="Q2236">
        <v>1282.4110000000001</v>
      </c>
      <c r="R2236">
        <v>2234</v>
      </c>
    </row>
    <row r="2237" spans="15:18" x14ac:dyDescent="0.25">
      <c r="O2237">
        <v>1768793.4319096</v>
      </c>
      <c r="P2237">
        <v>7534154.6169146998</v>
      </c>
      <c r="Q2237">
        <v>1245.0429999999999</v>
      </c>
      <c r="R2237">
        <v>2235</v>
      </c>
    </row>
    <row r="2238" spans="15:18" x14ac:dyDescent="0.25">
      <c r="O2238">
        <v>1768943.4557628001</v>
      </c>
      <c r="P2238">
        <v>7534264.2734594997</v>
      </c>
      <c r="Q2238">
        <v>1233.73</v>
      </c>
      <c r="R2238">
        <v>2236</v>
      </c>
    </row>
    <row r="2239" spans="15:18" x14ac:dyDescent="0.25">
      <c r="O2239">
        <v>1769044.1114602999</v>
      </c>
      <c r="P2239">
        <v>7534402.6087809997</v>
      </c>
      <c r="Q2239">
        <v>1231.1679999999999</v>
      </c>
      <c r="R2239">
        <v>2237</v>
      </c>
    </row>
    <row r="2240" spans="15:18" x14ac:dyDescent="0.25">
      <c r="O2240">
        <v>1769010.028828</v>
      </c>
      <c r="P2240">
        <v>7534578.5741790999</v>
      </c>
      <c r="Q2240">
        <v>1176.663</v>
      </c>
      <c r="R2240">
        <v>2238</v>
      </c>
    </row>
    <row r="2241" spans="15:18" x14ac:dyDescent="0.25">
      <c r="O2241">
        <v>1768929.4646488</v>
      </c>
      <c r="P2241">
        <v>7534745.9885793999</v>
      </c>
      <c r="Q2241">
        <v>1165.876</v>
      </c>
      <c r="R2241">
        <v>2239</v>
      </c>
    </row>
    <row r="2242" spans="15:18" x14ac:dyDescent="0.25">
      <c r="O2242">
        <v>1768857.3597174999</v>
      </c>
      <c r="P2242">
        <v>7534914.7745526005</v>
      </c>
      <c r="Q2242">
        <v>1159.4259999999999</v>
      </c>
      <c r="R2242">
        <v>2240</v>
      </c>
    </row>
    <row r="2243" spans="15:18" x14ac:dyDescent="0.25">
      <c r="O2243">
        <v>1768846.4618404999</v>
      </c>
      <c r="P2243">
        <v>7535098.1344299</v>
      </c>
      <c r="Q2243">
        <v>1154.519</v>
      </c>
      <c r="R2243">
        <v>2241</v>
      </c>
    </row>
    <row r="2244" spans="15:18" x14ac:dyDescent="0.25">
      <c r="O2244">
        <v>1768752.1353155</v>
      </c>
      <c r="P2244">
        <v>7535258.2788698003</v>
      </c>
      <c r="Q2244">
        <v>1140.19</v>
      </c>
      <c r="R2244">
        <v>2242</v>
      </c>
    </row>
    <row r="2245" spans="15:18" x14ac:dyDescent="0.25">
      <c r="O2245">
        <v>1768633.0451730001</v>
      </c>
      <c r="P2245">
        <v>7535400.7680350002</v>
      </c>
      <c r="Q2245">
        <v>1129.0920000000001</v>
      </c>
      <c r="R2245">
        <v>2243</v>
      </c>
    </row>
    <row r="2246" spans="15:18" x14ac:dyDescent="0.25">
      <c r="O2246">
        <v>1768506.1178647999</v>
      </c>
      <c r="P2246">
        <v>7535536.5268454999</v>
      </c>
      <c r="Q2246">
        <v>1130.0920000000001</v>
      </c>
      <c r="R2246">
        <v>2244</v>
      </c>
    </row>
    <row r="2247" spans="15:18" x14ac:dyDescent="0.25">
      <c r="O2247">
        <v>1768387.8305897</v>
      </c>
      <c r="P2247">
        <v>7535679.4681230001</v>
      </c>
      <c r="Q2247">
        <v>1127.8</v>
      </c>
      <c r="R2247">
        <v>2245</v>
      </c>
    </row>
    <row r="2248" spans="15:18" x14ac:dyDescent="0.25">
      <c r="O2248">
        <v>1768266.6320036</v>
      </c>
      <c r="P2248">
        <v>7535819.8701983998</v>
      </c>
      <c r="Q2248">
        <v>1139.0519999999999</v>
      </c>
      <c r="R2248">
        <v>2246</v>
      </c>
    </row>
    <row r="2249" spans="15:18" x14ac:dyDescent="0.25">
      <c r="O2249">
        <v>1768123.2617770999</v>
      </c>
      <c r="P2249">
        <v>7535935.1752845002</v>
      </c>
      <c r="Q2249">
        <v>1142.451</v>
      </c>
      <c r="R2249">
        <v>2247</v>
      </c>
    </row>
    <row r="2250" spans="15:18" x14ac:dyDescent="0.25">
      <c r="O2250">
        <v>1767979.7269788</v>
      </c>
      <c r="P2250">
        <v>7536050.3457201002</v>
      </c>
      <c r="Q2250">
        <v>1130.307</v>
      </c>
      <c r="R2250">
        <v>2248</v>
      </c>
    </row>
    <row r="2251" spans="15:18" x14ac:dyDescent="0.25">
      <c r="O2251">
        <v>1767831.7781410001</v>
      </c>
      <c r="P2251">
        <v>7536157.7988716001</v>
      </c>
      <c r="Q2251">
        <v>1134.963</v>
      </c>
      <c r="R2251">
        <v>2249</v>
      </c>
    </row>
    <row r="2252" spans="15:18" x14ac:dyDescent="0.25">
      <c r="O2252">
        <v>1767663.6547556</v>
      </c>
      <c r="P2252">
        <v>7536235.7835125001</v>
      </c>
      <c r="Q2252">
        <v>1144.991</v>
      </c>
      <c r="R2252">
        <v>2250</v>
      </c>
    </row>
    <row r="2253" spans="15:18" x14ac:dyDescent="0.25">
      <c r="O2253">
        <v>1767486.4854395001</v>
      </c>
      <c r="P2253">
        <v>7536179.6161876004</v>
      </c>
      <c r="Q2253">
        <v>1138</v>
      </c>
      <c r="R2253">
        <v>2251</v>
      </c>
    </row>
    <row r="2254" spans="15:18" x14ac:dyDescent="0.25">
      <c r="O2254">
        <v>1767369.2743468001</v>
      </c>
      <c r="P2254">
        <v>7536040.2795264004</v>
      </c>
      <c r="Q2254">
        <v>1126.57</v>
      </c>
      <c r="R2254">
        <v>2252</v>
      </c>
    </row>
    <row r="2255" spans="15:18" x14ac:dyDescent="0.25">
      <c r="O2255">
        <v>1767222.4168463999</v>
      </c>
      <c r="P2255">
        <v>7535937.1160399001</v>
      </c>
      <c r="Q2255">
        <v>1112.9349999999999</v>
      </c>
      <c r="R2255">
        <v>2253</v>
      </c>
    </row>
    <row r="2256" spans="15:18" x14ac:dyDescent="0.25">
      <c r="O2256">
        <v>1767043.6213601001</v>
      </c>
      <c r="P2256">
        <v>7535892.7206579</v>
      </c>
      <c r="Q2256">
        <v>1106.8219999999999</v>
      </c>
      <c r="R2256">
        <v>2254</v>
      </c>
    </row>
    <row r="2257" spans="15:18" x14ac:dyDescent="0.25">
      <c r="O2257">
        <v>1766859.707559</v>
      </c>
      <c r="P2257">
        <v>7535893.5317941001</v>
      </c>
      <c r="Q2257">
        <v>1108.7860000000001</v>
      </c>
      <c r="R2257">
        <v>2255</v>
      </c>
    </row>
    <row r="2258" spans="15:18" x14ac:dyDescent="0.25">
      <c r="O2258">
        <v>1766678.9127014</v>
      </c>
      <c r="P2258">
        <v>7535932.4717677003</v>
      </c>
      <c r="Q2258">
        <v>1101.6369999999999</v>
      </c>
      <c r="R2258">
        <v>2256</v>
      </c>
    </row>
    <row r="2259" spans="15:18" x14ac:dyDescent="0.25">
      <c r="O2259">
        <v>1766507.0654906</v>
      </c>
      <c r="P2259">
        <v>7536003.2691625003</v>
      </c>
      <c r="Q2259">
        <v>1105.498</v>
      </c>
      <c r="R2259">
        <v>2257</v>
      </c>
    </row>
    <row r="2260" spans="15:18" x14ac:dyDescent="0.25">
      <c r="O2260">
        <v>1766333.0081970999</v>
      </c>
      <c r="P2260">
        <v>7536068.1578473002</v>
      </c>
      <c r="Q2260">
        <v>1110.6969999999999</v>
      </c>
      <c r="R2260">
        <v>2258</v>
      </c>
    </row>
    <row r="2261" spans="15:18" x14ac:dyDescent="0.25">
      <c r="O2261">
        <v>1766163.6504905999</v>
      </c>
      <c r="P2261">
        <v>7536144.0582422996</v>
      </c>
      <c r="Q2261">
        <v>1124.98</v>
      </c>
      <c r="R2261">
        <v>2259</v>
      </c>
    </row>
    <row r="2262" spans="15:18" x14ac:dyDescent="0.25">
      <c r="O2262">
        <v>1765987.7102340001</v>
      </c>
      <c r="P2262">
        <v>7536178.4879973</v>
      </c>
      <c r="Q2262">
        <v>1112.396</v>
      </c>
      <c r="R2262">
        <v>2260</v>
      </c>
    </row>
    <row r="2263" spans="15:18" x14ac:dyDescent="0.25">
      <c r="O2263">
        <v>1765831.0463922999</v>
      </c>
      <c r="P2263">
        <v>7536078.4871190004</v>
      </c>
      <c r="Q2263">
        <v>1122.7170000000001</v>
      </c>
      <c r="R2263">
        <v>2261</v>
      </c>
    </row>
    <row r="2264" spans="15:18" x14ac:dyDescent="0.25">
      <c r="O2264">
        <v>1765687.4406111999</v>
      </c>
      <c r="P2264">
        <v>7535960.5196446003</v>
      </c>
      <c r="Q2264">
        <v>1125.5119999999999</v>
      </c>
      <c r="R2264">
        <v>2262</v>
      </c>
    </row>
    <row r="2265" spans="15:18" x14ac:dyDescent="0.25">
      <c r="O2265">
        <v>1765595.6447077</v>
      </c>
      <c r="P2265">
        <v>7535811.6470253998</v>
      </c>
      <c r="Q2265">
        <v>1124.9760000000001</v>
      </c>
      <c r="R2265">
        <v>2263</v>
      </c>
    </row>
    <row r="2266" spans="15:18" x14ac:dyDescent="0.25">
      <c r="O2266">
        <v>1765554.8334311</v>
      </c>
      <c r="P2266">
        <v>7535630.6971594002</v>
      </c>
      <c r="Q2266">
        <v>1127.999</v>
      </c>
      <c r="R2266">
        <v>2264</v>
      </c>
    </row>
    <row r="2267" spans="15:18" x14ac:dyDescent="0.25">
      <c r="O2267">
        <v>1765491.1055153001</v>
      </c>
      <c r="P2267">
        <v>7535456.1048122002</v>
      </c>
      <c r="Q2267">
        <v>1131.261</v>
      </c>
      <c r="R2267">
        <v>2265</v>
      </c>
    </row>
    <row r="2268" spans="15:18" x14ac:dyDescent="0.25">
      <c r="O2268">
        <v>1765333.3443245001</v>
      </c>
      <c r="P2268">
        <v>7535413.1930238996</v>
      </c>
      <c r="Q2268">
        <v>1105.752</v>
      </c>
      <c r="R2268">
        <v>2266</v>
      </c>
    </row>
    <row r="2269" spans="15:18" x14ac:dyDescent="0.25">
      <c r="O2269">
        <v>1765166.2131191001</v>
      </c>
      <c r="P2269">
        <v>7535485.5600610003</v>
      </c>
      <c r="Q2269">
        <v>1129.6110000000001</v>
      </c>
      <c r="R2269">
        <v>2267</v>
      </c>
    </row>
    <row r="2270" spans="15:18" x14ac:dyDescent="0.25">
      <c r="O2270">
        <v>1765054.7189119</v>
      </c>
      <c r="P2270">
        <v>7535628.8092018003</v>
      </c>
      <c r="Q2270">
        <v>1125.0550000000001</v>
      </c>
      <c r="R2270">
        <v>2268</v>
      </c>
    </row>
    <row r="2271" spans="15:18" x14ac:dyDescent="0.25">
      <c r="O2271">
        <v>1764931.1143404001</v>
      </c>
      <c r="P2271">
        <v>7535765.9857804999</v>
      </c>
      <c r="Q2271">
        <v>1137.2809999999999</v>
      </c>
      <c r="R2271">
        <v>2269</v>
      </c>
    </row>
    <row r="2272" spans="15:18" x14ac:dyDescent="0.25">
      <c r="O2272">
        <v>1764761.9647854001</v>
      </c>
      <c r="P2272">
        <v>7535800.4036483997</v>
      </c>
      <c r="Q2272">
        <v>1124.0840000000001</v>
      </c>
      <c r="R2272">
        <v>2270</v>
      </c>
    </row>
    <row r="2273" spans="15:18" x14ac:dyDescent="0.25">
      <c r="O2273">
        <v>1764578.1915298</v>
      </c>
      <c r="P2273">
        <v>7535806.1634106999</v>
      </c>
      <c r="Q2273">
        <v>1115.067</v>
      </c>
      <c r="R2273">
        <v>2271</v>
      </c>
    </row>
    <row r="2274" spans="15:18" x14ac:dyDescent="0.25">
      <c r="O2274">
        <v>1764400.0086159999</v>
      </c>
      <c r="P2274">
        <v>7535859.0272145998</v>
      </c>
      <c r="Q2274">
        <v>1106.1120000000001</v>
      </c>
      <c r="R2274">
        <v>2272</v>
      </c>
    </row>
    <row r="2275" spans="15:18" x14ac:dyDescent="0.25">
      <c r="O2275">
        <v>1764225.0093413999</v>
      </c>
      <c r="P2275">
        <v>7535921.1991654998</v>
      </c>
      <c r="Q2275">
        <v>1125.6659999999999</v>
      </c>
      <c r="R2275">
        <v>2273</v>
      </c>
    </row>
    <row r="2276" spans="15:18" x14ac:dyDescent="0.25">
      <c r="O2276">
        <v>1764108.0677866</v>
      </c>
      <c r="P2276">
        <v>7536051.9567515003</v>
      </c>
      <c r="Q2276">
        <v>1128.5920000000001</v>
      </c>
      <c r="R2276">
        <v>2274</v>
      </c>
    </row>
    <row r="2277" spans="15:18" x14ac:dyDescent="0.25">
      <c r="O2277">
        <v>1764020.555891</v>
      </c>
      <c r="P2277">
        <v>7536215.9244365003</v>
      </c>
      <c r="Q2277">
        <v>1138.097</v>
      </c>
      <c r="R2277">
        <v>2275</v>
      </c>
    </row>
    <row r="2278" spans="15:18" x14ac:dyDescent="0.25">
      <c r="O2278">
        <v>1763949.7043202999</v>
      </c>
      <c r="P2278">
        <v>7536387.1933594001</v>
      </c>
      <c r="Q2278">
        <v>1131.491</v>
      </c>
      <c r="R2278">
        <v>2276</v>
      </c>
    </row>
    <row r="2279" spans="15:18" x14ac:dyDescent="0.25">
      <c r="O2279">
        <v>1763908.1217747</v>
      </c>
      <c r="P2279">
        <v>7536566.2013354003</v>
      </c>
      <c r="Q2279">
        <v>1138.357</v>
      </c>
      <c r="R2279">
        <v>2277</v>
      </c>
    </row>
    <row r="2280" spans="15:18" x14ac:dyDescent="0.25">
      <c r="O2280">
        <v>1763904.4264451</v>
      </c>
      <c r="P2280">
        <v>7536752.0240451004</v>
      </c>
      <c r="Q2280">
        <v>1143.1600000000001</v>
      </c>
      <c r="R2280">
        <v>2278</v>
      </c>
    </row>
    <row r="2281" spans="15:18" x14ac:dyDescent="0.25">
      <c r="O2281">
        <v>1763843.5521635001</v>
      </c>
      <c r="P2281">
        <v>7536913.0776974997</v>
      </c>
      <c r="Q2281">
        <v>1142.645</v>
      </c>
      <c r="R2281">
        <v>2279</v>
      </c>
    </row>
    <row r="2282" spans="15:18" x14ac:dyDescent="0.25">
      <c r="O2282">
        <v>1763726.8291951001</v>
      </c>
      <c r="P2282">
        <v>7537054.8357565999</v>
      </c>
      <c r="Q2282">
        <v>1138.1320000000001</v>
      </c>
      <c r="R2282">
        <v>2280</v>
      </c>
    </row>
    <row r="2283" spans="15:18" x14ac:dyDescent="0.25">
      <c r="O2283">
        <v>1763642.9013125</v>
      </c>
      <c r="P2283">
        <v>7537220.6665196</v>
      </c>
      <c r="Q2283">
        <v>1129.8</v>
      </c>
      <c r="R2283">
        <v>2281</v>
      </c>
    </row>
    <row r="2284" spans="15:18" x14ac:dyDescent="0.25">
      <c r="O2284">
        <v>1763560.8896174999</v>
      </c>
      <c r="P2284">
        <v>7537387.4028177001</v>
      </c>
      <c r="Q2284">
        <v>1141.8679999999999</v>
      </c>
      <c r="R2284">
        <v>2282</v>
      </c>
    </row>
    <row r="2285" spans="15:18" x14ac:dyDescent="0.25">
      <c r="O2285">
        <v>1763482.6464006</v>
      </c>
      <c r="P2285">
        <v>7537554.9130058</v>
      </c>
      <c r="Q2285">
        <v>1139.7070000000001</v>
      </c>
      <c r="R2285">
        <v>2283</v>
      </c>
    </row>
    <row r="2286" spans="15:18" x14ac:dyDescent="0.25">
      <c r="O2286">
        <v>1763334.6152705001</v>
      </c>
      <c r="P2286">
        <v>7537667.2985885004</v>
      </c>
      <c r="Q2286">
        <v>1131.0119999999999</v>
      </c>
      <c r="R2286">
        <v>2284</v>
      </c>
    </row>
    <row r="2287" spans="15:18" x14ac:dyDescent="0.25">
      <c r="O2287">
        <v>1763232.4897787001</v>
      </c>
      <c r="P2287">
        <v>7537810.8054095004</v>
      </c>
      <c r="Q2287">
        <v>1127.8340000000001</v>
      </c>
      <c r="R2287">
        <v>2285</v>
      </c>
    </row>
    <row r="2288" spans="15:18" x14ac:dyDescent="0.25">
      <c r="O2288">
        <v>1763210.4712932999</v>
      </c>
      <c r="P2288">
        <v>7537991.6334197996</v>
      </c>
      <c r="Q2288">
        <v>1131.8320000000001</v>
      </c>
      <c r="R2288">
        <v>2286</v>
      </c>
    </row>
    <row r="2289" spans="15:18" x14ac:dyDescent="0.25">
      <c r="O2289">
        <v>1763179.5576863</v>
      </c>
      <c r="P2289">
        <v>7538169.7700808998</v>
      </c>
      <c r="Q2289">
        <v>1140.538</v>
      </c>
      <c r="R2289">
        <v>2287</v>
      </c>
    </row>
    <row r="2290" spans="15:18" x14ac:dyDescent="0.25">
      <c r="O2290">
        <v>1763108.0942634</v>
      </c>
      <c r="P2290">
        <v>7538339.4639892001</v>
      </c>
      <c r="Q2290">
        <v>1124.492</v>
      </c>
      <c r="R2290">
        <v>2288</v>
      </c>
    </row>
    <row r="2291" spans="15:18" x14ac:dyDescent="0.25">
      <c r="O2291">
        <v>1762980.8379381001</v>
      </c>
      <c r="P2291">
        <v>7538474.7640260002</v>
      </c>
      <c r="Q2291">
        <v>1142.347</v>
      </c>
      <c r="R2291">
        <v>2289</v>
      </c>
    </row>
    <row r="2292" spans="15:18" x14ac:dyDescent="0.25">
      <c r="O2292">
        <v>1762842.4927596999</v>
      </c>
      <c r="P2292">
        <v>7538598.6974507999</v>
      </c>
      <c r="Q2292">
        <v>1151.95</v>
      </c>
      <c r="R2292">
        <v>2290</v>
      </c>
    </row>
    <row r="2293" spans="15:18" x14ac:dyDescent="0.25">
      <c r="O2293">
        <v>1762685.8496997999</v>
      </c>
      <c r="P2293">
        <v>7538690.5850895997</v>
      </c>
      <c r="Q2293">
        <v>1162.972</v>
      </c>
      <c r="R2293">
        <v>2291</v>
      </c>
    </row>
    <row r="2294" spans="15:18" x14ac:dyDescent="0.25">
      <c r="O2294">
        <v>1762516.9136768</v>
      </c>
      <c r="P2294">
        <v>7538745.9152809996</v>
      </c>
      <c r="Q2294">
        <v>1155.3630000000001</v>
      </c>
      <c r="R2294">
        <v>2292</v>
      </c>
    </row>
    <row r="2295" spans="15:18" x14ac:dyDescent="0.25">
      <c r="O2295">
        <v>1762464.0607036999</v>
      </c>
      <c r="P2295">
        <v>7538924.1014146004</v>
      </c>
      <c r="Q2295">
        <v>1178.7449999999999</v>
      </c>
      <c r="R2295">
        <v>2293</v>
      </c>
    </row>
    <row r="2296" spans="15:18" x14ac:dyDescent="0.25">
      <c r="O2296">
        <v>1762345.9160267001</v>
      </c>
      <c r="P2296">
        <v>7539061.4841152001</v>
      </c>
      <c r="Q2296">
        <v>1203.7049999999999</v>
      </c>
      <c r="R2296">
        <v>2294</v>
      </c>
    </row>
    <row r="2297" spans="15:18" x14ac:dyDescent="0.25">
      <c r="O2297">
        <v>1762197.8508279</v>
      </c>
      <c r="P2297">
        <v>7539171.2124583004</v>
      </c>
      <c r="Q2297">
        <v>1201.5419999999999</v>
      </c>
      <c r="R2297">
        <v>2295</v>
      </c>
    </row>
    <row r="2298" spans="15:18" x14ac:dyDescent="0.25">
      <c r="O2298">
        <v>1762075.473245</v>
      </c>
      <c r="P2298">
        <v>7539302.8162826998</v>
      </c>
      <c r="Q2298">
        <v>1181.9690000000001</v>
      </c>
      <c r="R2298">
        <v>2296</v>
      </c>
    </row>
    <row r="2299" spans="15:18" x14ac:dyDescent="0.25">
      <c r="O2299">
        <v>1762079.0972702</v>
      </c>
      <c r="P2299">
        <v>7539424.7611616002</v>
      </c>
      <c r="Q2299">
        <v>1172.8320000000001</v>
      </c>
      <c r="R2299">
        <v>2297</v>
      </c>
    </row>
    <row r="2300" spans="15:18" x14ac:dyDescent="0.25">
      <c r="O2300">
        <v>1762184.0988650999</v>
      </c>
      <c r="P2300">
        <v>7539542.9395823004</v>
      </c>
      <c r="Q2300">
        <v>1129.3589999999999</v>
      </c>
      <c r="R2300">
        <v>2298</v>
      </c>
    </row>
    <row r="2301" spans="15:18" x14ac:dyDescent="0.25">
      <c r="O2301">
        <v>1762362.1956749</v>
      </c>
      <c r="P2301">
        <v>7539489.7863955004</v>
      </c>
      <c r="Q2301">
        <v>1157.989</v>
      </c>
      <c r="R2301">
        <v>2299</v>
      </c>
    </row>
    <row r="2302" spans="15:18" x14ac:dyDescent="0.25">
      <c r="O2302">
        <v>1762501.6290775</v>
      </c>
      <c r="P2302">
        <v>7539599.2678241003</v>
      </c>
      <c r="Q2302">
        <v>1172.5630000000001</v>
      </c>
      <c r="R2302">
        <v>2300</v>
      </c>
    </row>
    <row r="2303" spans="15:18" x14ac:dyDescent="0.25">
      <c r="O2303">
        <v>1762682.9168451</v>
      </c>
      <c r="P2303">
        <v>7539640.2370330999</v>
      </c>
      <c r="Q2303">
        <v>1147.5329999999999</v>
      </c>
      <c r="R2303">
        <v>2301</v>
      </c>
    </row>
    <row r="2304" spans="15:18" x14ac:dyDescent="0.25">
      <c r="O2304">
        <v>1762864.2341273001</v>
      </c>
      <c r="P2304">
        <v>7539628.0201920001</v>
      </c>
      <c r="Q2304">
        <v>1141.2270000000001</v>
      </c>
      <c r="R2304">
        <v>2302</v>
      </c>
    </row>
    <row r="2305" spans="15:18" x14ac:dyDescent="0.25">
      <c r="O2305">
        <v>1763043.5971935999</v>
      </c>
      <c r="P2305">
        <v>7539647.9356866004</v>
      </c>
      <c r="Q2305">
        <v>1150.019</v>
      </c>
      <c r="R2305">
        <v>2303</v>
      </c>
    </row>
    <row r="2306" spans="15:18" x14ac:dyDescent="0.25">
      <c r="O2306">
        <v>1763149.5892816</v>
      </c>
      <c r="P2306">
        <v>7539784.7670419002</v>
      </c>
      <c r="Q2306">
        <v>1153.1980000000001</v>
      </c>
      <c r="R2306">
        <v>2304</v>
      </c>
    </row>
    <row r="2307" spans="15:18" x14ac:dyDescent="0.25">
      <c r="O2307">
        <v>1763244.4352199</v>
      </c>
      <c r="P2307">
        <v>7539943.6277735997</v>
      </c>
      <c r="Q2307">
        <v>1146.538</v>
      </c>
      <c r="R2307">
        <v>2305</v>
      </c>
    </row>
    <row r="2308" spans="15:18" x14ac:dyDescent="0.25">
      <c r="O2308">
        <v>1763315.4735628001</v>
      </c>
      <c r="P2308">
        <v>7540110.5406705001</v>
      </c>
      <c r="Q2308">
        <v>1140.3130000000001</v>
      </c>
      <c r="R2308">
        <v>2306</v>
      </c>
    </row>
    <row r="2309" spans="15:18" x14ac:dyDescent="0.25">
      <c r="O2309">
        <v>1763373.3651687</v>
      </c>
      <c r="P2309">
        <v>7540280.9305419</v>
      </c>
      <c r="Q2309">
        <v>1150.8689999999999</v>
      </c>
      <c r="R2309">
        <v>2307</v>
      </c>
    </row>
    <row r="2310" spans="15:18" x14ac:dyDescent="0.25">
      <c r="O2310">
        <v>1763517.3703201001</v>
      </c>
      <c r="P2310">
        <v>7540395.3103534998</v>
      </c>
      <c r="Q2310">
        <v>1148.492</v>
      </c>
      <c r="R2310">
        <v>2308</v>
      </c>
    </row>
    <row r="2311" spans="15:18" x14ac:dyDescent="0.25">
      <c r="O2311">
        <v>1763692.1185610001</v>
      </c>
      <c r="P2311">
        <v>7540442.5880987998</v>
      </c>
      <c r="Q2311">
        <v>1135.6849999999999</v>
      </c>
      <c r="R2311">
        <v>2309</v>
      </c>
    </row>
    <row r="2312" spans="15:18" x14ac:dyDescent="0.25">
      <c r="O2312">
        <v>1763863.3419033999</v>
      </c>
      <c r="P2312">
        <v>7540393.6397229005</v>
      </c>
      <c r="Q2312">
        <v>1126.7829999999999</v>
      </c>
      <c r="R2312">
        <v>2310</v>
      </c>
    </row>
    <row r="2313" spans="15:18" x14ac:dyDescent="0.25">
      <c r="O2313">
        <v>1764030.6576862</v>
      </c>
      <c r="P2313">
        <v>7540345.8477961998</v>
      </c>
      <c r="Q2313">
        <v>1129.271</v>
      </c>
      <c r="R2313">
        <v>2311</v>
      </c>
    </row>
    <row r="2314" spans="15:18" x14ac:dyDescent="0.25">
      <c r="O2314">
        <v>1764188.6456651001</v>
      </c>
      <c r="P2314">
        <v>7540424.9761367003</v>
      </c>
      <c r="Q2314">
        <v>1141.194</v>
      </c>
      <c r="R2314">
        <v>2312</v>
      </c>
    </row>
    <row r="2315" spans="15:18" x14ac:dyDescent="0.25">
      <c r="O2315">
        <v>1764250.5498307999</v>
      </c>
      <c r="P2315">
        <v>7540573.3251604</v>
      </c>
      <c r="Q2315">
        <v>1144.2349999999999</v>
      </c>
      <c r="R2315">
        <v>2313</v>
      </c>
    </row>
    <row r="2316" spans="15:18" x14ac:dyDescent="0.25">
      <c r="O2316">
        <v>1764232.1320372</v>
      </c>
      <c r="P2316">
        <v>7540754.0576576004</v>
      </c>
      <c r="Q2316">
        <v>1143.4090000000001</v>
      </c>
      <c r="R2316">
        <v>2314</v>
      </c>
    </row>
    <row r="2317" spans="15:18" x14ac:dyDescent="0.25">
      <c r="O2317">
        <v>1764237.4166987999</v>
      </c>
      <c r="P2317">
        <v>7540939.3839207999</v>
      </c>
      <c r="Q2317">
        <v>1145.431</v>
      </c>
      <c r="R2317">
        <v>2315</v>
      </c>
    </row>
    <row r="2318" spans="15:18" x14ac:dyDescent="0.25">
      <c r="O2318">
        <v>1764220.2076938001</v>
      </c>
      <c r="P2318">
        <v>7541123.3956263997</v>
      </c>
      <c r="Q2318">
        <v>1144.367</v>
      </c>
      <c r="R2318">
        <v>2316</v>
      </c>
    </row>
    <row r="2319" spans="15:18" x14ac:dyDescent="0.25">
      <c r="O2319">
        <v>1764115.3432028999</v>
      </c>
      <c r="P2319">
        <v>7541269.2704368997</v>
      </c>
      <c r="Q2319">
        <v>1126.2380000000001</v>
      </c>
      <c r="R2319">
        <v>2317</v>
      </c>
    </row>
    <row r="2320" spans="15:18" x14ac:dyDescent="0.25">
      <c r="O2320">
        <v>1763943.4112674999</v>
      </c>
      <c r="P2320">
        <v>7541334.4987479998</v>
      </c>
      <c r="Q2320">
        <v>1115.672</v>
      </c>
      <c r="R2320">
        <v>2318</v>
      </c>
    </row>
    <row r="2321" spans="15:18" x14ac:dyDescent="0.25">
      <c r="O2321">
        <v>1763794.3542779</v>
      </c>
      <c r="P2321">
        <v>7541445.5201369999</v>
      </c>
      <c r="Q2321">
        <v>1116.9749999999999</v>
      </c>
      <c r="R2321">
        <v>2319</v>
      </c>
    </row>
    <row r="2322" spans="15:18" x14ac:dyDescent="0.25">
      <c r="O2322">
        <v>1763666.8313827999</v>
      </c>
      <c r="P2322">
        <v>7541579.2066757996</v>
      </c>
      <c r="Q2322">
        <v>1126.8440000000001</v>
      </c>
      <c r="R2322">
        <v>2320</v>
      </c>
    </row>
    <row r="2323" spans="15:18" x14ac:dyDescent="0.25">
      <c r="O2323">
        <v>1763548.3569028</v>
      </c>
      <c r="P2323">
        <v>7541722.4111874001</v>
      </c>
      <c r="Q2323">
        <v>1129.4659999999999</v>
      </c>
      <c r="R2323">
        <v>2321</v>
      </c>
    </row>
    <row r="2324" spans="15:18" x14ac:dyDescent="0.25">
      <c r="O2324">
        <v>1763447.1267401001</v>
      </c>
      <c r="P2324">
        <v>7541877.5604041005</v>
      </c>
      <c r="Q2324">
        <v>1134.8150000000001</v>
      </c>
      <c r="R2324">
        <v>2322</v>
      </c>
    </row>
    <row r="2325" spans="15:18" x14ac:dyDescent="0.25">
      <c r="O2325">
        <v>1763426.5789574001</v>
      </c>
      <c r="P2325">
        <v>7542040.0476390002</v>
      </c>
      <c r="Q2325">
        <v>1134.9770000000001</v>
      </c>
      <c r="R2325">
        <v>2323</v>
      </c>
    </row>
    <row r="2326" spans="15:18" x14ac:dyDescent="0.25">
      <c r="O2326">
        <v>1763513.4182814001</v>
      </c>
      <c r="P2326">
        <v>7542204.3725207997</v>
      </c>
      <c r="Q2326">
        <v>1134.713</v>
      </c>
      <c r="R2326">
        <v>2324</v>
      </c>
    </row>
    <row r="2327" spans="15:18" x14ac:dyDescent="0.25">
      <c r="O2327">
        <v>1763565.7886132</v>
      </c>
      <c r="P2327">
        <v>7542382.5407956</v>
      </c>
      <c r="Q2327">
        <v>1135.73</v>
      </c>
      <c r="R2327">
        <v>2325</v>
      </c>
    </row>
    <row r="2328" spans="15:18" x14ac:dyDescent="0.25">
      <c r="O2328">
        <v>1763642.5415024001</v>
      </c>
      <c r="P2328">
        <v>7542551.0688084001</v>
      </c>
      <c r="Q2328">
        <v>1126.759</v>
      </c>
      <c r="R2328">
        <v>2326</v>
      </c>
    </row>
    <row r="2329" spans="15:18" x14ac:dyDescent="0.25">
      <c r="O2329">
        <v>1763727.7038030999</v>
      </c>
      <c r="P2329">
        <v>7542716.2690430004</v>
      </c>
      <c r="Q2329">
        <v>1129.002</v>
      </c>
      <c r="R2329">
        <v>2327</v>
      </c>
    </row>
    <row r="2330" spans="15:18" x14ac:dyDescent="0.25">
      <c r="O2330">
        <v>1763734.1901898</v>
      </c>
      <c r="P2330">
        <v>7542900.2572867004</v>
      </c>
      <c r="Q2330">
        <v>1124.5709999999999</v>
      </c>
      <c r="R2330">
        <v>2328</v>
      </c>
    </row>
    <row r="2331" spans="15:18" x14ac:dyDescent="0.25">
      <c r="O2331">
        <v>1763644.2637380001</v>
      </c>
      <c r="P2331">
        <v>7543056.8378493004</v>
      </c>
      <c r="Q2331">
        <v>1117.826</v>
      </c>
      <c r="R2331">
        <v>2329</v>
      </c>
    </row>
    <row r="2332" spans="15:18" x14ac:dyDescent="0.25">
      <c r="O2332">
        <v>1763585.3371413001</v>
      </c>
      <c r="P2332">
        <v>7543224.9634624003</v>
      </c>
      <c r="Q2332">
        <v>1128.644</v>
      </c>
      <c r="R2332">
        <v>2330</v>
      </c>
    </row>
    <row r="2333" spans="15:18" x14ac:dyDescent="0.25">
      <c r="O2333">
        <v>1763640.0405631</v>
      </c>
      <c r="P2333">
        <v>7543399.4019788997</v>
      </c>
      <c r="Q2333">
        <v>1123.258</v>
      </c>
      <c r="R2333">
        <v>2331</v>
      </c>
    </row>
    <row r="2334" spans="15:18" x14ac:dyDescent="0.25">
      <c r="O2334">
        <v>1763714.6636846999</v>
      </c>
      <c r="P2334">
        <v>7543569.4758663001</v>
      </c>
      <c r="Q2334">
        <v>1112.7339999999999</v>
      </c>
      <c r="R2334">
        <v>2332</v>
      </c>
    </row>
    <row r="2335" spans="15:18" x14ac:dyDescent="0.25">
      <c r="O2335">
        <v>1763790.9557384001</v>
      </c>
      <c r="P2335">
        <v>7543733.0639225002</v>
      </c>
      <c r="Q2335">
        <v>1107.7159999999999</v>
      </c>
      <c r="R2335">
        <v>2333</v>
      </c>
    </row>
    <row r="2336" spans="15:18" x14ac:dyDescent="0.25">
      <c r="O2336">
        <v>1763700.20258</v>
      </c>
      <c r="P2336">
        <v>7543895.2600974999</v>
      </c>
      <c r="Q2336">
        <v>1116.106</v>
      </c>
      <c r="R2336">
        <v>2334</v>
      </c>
    </row>
    <row r="2337" spans="15:18" x14ac:dyDescent="0.25">
      <c r="O2337">
        <v>1763649.4047782</v>
      </c>
      <c r="P2337">
        <v>7544069.6536178002</v>
      </c>
      <c r="Q2337">
        <v>1097.2739999999999</v>
      </c>
      <c r="R2337">
        <v>2335</v>
      </c>
    </row>
    <row r="2338" spans="15:18" x14ac:dyDescent="0.25">
      <c r="O2338">
        <v>1763634.0982228001</v>
      </c>
      <c r="P2338">
        <v>7544254.8817050997</v>
      </c>
      <c r="Q2338">
        <v>1099.3689999999999</v>
      </c>
      <c r="R2338">
        <v>2336</v>
      </c>
    </row>
    <row r="2339" spans="15:18" x14ac:dyDescent="0.25">
      <c r="O2339">
        <v>1763575.0263976001</v>
      </c>
      <c r="P2339">
        <v>7544423.9991734996</v>
      </c>
      <c r="Q2339">
        <v>1098.1110000000001</v>
      </c>
      <c r="R2339">
        <v>2337</v>
      </c>
    </row>
    <row r="2340" spans="15:18" x14ac:dyDescent="0.25">
      <c r="O2340">
        <v>1763466.5834906001</v>
      </c>
      <c r="P2340">
        <v>7544574.9424438998</v>
      </c>
      <c r="Q2340">
        <v>1107.155</v>
      </c>
      <c r="R2340">
        <v>2338</v>
      </c>
    </row>
    <row r="2341" spans="15:18" x14ac:dyDescent="0.25">
      <c r="O2341">
        <v>1763415.5407137</v>
      </c>
      <c r="P2341">
        <v>7544742.7957984004</v>
      </c>
      <c r="Q2341">
        <v>1113.1310000000001</v>
      </c>
      <c r="R2341">
        <v>2339</v>
      </c>
    </row>
    <row r="2342" spans="15:18" x14ac:dyDescent="0.25">
      <c r="O2342">
        <v>1763424.8299364001</v>
      </c>
      <c r="P2342">
        <v>7544928.4229658004</v>
      </c>
      <c r="Q2342">
        <v>1109.7809999999999</v>
      </c>
      <c r="R2342">
        <v>2340</v>
      </c>
    </row>
    <row r="2343" spans="15:18" x14ac:dyDescent="0.25">
      <c r="O2343">
        <v>1763499.0518765999</v>
      </c>
      <c r="P2343">
        <v>7545096.6138431001</v>
      </c>
      <c r="Q2343">
        <v>1103.5540000000001</v>
      </c>
      <c r="R2343">
        <v>2341</v>
      </c>
    </row>
    <row r="2344" spans="15:18" x14ac:dyDescent="0.25">
      <c r="O2344">
        <v>1763500.2249497001</v>
      </c>
      <c r="P2344">
        <v>7545278.8645721003</v>
      </c>
      <c r="Q2344">
        <v>1115.6790000000001</v>
      </c>
      <c r="R2344">
        <v>2342</v>
      </c>
    </row>
    <row r="2345" spans="15:18" x14ac:dyDescent="0.25">
      <c r="O2345">
        <v>1763572.8370182</v>
      </c>
      <c r="P2345">
        <v>7545444.9492426999</v>
      </c>
      <c r="Q2345">
        <v>1127.7139999999999</v>
      </c>
      <c r="R2345">
        <v>2343</v>
      </c>
    </row>
    <row r="2346" spans="15:18" x14ac:dyDescent="0.25">
      <c r="O2346">
        <v>1763644.4212763</v>
      </c>
      <c r="P2346">
        <v>7545607.7623883002</v>
      </c>
      <c r="Q2346">
        <v>1145.5260000000001</v>
      </c>
      <c r="R2346">
        <v>2344</v>
      </c>
    </row>
    <row r="2347" spans="15:18" x14ac:dyDescent="0.25">
      <c r="O2347">
        <v>1763500.519049</v>
      </c>
      <c r="P2347">
        <v>7545683.2048332002</v>
      </c>
      <c r="Q2347">
        <v>1146.7380000000001</v>
      </c>
      <c r="R2347">
        <v>2345</v>
      </c>
    </row>
    <row r="2348" spans="15:18" x14ac:dyDescent="0.25">
      <c r="O2348">
        <v>1763328.4007361</v>
      </c>
      <c r="P2348">
        <v>7545694.3339825999</v>
      </c>
      <c r="Q2348">
        <v>1149.4659999999999</v>
      </c>
      <c r="R2348">
        <v>2346</v>
      </c>
    </row>
    <row r="2349" spans="15:18" x14ac:dyDescent="0.25">
      <c r="O2349">
        <v>1763171.1133175001</v>
      </c>
      <c r="P2349">
        <v>7545595.3167976998</v>
      </c>
      <c r="Q2349">
        <v>1166.587</v>
      </c>
      <c r="R2349">
        <v>2347</v>
      </c>
    </row>
    <row r="2350" spans="15:18" x14ac:dyDescent="0.25">
      <c r="O2350">
        <v>1762989.8244026999</v>
      </c>
      <c r="P2350">
        <v>7545593.8998552999</v>
      </c>
      <c r="Q2350">
        <v>1173.22</v>
      </c>
      <c r="R2350">
        <v>2348</v>
      </c>
    </row>
    <row r="2351" spans="15:18" x14ac:dyDescent="0.25">
      <c r="O2351">
        <v>1762895.7202131001</v>
      </c>
      <c r="P2351">
        <v>7545740.6858109999</v>
      </c>
      <c r="Q2351">
        <v>1148.885</v>
      </c>
      <c r="R2351">
        <v>2349</v>
      </c>
    </row>
    <row r="2352" spans="15:18" x14ac:dyDescent="0.25">
      <c r="O2352">
        <v>1762781.3696149001</v>
      </c>
      <c r="P2352">
        <v>7545862.2269174997</v>
      </c>
      <c r="Q2352">
        <v>1138.559</v>
      </c>
      <c r="R2352">
        <v>2350</v>
      </c>
    </row>
    <row r="2353" spans="15:18" x14ac:dyDescent="0.25">
      <c r="O2353">
        <v>1762603.4675306</v>
      </c>
      <c r="P2353">
        <v>7545904.2980268998</v>
      </c>
      <c r="Q2353">
        <v>1126.7280000000001</v>
      </c>
      <c r="R2353">
        <v>2351</v>
      </c>
    </row>
    <row r="2354" spans="15:18" x14ac:dyDescent="0.25">
      <c r="O2354">
        <v>1762463.1410729999</v>
      </c>
      <c r="P2354">
        <v>7546024.0049230997</v>
      </c>
      <c r="Q2354">
        <v>1112.3879999999999</v>
      </c>
      <c r="R2354">
        <v>2352</v>
      </c>
    </row>
    <row r="2355" spans="15:18" x14ac:dyDescent="0.25">
      <c r="O2355">
        <v>1762393.9554124</v>
      </c>
      <c r="P2355">
        <v>7546195.0646447996</v>
      </c>
      <c r="Q2355">
        <v>1108.566</v>
      </c>
      <c r="R2355">
        <v>2353</v>
      </c>
    </row>
    <row r="2356" spans="15:18" x14ac:dyDescent="0.25">
      <c r="O2356">
        <v>1762261.1286776001</v>
      </c>
      <c r="P2356">
        <v>7546310.0565772997</v>
      </c>
      <c r="Q2356">
        <v>1103.49</v>
      </c>
      <c r="R2356">
        <v>2354</v>
      </c>
    </row>
    <row r="2357" spans="15:18" x14ac:dyDescent="0.25">
      <c r="O2357">
        <v>1762075.8557178001</v>
      </c>
      <c r="P2357">
        <v>7546304.5356428996</v>
      </c>
      <c r="Q2357">
        <v>1101.184</v>
      </c>
      <c r="R2357">
        <v>2355</v>
      </c>
    </row>
    <row r="2358" spans="15:18" x14ac:dyDescent="0.25">
      <c r="O2358">
        <v>1761896.6144610001</v>
      </c>
      <c r="P2358">
        <v>7546255.3796987999</v>
      </c>
      <c r="Q2358">
        <v>1112.0340000000001</v>
      </c>
      <c r="R2358">
        <v>2356</v>
      </c>
    </row>
    <row r="2359" spans="15:18" x14ac:dyDescent="0.25">
      <c r="O2359">
        <v>1761748.4285043001</v>
      </c>
      <c r="P2359">
        <v>7546361.4372765999</v>
      </c>
      <c r="Q2359">
        <v>1111.3389999999999</v>
      </c>
      <c r="R2359">
        <v>2357</v>
      </c>
    </row>
    <row r="2360" spans="15:18" x14ac:dyDescent="0.25">
      <c r="O2360">
        <v>1761710.8975543</v>
      </c>
      <c r="P2360">
        <v>7546543.4679408995</v>
      </c>
      <c r="Q2360">
        <v>1121.9349999999999</v>
      </c>
      <c r="R2360">
        <v>2358</v>
      </c>
    </row>
    <row r="2361" spans="15:18" x14ac:dyDescent="0.25">
      <c r="O2361">
        <v>1761692.6831648001</v>
      </c>
      <c r="P2361">
        <v>7546723.4441200998</v>
      </c>
      <c r="Q2361">
        <v>1124.357</v>
      </c>
      <c r="R2361">
        <v>2359</v>
      </c>
    </row>
    <row r="2362" spans="15:18" x14ac:dyDescent="0.25">
      <c r="O2362">
        <v>1761766.4745901001</v>
      </c>
      <c r="P2362">
        <v>7546893.8083084999</v>
      </c>
      <c r="Q2362">
        <v>1124.048</v>
      </c>
      <c r="R2362">
        <v>2360</v>
      </c>
    </row>
    <row r="2363" spans="15:18" x14ac:dyDescent="0.25">
      <c r="O2363">
        <v>1761783.1844434999</v>
      </c>
      <c r="P2363">
        <v>7547078.5070943004</v>
      </c>
      <c r="Q2363">
        <v>1128.597</v>
      </c>
      <c r="R2363">
        <v>2361</v>
      </c>
    </row>
    <row r="2364" spans="15:18" x14ac:dyDescent="0.25">
      <c r="O2364">
        <v>1761870.8782742999</v>
      </c>
      <c r="P2364">
        <v>7547242.3775522998</v>
      </c>
      <c r="Q2364">
        <v>1131.241</v>
      </c>
      <c r="R2364">
        <v>2362</v>
      </c>
    </row>
    <row r="2365" spans="15:18" x14ac:dyDescent="0.25">
      <c r="O2365">
        <v>1761956.3381449</v>
      </c>
      <c r="P2365">
        <v>7547354.6695630997</v>
      </c>
      <c r="Q2365">
        <v>1130.5550000000001</v>
      </c>
      <c r="R2365">
        <v>2363</v>
      </c>
    </row>
    <row r="2366" spans="15:18" x14ac:dyDescent="0.25">
      <c r="O2366">
        <v>1761959.7147931999</v>
      </c>
      <c r="P2366">
        <v>7547519.8531902004</v>
      </c>
      <c r="Q2366">
        <v>1123.029</v>
      </c>
      <c r="R2366">
        <v>2364</v>
      </c>
    </row>
    <row r="2367" spans="15:18" x14ac:dyDescent="0.25">
      <c r="O2367">
        <v>1762076.2729193</v>
      </c>
      <c r="P2367">
        <v>7547664.6217579003</v>
      </c>
      <c r="Q2367">
        <v>1119.8720000000001</v>
      </c>
      <c r="R2367">
        <v>2365</v>
      </c>
    </row>
    <row r="2368" spans="15:18" x14ac:dyDescent="0.25">
      <c r="O2368">
        <v>1762174.2733672999</v>
      </c>
      <c r="P2368">
        <v>7547822.0187983001</v>
      </c>
      <c r="Q2368">
        <v>1134.874</v>
      </c>
      <c r="R2368">
        <v>2366</v>
      </c>
    </row>
    <row r="2369" spans="15:18" x14ac:dyDescent="0.25">
      <c r="O2369">
        <v>1762357.1518027999</v>
      </c>
      <c r="P2369">
        <v>7547821.2248413004</v>
      </c>
      <c r="Q2369">
        <v>1123.306</v>
      </c>
      <c r="R2369">
        <v>2367</v>
      </c>
    </row>
    <row r="2370" spans="15:18" x14ac:dyDescent="0.25">
      <c r="O2370">
        <v>1762492.1058443999</v>
      </c>
      <c r="P2370">
        <v>7547946.6889442001</v>
      </c>
      <c r="Q2370">
        <v>1165.194</v>
      </c>
      <c r="R2370">
        <v>2368</v>
      </c>
    </row>
    <row r="2371" spans="15:18" x14ac:dyDescent="0.25">
      <c r="O2371">
        <v>1762600.5496455</v>
      </c>
      <c r="P2371">
        <v>7548057.6511455001</v>
      </c>
      <c r="Q2371">
        <v>1167.99</v>
      </c>
      <c r="R2371">
        <v>2369</v>
      </c>
    </row>
    <row r="2372" spans="15:18" x14ac:dyDescent="0.25">
      <c r="O2372">
        <v>1762781.8157305</v>
      </c>
      <c r="P2372">
        <v>7548072.1691509997</v>
      </c>
      <c r="Q2372">
        <v>1173.3420000000001</v>
      </c>
      <c r="R2372">
        <v>2370</v>
      </c>
    </row>
    <row r="2373" spans="15:18" x14ac:dyDescent="0.25">
      <c r="O2373">
        <v>1762956.1855752999</v>
      </c>
      <c r="P2373">
        <v>7548136.4465020997</v>
      </c>
      <c r="Q2373">
        <v>1192.8979999999999</v>
      </c>
      <c r="R2373">
        <v>2371</v>
      </c>
    </row>
    <row r="2374" spans="15:18" x14ac:dyDescent="0.25">
      <c r="O2374">
        <v>1763120.8690682</v>
      </c>
      <c r="P2374">
        <v>7548222.6038124003</v>
      </c>
      <c r="Q2374">
        <v>1202.4960000000001</v>
      </c>
      <c r="R2374">
        <v>2372</v>
      </c>
    </row>
    <row r="2375" spans="15:18" x14ac:dyDescent="0.25">
      <c r="O2375">
        <v>1763201.4379497</v>
      </c>
      <c r="P2375">
        <v>7548362.1905597998</v>
      </c>
      <c r="Q2375">
        <v>1211.7080000000001</v>
      </c>
      <c r="R2375">
        <v>2373</v>
      </c>
    </row>
    <row r="2376" spans="15:18" x14ac:dyDescent="0.25">
      <c r="O2376">
        <v>1763109.8637776</v>
      </c>
      <c r="P2376">
        <v>7548476.1299890997</v>
      </c>
      <c r="Q2376">
        <v>1208.519</v>
      </c>
      <c r="R2376">
        <v>2374</v>
      </c>
    </row>
    <row r="2377" spans="15:18" x14ac:dyDescent="0.25">
      <c r="O2377">
        <v>1763015.3143161</v>
      </c>
      <c r="P2377">
        <v>7548632.9259249</v>
      </c>
      <c r="Q2377">
        <v>1206.7059999999999</v>
      </c>
      <c r="R2377">
        <v>2375</v>
      </c>
    </row>
    <row r="2378" spans="15:18" x14ac:dyDescent="0.25">
      <c r="O2378">
        <v>1762906.2678175</v>
      </c>
      <c r="P2378">
        <v>7548783.4337187</v>
      </c>
      <c r="Q2378">
        <v>1193.902</v>
      </c>
      <c r="R2378">
        <v>2376</v>
      </c>
    </row>
    <row r="2379" spans="15:18" x14ac:dyDescent="0.25">
      <c r="O2379">
        <v>1762793.1173237001</v>
      </c>
      <c r="P2379">
        <v>7548929.6718391003</v>
      </c>
      <c r="Q2379">
        <v>1204.5139999999999</v>
      </c>
      <c r="R2379">
        <v>2377</v>
      </c>
    </row>
    <row r="2380" spans="15:18" x14ac:dyDescent="0.25">
      <c r="O2380">
        <v>1762633.6866418</v>
      </c>
      <c r="P2380">
        <v>7549025.0938323</v>
      </c>
      <c r="Q2380">
        <v>1197.5999999999999</v>
      </c>
      <c r="R2380">
        <v>2378</v>
      </c>
    </row>
    <row r="2381" spans="15:18" x14ac:dyDescent="0.25">
      <c r="O2381">
        <v>1762459.189145</v>
      </c>
      <c r="P2381">
        <v>7549086.2126575997</v>
      </c>
      <c r="Q2381">
        <v>1201.5160000000001</v>
      </c>
      <c r="R2381">
        <v>2379</v>
      </c>
    </row>
    <row r="2382" spans="15:18" x14ac:dyDescent="0.25">
      <c r="O2382">
        <v>1762293.7914452001</v>
      </c>
      <c r="P2382">
        <v>7549157.5017791996</v>
      </c>
      <c r="Q2382">
        <v>1186.0170000000001</v>
      </c>
      <c r="R2382">
        <v>2380</v>
      </c>
    </row>
    <row r="2383" spans="15:18" x14ac:dyDescent="0.25">
      <c r="O2383">
        <v>1762115.792776</v>
      </c>
      <c r="P2383">
        <v>7549148.7826137003</v>
      </c>
      <c r="Q2383">
        <v>1194.19</v>
      </c>
      <c r="R2383">
        <v>2381</v>
      </c>
    </row>
    <row r="2384" spans="15:18" x14ac:dyDescent="0.25">
      <c r="O2384">
        <v>1762011.8521213999</v>
      </c>
      <c r="P2384">
        <v>7549291.8978902996</v>
      </c>
      <c r="Q2384">
        <v>1178.48</v>
      </c>
      <c r="R2384">
        <v>2382</v>
      </c>
    </row>
    <row r="2385" spans="15:18" x14ac:dyDescent="0.25">
      <c r="O2385">
        <v>1761854.3182305</v>
      </c>
      <c r="P2385">
        <v>7549375.2865559999</v>
      </c>
      <c r="Q2385">
        <v>1190.7760000000001</v>
      </c>
      <c r="R2385">
        <v>2383</v>
      </c>
    </row>
    <row r="2386" spans="15:18" x14ac:dyDescent="0.25">
      <c r="O2386">
        <v>1761669.2235832999</v>
      </c>
      <c r="P2386">
        <v>7549363.4410931002</v>
      </c>
      <c r="Q2386">
        <v>1178.7270000000001</v>
      </c>
      <c r="R2386">
        <v>2384</v>
      </c>
    </row>
    <row r="2387" spans="15:18" x14ac:dyDescent="0.25">
      <c r="O2387">
        <v>1761486.9738109</v>
      </c>
      <c r="P2387">
        <v>7549384.6153332004</v>
      </c>
      <c r="Q2387">
        <v>1189.7080000000001</v>
      </c>
      <c r="R2387">
        <v>2385</v>
      </c>
    </row>
    <row r="2388" spans="15:18" x14ac:dyDescent="0.25">
      <c r="O2388">
        <v>1761315.1992575</v>
      </c>
      <c r="P2388">
        <v>7549410.3820225997</v>
      </c>
      <c r="Q2388">
        <v>1204.472</v>
      </c>
      <c r="R2388">
        <v>2386</v>
      </c>
    </row>
    <row r="2389" spans="15:18" x14ac:dyDescent="0.25">
      <c r="O2389">
        <v>1761141.4079660999</v>
      </c>
      <c r="P2389">
        <v>7549345.1049790997</v>
      </c>
      <c r="Q2389">
        <v>1198.2729999999999</v>
      </c>
      <c r="R2389">
        <v>2387</v>
      </c>
    </row>
    <row r="2390" spans="15:18" x14ac:dyDescent="0.25">
      <c r="O2390">
        <v>1760969.0938382</v>
      </c>
      <c r="P2390">
        <v>7549275.5279700998</v>
      </c>
      <c r="Q2390">
        <v>1197.0060000000001</v>
      </c>
      <c r="R2390">
        <v>2388</v>
      </c>
    </row>
    <row r="2391" spans="15:18" x14ac:dyDescent="0.25">
      <c r="O2391">
        <v>1760795.8097882001</v>
      </c>
      <c r="P2391">
        <v>7549208.3240213003</v>
      </c>
      <c r="Q2391">
        <v>1192.318</v>
      </c>
      <c r="R2391">
        <v>2389</v>
      </c>
    </row>
    <row r="2392" spans="15:18" x14ac:dyDescent="0.25">
      <c r="O2392">
        <v>1760702.3037858</v>
      </c>
      <c r="P2392">
        <v>7549358.4494679002</v>
      </c>
      <c r="Q2392">
        <v>1195.7750000000001</v>
      </c>
      <c r="R2392">
        <v>2390</v>
      </c>
    </row>
    <row r="2393" spans="15:18" x14ac:dyDescent="0.25">
      <c r="O2393">
        <v>1760659.3802779</v>
      </c>
      <c r="P2393">
        <v>7549539.2844960997</v>
      </c>
      <c r="Q2393">
        <v>1191.556</v>
      </c>
      <c r="R2393">
        <v>2391</v>
      </c>
    </row>
    <row r="2394" spans="15:18" x14ac:dyDescent="0.25">
      <c r="O2394">
        <v>1760487.3699117</v>
      </c>
      <c r="P2394">
        <v>7549604.9033169998</v>
      </c>
      <c r="Q2394">
        <v>1187.981</v>
      </c>
      <c r="R2394">
        <v>2392</v>
      </c>
    </row>
    <row r="2395" spans="15:18" x14ac:dyDescent="0.25">
      <c r="O2395">
        <v>1760313.7962688</v>
      </c>
      <c r="P2395">
        <v>7549671.3557470003</v>
      </c>
      <c r="Q2395">
        <v>1185.9970000000001</v>
      </c>
      <c r="R2395">
        <v>2393</v>
      </c>
    </row>
    <row r="2396" spans="15:18" x14ac:dyDescent="0.25">
      <c r="O2396">
        <v>1760146.2282901001</v>
      </c>
      <c r="P2396">
        <v>7549751.5114433002</v>
      </c>
      <c r="Q2396">
        <v>1200.422</v>
      </c>
      <c r="R2396">
        <v>2394</v>
      </c>
    </row>
    <row r="2397" spans="15:18" x14ac:dyDescent="0.25">
      <c r="O2397">
        <v>1759981.2134773999</v>
      </c>
      <c r="P2397">
        <v>7549835.4165201997</v>
      </c>
      <c r="Q2397">
        <v>1193.105</v>
      </c>
      <c r="R2397">
        <v>2395</v>
      </c>
    </row>
    <row r="2398" spans="15:18" x14ac:dyDescent="0.25">
      <c r="O2398">
        <v>1759817.0402545</v>
      </c>
      <c r="P2398">
        <v>7549922.5422214996</v>
      </c>
      <c r="Q2398">
        <v>1189.308</v>
      </c>
      <c r="R2398">
        <v>2396</v>
      </c>
    </row>
    <row r="2399" spans="15:18" x14ac:dyDescent="0.25">
      <c r="O2399">
        <v>1759691.8832179001</v>
      </c>
      <c r="P2399">
        <v>7550056.8523661001</v>
      </c>
      <c r="Q2399">
        <v>1185.422</v>
      </c>
      <c r="R2399">
        <v>2397</v>
      </c>
    </row>
    <row r="2400" spans="15:18" x14ac:dyDescent="0.25">
      <c r="O2400">
        <v>1759575.4421361999</v>
      </c>
      <c r="P2400">
        <v>7550201.7150923004</v>
      </c>
      <c r="Q2400">
        <v>1180.2919999999999</v>
      </c>
      <c r="R2400">
        <v>2398</v>
      </c>
    </row>
    <row r="2401" spans="15:18" x14ac:dyDescent="0.25">
      <c r="O2401">
        <v>1759470.2792682</v>
      </c>
      <c r="P2401">
        <v>7550354.6554851001</v>
      </c>
      <c r="Q2401">
        <v>1173.9259999999999</v>
      </c>
      <c r="R2401">
        <v>2399</v>
      </c>
    </row>
    <row r="2402" spans="15:18" x14ac:dyDescent="0.25">
      <c r="O2402">
        <v>1759360.9636108</v>
      </c>
      <c r="P2402">
        <v>7550503.4390532002</v>
      </c>
      <c r="Q2402">
        <v>1173.4860000000001</v>
      </c>
      <c r="R2402">
        <v>2400</v>
      </c>
    </row>
    <row r="2403" spans="15:18" x14ac:dyDescent="0.25">
      <c r="O2403">
        <v>1759215.2934433001</v>
      </c>
      <c r="P2403">
        <v>7550604.5955349999</v>
      </c>
      <c r="Q2403">
        <v>1174.4100000000001</v>
      </c>
      <c r="R2403">
        <v>2401</v>
      </c>
    </row>
    <row r="2404" spans="15:18" x14ac:dyDescent="0.25">
      <c r="O2404">
        <v>1759030.0093928999</v>
      </c>
      <c r="P2404">
        <v>7550589.9820576003</v>
      </c>
      <c r="Q2404">
        <v>1183.8610000000001</v>
      </c>
      <c r="R2404">
        <v>2402</v>
      </c>
    </row>
    <row r="2405" spans="15:18" x14ac:dyDescent="0.25">
      <c r="O2405">
        <v>1758872.6609964001</v>
      </c>
      <c r="P2405">
        <v>7550492.2794861002</v>
      </c>
      <c r="Q2405">
        <v>1191.8440000000001</v>
      </c>
      <c r="R2405">
        <v>2403</v>
      </c>
    </row>
    <row r="2406" spans="15:18" x14ac:dyDescent="0.25">
      <c r="O2406">
        <v>1758771.7409166</v>
      </c>
      <c r="P2406">
        <v>7550343.2335623996</v>
      </c>
      <c r="Q2406">
        <v>1186.681</v>
      </c>
      <c r="R2406">
        <v>2404</v>
      </c>
    </row>
    <row r="2407" spans="15:18" x14ac:dyDescent="0.25">
      <c r="O2407">
        <v>1758683.0678448</v>
      </c>
      <c r="P2407">
        <v>7550185.4422182003</v>
      </c>
      <c r="Q2407">
        <v>1173.6669999999999</v>
      </c>
      <c r="R2407">
        <v>2405</v>
      </c>
    </row>
    <row r="2408" spans="15:18" x14ac:dyDescent="0.25">
      <c r="O2408">
        <v>1758514.7502709001</v>
      </c>
      <c r="P2408">
        <v>7550141.2488018004</v>
      </c>
      <c r="Q2408">
        <v>1169.933</v>
      </c>
      <c r="R2408">
        <v>2406</v>
      </c>
    </row>
    <row r="2409" spans="15:18" x14ac:dyDescent="0.25">
      <c r="O2409">
        <v>1758393.8589520999</v>
      </c>
      <c r="P2409">
        <v>7550282.418997</v>
      </c>
      <c r="Q2409">
        <v>1169.798</v>
      </c>
      <c r="R2409">
        <v>2407</v>
      </c>
    </row>
    <row r="2410" spans="15:18" x14ac:dyDescent="0.25">
      <c r="O2410">
        <v>1758319.8648826999</v>
      </c>
      <c r="P2410">
        <v>7550436.0549680004</v>
      </c>
      <c r="Q2410">
        <v>1163.6289999999999</v>
      </c>
      <c r="R2410">
        <v>2408</v>
      </c>
    </row>
    <row r="2411" spans="15:18" x14ac:dyDescent="0.25">
      <c r="O2411">
        <v>1758144.5073456001</v>
      </c>
      <c r="P2411">
        <v>7550476.5142751997</v>
      </c>
      <c r="Q2411">
        <v>1171.8420000000001</v>
      </c>
      <c r="R2411">
        <v>2409</v>
      </c>
    </row>
    <row r="2412" spans="15:18" x14ac:dyDescent="0.25">
      <c r="O2412">
        <v>1757959.4849060001</v>
      </c>
      <c r="P2412">
        <v>7550494.1333502997</v>
      </c>
      <c r="Q2412">
        <v>1176.165</v>
      </c>
      <c r="R2412">
        <v>2410</v>
      </c>
    </row>
    <row r="2413" spans="15:18" x14ac:dyDescent="0.25">
      <c r="O2413">
        <v>1757774.4624665</v>
      </c>
      <c r="P2413">
        <v>7550511.7524253996</v>
      </c>
      <c r="Q2413">
        <v>1179.1110000000001</v>
      </c>
      <c r="R2413">
        <v>2411</v>
      </c>
    </row>
    <row r="2414" spans="15:18" x14ac:dyDescent="0.25">
      <c r="O2414">
        <v>1757601.8744985999</v>
      </c>
      <c r="P2414">
        <v>7550455.0011807997</v>
      </c>
      <c r="Q2414">
        <v>1176.4179999999999</v>
      </c>
      <c r="R2414">
        <v>2412</v>
      </c>
    </row>
    <row r="2415" spans="15:18" x14ac:dyDescent="0.25">
      <c r="O2415">
        <v>1757428.2382666999</v>
      </c>
      <c r="P2415">
        <v>7550413.5584818004</v>
      </c>
      <c r="Q2415">
        <v>1191.2439999999999</v>
      </c>
      <c r="R2415">
        <v>2413</v>
      </c>
    </row>
    <row r="2416" spans="15:18" x14ac:dyDescent="0.25">
      <c r="O2416">
        <v>1757244.6031643001</v>
      </c>
      <c r="P2416">
        <v>7550427.4121502005</v>
      </c>
      <c r="Q2416">
        <v>1222.171</v>
      </c>
      <c r="R2416">
        <v>2414</v>
      </c>
    </row>
    <row r="2417" spans="15:18" x14ac:dyDescent="0.25">
      <c r="O2417">
        <v>1757059.7169097001</v>
      </c>
      <c r="P2417">
        <v>7550408.4172088997</v>
      </c>
      <c r="Q2417">
        <v>1273.079</v>
      </c>
      <c r="R2417">
        <v>2415</v>
      </c>
    </row>
    <row r="2418" spans="15:18" x14ac:dyDescent="0.25">
      <c r="O2418">
        <v>1756890.3165453</v>
      </c>
      <c r="P2418">
        <v>7550345.5080158003</v>
      </c>
      <c r="Q2418">
        <v>1277.325</v>
      </c>
      <c r="R2418">
        <v>2416</v>
      </c>
    </row>
    <row r="2419" spans="15:18" x14ac:dyDescent="0.25">
      <c r="O2419">
        <v>1756734.4120595001</v>
      </c>
      <c r="P2419">
        <v>7550244.3273542002</v>
      </c>
      <c r="Q2419">
        <v>1287.809</v>
      </c>
      <c r="R2419">
        <v>2417</v>
      </c>
    </row>
    <row r="2420" spans="15:18" x14ac:dyDescent="0.25">
      <c r="O2420">
        <v>1756578.5082449</v>
      </c>
      <c r="P2420">
        <v>7550143.1456584996</v>
      </c>
      <c r="Q2420">
        <v>1298.886</v>
      </c>
      <c r="R2420">
        <v>2418</v>
      </c>
    </row>
    <row r="2421" spans="15:18" x14ac:dyDescent="0.25">
      <c r="O2421">
        <v>1756410.6170232999</v>
      </c>
      <c r="P2421">
        <v>7550065.7249942999</v>
      </c>
      <c r="Q2421">
        <v>1303.53</v>
      </c>
      <c r="R2421">
        <v>2419</v>
      </c>
    </row>
    <row r="2422" spans="15:18" x14ac:dyDescent="0.25">
      <c r="O2422">
        <v>1756237.8980439</v>
      </c>
      <c r="P2422">
        <v>7549997.2132558003</v>
      </c>
      <c r="Q2422">
        <v>1306.1389999999999</v>
      </c>
      <c r="R2422">
        <v>2420</v>
      </c>
    </row>
    <row r="2423" spans="15:18" x14ac:dyDescent="0.25">
      <c r="O2423">
        <v>1756067.0948727999</v>
      </c>
      <c r="P2423">
        <v>7549923.9330652999</v>
      </c>
      <c r="Q2423">
        <v>1295.6990000000001</v>
      </c>
      <c r="R2423">
        <v>2421</v>
      </c>
    </row>
    <row r="2424" spans="15:18" x14ac:dyDescent="0.25">
      <c r="O2424">
        <v>1755895.683678</v>
      </c>
      <c r="P2424">
        <v>7549852.0864421995</v>
      </c>
      <c r="Q2424">
        <v>1308.434</v>
      </c>
      <c r="R2424">
        <v>2422</v>
      </c>
    </row>
    <row r="2425" spans="15:18" x14ac:dyDescent="0.25">
      <c r="O2425">
        <v>1755717.9631053</v>
      </c>
      <c r="P2425">
        <v>7549840.8299380997</v>
      </c>
      <c r="Q2425">
        <v>1344.7809999999999</v>
      </c>
      <c r="R2425">
        <v>2423</v>
      </c>
    </row>
    <row r="2426" spans="15:18" x14ac:dyDescent="0.25">
      <c r="O2426">
        <v>1755658.8463508</v>
      </c>
      <c r="P2426">
        <v>7549977.3982479004</v>
      </c>
      <c r="Q2426">
        <v>1314.925</v>
      </c>
      <c r="R2426">
        <v>2424</v>
      </c>
    </row>
    <row r="2427" spans="15:18" x14ac:dyDescent="0.25">
      <c r="O2427">
        <v>1755759.5399947001</v>
      </c>
      <c r="P2427">
        <v>7550133.6177249998</v>
      </c>
      <c r="Q2427">
        <v>1327.6859999999999</v>
      </c>
      <c r="R2427">
        <v>2425</v>
      </c>
    </row>
    <row r="2428" spans="15:18" x14ac:dyDescent="0.25">
      <c r="O2428">
        <v>1755849.0488350999</v>
      </c>
      <c r="P2428">
        <v>7550296.1919122003</v>
      </c>
      <c r="Q2428">
        <v>1301.5319999999999</v>
      </c>
      <c r="R2428">
        <v>2426</v>
      </c>
    </row>
    <row r="2429" spans="15:18" x14ac:dyDescent="0.25">
      <c r="O2429">
        <v>1755965.3538219</v>
      </c>
      <c r="P2429">
        <v>7550437.0026684003</v>
      </c>
      <c r="Q2429">
        <v>1257.5360000000001</v>
      </c>
      <c r="R2429">
        <v>2427</v>
      </c>
    </row>
    <row r="2430" spans="15:18" x14ac:dyDescent="0.25">
      <c r="O2430">
        <v>1756067.097818</v>
      </c>
      <c r="P2430">
        <v>7550574.5606357995</v>
      </c>
      <c r="Q2430">
        <v>1253.4259999999999</v>
      </c>
      <c r="R2430">
        <v>2428</v>
      </c>
    </row>
    <row r="2431" spans="15:18" x14ac:dyDescent="0.25">
      <c r="O2431">
        <v>1756040.5107114001</v>
      </c>
      <c r="P2431">
        <v>7550758.1518935002</v>
      </c>
      <c r="Q2431">
        <v>1234.0139999999999</v>
      </c>
      <c r="R2431">
        <v>2429</v>
      </c>
    </row>
    <row r="2432" spans="15:18" x14ac:dyDescent="0.25">
      <c r="O2432">
        <v>1755973.0915818999</v>
      </c>
      <c r="P2432">
        <v>7550931.3523436999</v>
      </c>
      <c r="Q2432">
        <v>1217.626</v>
      </c>
      <c r="R2432">
        <v>2430</v>
      </c>
    </row>
    <row r="2433" spans="15:18" x14ac:dyDescent="0.25">
      <c r="O2433">
        <v>1755842.0657486999</v>
      </c>
      <c r="P2433">
        <v>7551047.3641402004</v>
      </c>
      <c r="Q2433">
        <v>1186.028</v>
      </c>
      <c r="R2433">
        <v>2431</v>
      </c>
    </row>
    <row r="2434" spans="15:18" x14ac:dyDescent="0.25">
      <c r="O2434">
        <v>1755693.7592455</v>
      </c>
      <c r="P2434">
        <v>7551152.5434403</v>
      </c>
      <c r="Q2434">
        <v>1169.9939999999999</v>
      </c>
      <c r="R2434">
        <v>2432</v>
      </c>
    </row>
    <row r="2435" spans="15:18" x14ac:dyDescent="0.25">
      <c r="O2435">
        <v>1755590.4321423001</v>
      </c>
      <c r="P2435">
        <v>7551306.3864240004</v>
      </c>
      <c r="Q2435">
        <v>1151.021</v>
      </c>
      <c r="R2435">
        <v>2433</v>
      </c>
    </row>
    <row r="2436" spans="15:18" x14ac:dyDescent="0.25">
      <c r="O2436">
        <v>1755503.1372903001</v>
      </c>
      <c r="P2436">
        <v>7551470.4189304998</v>
      </c>
      <c r="Q2436">
        <v>1146.7439999999999</v>
      </c>
      <c r="R2436">
        <v>2434</v>
      </c>
    </row>
    <row r="2437" spans="15:18" x14ac:dyDescent="0.25">
      <c r="O2437">
        <v>1755402.3492331</v>
      </c>
      <c r="P2437">
        <v>7551625.6676021004</v>
      </c>
      <c r="Q2437">
        <v>1152.963</v>
      </c>
      <c r="R2437">
        <v>2435</v>
      </c>
    </row>
    <row r="2438" spans="15:18" x14ac:dyDescent="0.25">
      <c r="O2438">
        <v>1755261.3763198999</v>
      </c>
      <c r="P2438">
        <v>7551744.7004405996</v>
      </c>
      <c r="Q2438">
        <v>1135.011</v>
      </c>
      <c r="R2438">
        <v>2436</v>
      </c>
    </row>
    <row r="2439" spans="15:18" x14ac:dyDescent="0.25">
      <c r="O2439">
        <v>1755105.0222753</v>
      </c>
      <c r="P2439">
        <v>7551844.1842871001</v>
      </c>
      <c r="Q2439">
        <v>1137.097</v>
      </c>
      <c r="R2439">
        <v>2437</v>
      </c>
    </row>
    <row r="2440" spans="15:18" x14ac:dyDescent="0.25">
      <c r="O2440">
        <v>1754924.1299829001</v>
      </c>
      <c r="P2440">
        <v>7551886.8658232996</v>
      </c>
      <c r="Q2440">
        <v>1147.1610000000001</v>
      </c>
      <c r="R2440">
        <v>2438</v>
      </c>
    </row>
    <row r="2441" spans="15:18" x14ac:dyDescent="0.25">
      <c r="O2441">
        <v>1754742.5584134001</v>
      </c>
      <c r="P2441">
        <v>7551925.8840017999</v>
      </c>
      <c r="Q2441">
        <v>1154.789</v>
      </c>
      <c r="R2441">
        <v>2439</v>
      </c>
    </row>
    <row r="2442" spans="15:18" x14ac:dyDescent="0.25">
      <c r="O2442">
        <v>1754558.3893573</v>
      </c>
      <c r="P2442">
        <v>7551950.8938741004</v>
      </c>
      <c r="Q2442">
        <v>1161.6959999999999</v>
      </c>
      <c r="R2442">
        <v>2440</v>
      </c>
    </row>
    <row r="2443" spans="15:18" x14ac:dyDescent="0.25">
      <c r="O2443">
        <v>1754394.0163962999</v>
      </c>
      <c r="P2443">
        <v>7551908.3090941003</v>
      </c>
      <c r="Q2443">
        <v>1161.279</v>
      </c>
      <c r="R2443">
        <v>2441</v>
      </c>
    </row>
    <row r="2444" spans="15:18" x14ac:dyDescent="0.25">
      <c r="O2444">
        <v>1754265.7661275</v>
      </c>
      <c r="P2444">
        <v>7551894.7745214999</v>
      </c>
      <c r="Q2444">
        <v>1205.1849999999999</v>
      </c>
      <c r="R2444">
        <v>2442</v>
      </c>
    </row>
    <row r="2445" spans="15:18" x14ac:dyDescent="0.25">
      <c r="O2445">
        <v>1754122.3080595999</v>
      </c>
      <c r="P2445">
        <v>7552006.2735764999</v>
      </c>
      <c r="Q2445">
        <v>1228.502</v>
      </c>
      <c r="R2445">
        <v>2443</v>
      </c>
    </row>
    <row r="2446" spans="15:18" x14ac:dyDescent="0.25">
      <c r="O2446">
        <v>1753959.8143678999</v>
      </c>
      <c r="P2446">
        <v>7552096.4929467002</v>
      </c>
      <c r="Q2446">
        <v>1281.1369999999999</v>
      </c>
      <c r="R2446">
        <v>2444</v>
      </c>
    </row>
    <row r="2447" spans="15:18" x14ac:dyDescent="0.25">
      <c r="O2447">
        <v>1753805.1561145</v>
      </c>
      <c r="P2447">
        <v>7552195.5904580997</v>
      </c>
      <c r="Q2447">
        <v>1335.8409999999999</v>
      </c>
      <c r="R2447">
        <v>2445</v>
      </c>
    </row>
    <row r="2448" spans="15:18" x14ac:dyDescent="0.25">
      <c r="O2448">
        <v>1753819.0170533999</v>
      </c>
      <c r="P2448">
        <v>7552363.0693993</v>
      </c>
      <c r="Q2448">
        <v>1324.537</v>
      </c>
      <c r="R2448">
        <v>2446</v>
      </c>
    </row>
    <row r="2449" spans="15:18" x14ac:dyDescent="0.25">
      <c r="O2449">
        <v>1753920.9637205999</v>
      </c>
      <c r="P2449">
        <v>7552517.2249274002</v>
      </c>
      <c r="Q2449">
        <v>1319.8240000000001</v>
      </c>
      <c r="R2449">
        <v>2447</v>
      </c>
    </row>
    <row r="2450" spans="15:18" x14ac:dyDescent="0.25">
      <c r="O2450">
        <v>1754030.9818225999</v>
      </c>
      <c r="P2450">
        <v>7552667.0236809999</v>
      </c>
      <c r="Q2450">
        <v>1355.65</v>
      </c>
      <c r="R2450">
        <v>2448</v>
      </c>
    </row>
    <row r="2451" spans="15:18" x14ac:dyDescent="0.25">
      <c r="O2451">
        <v>1754155.1832138</v>
      </c>
      <c r="P2451">
        <v>7552798.0280558001</v>
      </c>
      <c r="Q2451">
        <v>1354.845</v>
      </c>
      <c r="R2451">
        <v>2449</v>
      </c>
    </row>
    <row r="2452" spans="15:18" x14ac:dyDescent="0.25">
      <c r="O2452">
        <v>1754329.8723484001</v>
      </c>
      <c r="P2452">
        <v>7552861.4901799997</v>
      </c>
      <c r="Q2452">
        <v>1353.184</v>
      </c>
      <c r="R2452">
        <v>2450</v>
      </c>
    </row>
    <row r="2453" spans="15:18" x14ac:dyDescent="0.25">
      <c r="O2453">
        <v>1754501.6112585999</v>
      </c>
      <c r="P2453">
        <v>7552931.9175653998</v>
      </c>
      <c r="Q2453">
        <v>1382.9870000000001</v>
      </c>
      <c r="R2453">
        <v>2451</v>
      </c>
    </row>
    <row r="2454" spans="15:18" x14ac:dyDescent="0.25">
      <c r="O2454">
        <v>1754661.4187475999</v>
      </c>
      <c r="P2454">
        <v>7553023.0810487997</v>
      </c>
      <c r="Q2454">
        <v>1383.3389999999999</v>
      </c>
      <c r="R2454">
        <v>2452</v>
      </c>
    </row>
    <row r="2455" spans="15:18" x14ac:dyDescent="0.25">
      <c r="O2455">
        <v>1754787.4516435</v>
      </c>
      <c r="P2455">
        <v>7553159.6806247002</v>
      </c>
      <c r="Q2455">
        <v>1371.931</v>
      </c>
      <c r="R2455">
        <v>2453</v>
      </c>
    </row>
    <row r="2456" spans="15:18" x14ac:dyDescent="0.25">
      <c r="O2456">
        <v>1754939.8948462999</v>
      </c>
      <c r="P2456">
        <v>7553263.8708311999</v>
      </c>
      <c r="Q2456">
        <v>1391.9469999999999</v>
      </c>
      <c r="R2456">
        <v>2454</v>
      </c>
    </row>
    <row r="2457" spans="15:18" x14ac:dyDescent="0.25">
      <c r="O2457">
        <v>1755099.1255397</v>
      </c>
      <c r="P2457">
        <v>7553359.7317786999</v>
      </c>
      <c r="Q2457">
        <v>1409.2660000000001</v>
      </c>
      <c r="R2457">
        <v>2455</v>
      </c>
    </row>
    <row r="2458" spans="15:18" x14ac:dyDescent="0.25">
      <c r="O2458">
        <v>1755270.4472852999</v>
      </c>
      <c r="P2458">
        <v>7553424.0783879003</v>
      </c>
      <c r="Q2458">
        <v>1409.8389999999999</v>
      </c>
      <c r="R2458">
        <v>2456</v>
      </c>
    </row>
    <row r="2459" spans="15:18" x14ac:dyDescent="0.25">
      <c r="O2459">
        <v>1755428.3643501999</v>
      </c>
      <c r="P2459">
        <v>7553504.3089814</v>
      </c>
      <c r="Q2459">
        <v>1396.249</v>
      </c>
      <c r="R2459">
        <v>2457</v>
      </c>
    </row>
    <row r="2460" spans="15:18" x14ac:dyDescent="0.25">
      <c r="O2460">
        <v>1755491.9877659001</v>
      </c>
      <c r="P2460">
        <v>7553678.9394367998</v>
      </c>
      <c r="Q2460">
        <v>1367.63</v>
      </c>
      <c r="R2460">
        <v>2458</v>
      </c>
    </row>
    <row r="2461" spans="15:18" x14ac:dyDescent="0.25">
      <c r="O2461">
        <v>1755597.1500848001</v>
      </c>
      <c r="P2461">
        <v>7553828.8464086</v>
      </c>
      <c r="Q2461">
        <v>1371.9670000000001</v>
      </c>
      <c r="R2461">
        <v>2459</v>
      </c>
    </row>
    <row r="2462" spans="15:18" x14ac:dyDescent="0.25">
      <c r="O2462">
        <v>1755654.1856627001</v>
      </c>
      <c r="P2462">
        <v>7554000.5624633003</v>
      </c>
      <c r="Q2462">
        <v>1371.877</v>
      </c>
      <c r="R2462">
        <v>2460</v>
      </c>
    </row>
    <row r="2463" spans="15:18" x14ac:dyDescent="0.25">
      <c r="O2463">
        <v>1755605.3816422999</v>
      </c>
      <c r="P2463">
        <v>7554177.5669906996</v>
      </c>
      <c r="Q2463">
        <v>1357.4349999999999</v>
      </c>
      <c r="R2463">
        <v>2461</v>
      </c>
    </row>
    <row r="2464" spans="15:18" x14ac:dyDescent="0.25">
      <c r="O2464">
        <v>1755573.5798481</v>
      </c>
      <c r="P2464">
        <v>7554360.5030864002</v>
      </c>
      <c r="Q2464">
        <v>1361.566</v>
      </c>
      <c r="R2464">
        <v>2462</v>
      </c>
    </row>
    <row r="2465" spans="15:18" x14ac:dyDescent="0.25">
      <c r="O2465">
        <v>1755640.0486422</v>
      </c>
      <c r="P2465">
        <v>7554499.6031125998</v>
      </c>
      <c r="Q2465">
        <v>1348.443</v>
      </c>
      <c r="R2465">
        <v>2463</v>
      </c>
    </row>
    <row r="2466" spans="15:18" x14ac:dyDescent="0.25">
      <c r="O2466">
        <v>1755721.8807306001</v>
      </c>
      <c r="P2466">
        <v>7554636.6369529003</v>
      </c>
      <c r="Q2466">
        <v>1351.28</v>
      </c>
      <c r="R2466">
        <v>2464</v>
      </c>
    </row>
    <row r="2467" spans="15:18" x14ac:dyDescent="0.25">
      <c r="O2467">
        <v>1755626.0133656</v>
      </c>
      <c r="P2467">
        <v>7554786.0738995997</v>
      </c>
      <c r="Q2467">
        <v>1344.932</v>
      </c>
      <c r="R2467">
        <v>2465</v>
      </c>
    </row>
    <row r="2468" spans="15:18" x14ac:dyDescent="0.25">
      <c r="O2468">
        <v>1755589.6393291</v>
      </c>
      <c r="P2468">
        <v>7554960.4331718003</v>
      </c>
      <c r="Q2468">
        <v>1322.885</v>
      </c>
      <c r="R2468">
        <v>2466</v>
      </c>
    </row>
    <row r="2469" spans="15:18" x14ac:dyDescent="0.25">
      <c r="O2469">
        <v>1755659.2678506</v>
      </c>
      <c r="P2469">
        <v>7555122.8550188998</v>
      </c>
      <c r="Q2469">
        <v>1326.09</v>
      </c>
      <c r="R2469">
        <v>2467</v>
      </c>
    </row>
    <row r="2470" spans="15:18" x14ac:dyDescent="0.25">
      <c r="O2470">
        <v>1755755.9181846001</v>
      </c>
      <c r="P2470">
        <v>7555281.1665786998</v>
      </c>
      <c r="Q2470">
        <v>1338.3810000000001</v>
      </c>
      <c r="R2470">
        <v>2468</v>
      </c>
    </row>
    <row r="2471" spans="15:18" x14ac:dyDescent="0.25">
      <c r="O2471">
        <v>1755832.5184339001</v>
      </c>
      <c r="P2471">
        <v>7555450.3462925004</v>
      </c>
      <c r="Q2471">
        <v>1346.008</v>
      </c>
      <c r="R2471">
        <v>2469</v>
      </c>
    </row>
    <row r="2472" spans="15:18" x14ac:dyDescent="0.25">
      <c r="O2472">
        <v>1755913.5184241999</v>
      </c>
      <c r="P2472">
        <v>7555614.3297239998</v>
      </c>
      <c r="Q2472">
        <v>1350.7139999999999</v>
      </c>
      <c r="R2472">
        <v>2470</v>
      </c>
    </row>
    <row r="2473" spans="15:18" x14ac:dyDescent="0.25">
      <c r="O2473">
        <v>1756070.7546335999</v>
      </c>
      <c r="P2473">
        <v>7555713.4282072</v>
      </c>
      <c r="Q2473">
        <v>1342.4829999999999</v>
      </c>
      <c r="R2473">
        <v>2471</v>
      </c>
    </row>
    <row r="2474" spans="15:18" x14ac:dyDescent="0.25">
      <c r="O2474">
        <v>1756207.2835967001</v>
      </c>
      <c r="P2474">
        <v>7555837.5205578003</v>
      </c>
      <c r="Q2474">
        <v>1308.046</v>
      </c>
      <c r="R2474">
        <v>2472</v>
      </c>
    </row>
    <row r="2475" spans="15:18" x14ac:dyDescent="0.25">
      <c r="O2475">
        <v>1756300.7166762999</v>
      </c>
      <c r="P2475">
        <v>7555993.9483933002</v>
      </c>
      <c r="Q2475">
        <v>1286.076</v>
      </c>
      <c r="R2475">
        <v>2473</v>
      </c>
    </row>
    <row r="2476" spans="15:18" x14ac:dyDescent="0.25">
      <c r="O2476">
        <v>1756364.8812158999</v>
      </c>
      <c r="P2476">
        <v>7556168.3782003997</v>
      </c>
      <c r="Q2476">
        <v>1295.8969999999999</v>
      </c>
      <c r="R2476">
        <v>2474</v>
      </c>
    </row>
    <row r="2477" spans="15:18" x14ac:dyDescent="0.25">
      <c r="O2477">
        <v>1756433.7556262999</v>
      </c>
      <c r="P2477">
        <v>7556341.0051117996</v>
      </c>
      <c r="Q2477">
        <v>1300.1089999999999</v>
      </c>
      <c r="R2477">
        <v>2475</v>
      </c>
    </row>
    <row r="2478" spans="15:18" x14ac:dyDescent="0.25">
      <c r="O2478">
        <v>1756498.3588115999</v>
      </c>
      <c r="P2478">
        <v>7556513.4517567996</v>
      </c>
      <c r="Q2478">
        <v>1319.9929999999999</v>
      </c>
      <c r="R2478">
        <v>2476</v>
      </c>
    </row>
    <row r="2479" spans="15:18" x14ac:dyDescent="0.25">
      <c r="O2479">
        <v>1756461.7803503999</v>
      </c>
      <c r="P2479">
        <v>7556688.7483376004</v>
      </c>
      <c r="Q2479">
        <v>1332.0139999999999</v>
      </c>
      <c r="R2479">
        <v>2477</v>
      </c>
    </row>
    <row r="2480" spans="15:18" x14ac:dyDescent="0.25">
      <c r="O2480">
        <v>1756527.4628365999</v>
      </c>
      <c r="P2480">
        <v>7556857.5955005996</v>
      </c>
      <c r="Q2480">
        <v>1356.3430000000001</v>
      </c>
      <c r="R2480">
        <v>2478</v>
      </c>
    </row>
    <row r="2481" spans="15:18" x14ac:dyDescent="0.25">
      <c r="O2481">
        <v>1756623.7020447</v>
      </c>
      <c r="P2481">
        <v>7557016.5978547996</v>
      </c>
      <c r="Q2481">
        <v>1380.806</v>
      </c>
      <c r="R2481">
        <v>2479</v>
      </c>
    </row>
    <row r="2482" spans="15:18" x14ac:dyDescent="0.25">
      <c r="O2482">
        <v>1756722.6731987</v>
      </c>
      <c r="P2482">
        <v>7557173.5277153999</v>
      </c>
      <c r="Q2482">
        <v>1395.837</v>
      </c>
      <c r="R2482">
        <v>2480</v>
      </c>
    </row>
    <row r="2483" spans="15:18" x14ac:dyDescent="0.25">
      <c r="O2483">
        <v>1756833.8317163</v>
      </c>
      <c r="P2483">
        <v>7557317.1379354997</v>
      </c>
      <c r="Q2483">
        <v>1390.873</v>
      </c>
      <c r="R2483">
        <v>2481</v>
      </c>
    </row>
    <row r="2484" spans="15:18" x14ac:dyDescent="0.25">
      <c r="O2484">
        <v>1756799.1639654001</v>
      </c>
      <c r="P2484">
        <v>7557495.1833702</v>
      </c>
      <c r="Q2484">
        <v>1353.9690000000001</v>
      </c>
      <c r="R2484">
        <v>2482</v>
      </c>
    </row>
    <row r="2485" spans="15:18" x14ac:dyDescent="0.25">
      <c r="O2485">
        <v>1756778.8177670001</v>
      </c>
      <c r="P2485">
        <v>7557676.2691895002</v>
      </c>
      <c r="Q2485">
        <v>1363.4090000000001</v>
      </c>
      <c r="R2485">
        <v>2483</v>
      </c>
    </row>
    <row r="2486" spans="15:18" x14ac:dyDescent="0.25">
      <c r="O2486">
        <v>1756865.3376593001</v>
      </c>
      <c r="P2486">
        <v>7557825.4039246002</v>
      </c>
      <c r="Q2486">
        <v>1384.4090000000001</v>
      </c>
      <c r="R2486">
        <v>2484</v>
      </c>
    </row>
    <row r="2487" spans="15:18" x14ac:dyDescent="0.25">
      <c r="O2487">
        <v>1756793.0678592999</v>
      </c>
      <c r="P2487">
        <v>7557926.6501035001</v>
      </c>
      <c r="Q2487">
        <v>1396.5719999999999</v>
      </c>
      <c r="R2487">
        <v>2485</v>
      </c>
    </row>
    <row r="2488" spans="15:18" x14ac:dyDescent="0.25">
      <c r="O2488">
        <v>1756628.5190669</v>
      </c>
      <c r="P2488">
        <v>7557913.7932433998</v>
      </c>
      <c r="Q2488">
        <v>1396.597</v>
      </c>
      <c r="R2488">
        <v>2486</v>
      </c>
    </row>
    <row r="2489" spans="15:18" x14ac:dyDescent="0.25">
      <c r="O2489">
        <v>1756467.8572289001</v>
      </c>
      <c r="P2489">
        <v>7558007.2357844999</v>
      </c>
      <c r="Q2489">
        <v>1409.96</v>
      </c>
      <c r="R2489">
        <v>2487</v>
      </c>
    </row>
    <row r="2490" spans="15:18" x14ac:dyDescent="0.25">
      <c r="O2490">
        <v>1756307.1680147001</v>
      </c>
      <c r="P2490">
        <v>7558100.6312416</v>
      </c>
      <c r="Q2490">
        <v>1411.5239999999999</v>
      </c>
      <c r="R2490">
        <v>2488</v>
      </c>
    </row>
    <row r="2491" spans="15:18" x14ac:dyDescent="0.25">
      <c r="O2491">
        <v>1756146.4585839999</v>
      </c>
      <c r="P2491">
        <v>7558192.0864356002</v>
      </c>
      <c r="Q2491">
        <v>1410.44</v>
      </c>
      <c r="R2491">
        <v>2489</v>
      </c>
    </row>
    <row r="2492" spans="15:18" x14ac:dyDescent="0.25">
      <c r="O2492">
        <v>1755983.8582033</v>
      </c>
      <c r="P2492">
        <v>7558102.0594888004</v>
      </c>
      <c r="Q2492">
        <v>1374.7280000000001</v>
      </c>
      <c r="R2492">
        <v>2490</v>
      </c>
    </row>
    <row r="2493" spans="15:18" x14ac:dyDescent="0.25">
      <c r="O2493">
        <v>1755821.2578226</v>
      </c>
      <c r="P2493">
        <v>7558012.0325421002</v>
      </c>
      <c r="Q2493">
        <v>1362.865</v>
      </c>
      <c r="R2493">
        <v>2491</v>
      </c>
    </row>
    <row r="2494" spans="15:18" x14ac:dyDescent="0.25">
      <c r="O2494">
        <v>1755658.6574418</v>
      </c>
      <c r="P2494">
        <v>7557922.0055953003</v>
      </c>
      <c r="Q2494">
        <v>1331.9259999999999</v>
      </c>
      <c r="R2494">
        <v>2492</v>
      </c>
    </row>
    <row r="2495" spans="15:18" x14ac:dyDescent="0.25">
      <c r="O2495">
        <v>1755478.9765971</v>
      </c>
      <c r="P2495">
        <v>7557877.1780137997</v>
      </c>
      <c r="Q2495">
        <v>1305.0619999999999</v>
      </c>
      <c r="R2495">
        <v>2493</v>
      </c>
    </row>
    <row r="2496" spans="15:18" x14ac:dyDescent="0.25">
      <c r="O2496">
        <v>1755297.7935476</v>
      </c>
      <c r="P2496">
        <v>7557843.0699378997</v>
      </c>
      <c r="Q2496">
        <v>1307.2819999999999</v>
      </c>
      <c r="R2496">
        <v>2494</v>
      </c>
    </row>
    <row r="2497" spans="15:18" x14ac:dyDescent="0.25">
      <c r="O2497">
        <v>1755121.6753302</v>
      </c>
      <c r="P2497">
        <v>7557902.4509824999</v>
      </c>
      <c r="Q2497">
        <v>1312.6010000000001</v>
      </c>
      <c r="R2497">
        <v>2495</v>
      </c>
    </row>
    <row r="2498" spans="15:18" x14ac:dyDescent="0.25">
      <c r="O2498">
        <v>1754947.3617239001</v>
      </c>
      <c r="P2498">
        <v>7557964.7756987</v>
      </c>
      <c r="Q2498">
        <v>1280.1690000000001</v>
      </c>
      <c r="R2498">
        <v>2496</v>
      </c>
    </row>
    <row r="2499" spans="15:18" x14ac:dyDescent="0.25">
      <c r="O2499">
        <v>1754814.5434832999</v>
      </c>
      <c r="P2499">
        <v>7558094.7874288</v>
      </c>
      <c r="Q2499">
        <v>1262.8969999999999</v>
      </c>
      <c r="R2499">
        <v>2497</v>
      </c>
    </row>
    <row r="2500" spans="15:18" x14ac:dyDescent="0.25">
      <c r="O2500">
        <v>1754681.7252428001</v>
      </c>
      <c r="P2500">
        <v>7558224.7991588004</v>
      </c>
      <c r="Q2500">
        <v>1235.08</v>
      </c>
      <c r="R2500">
        <v>2498</v>
      </c>
    </row>
    <row r="2501" spans="15:18" x14ac:dyDescent="0.25">
      <c r="O2501">
        <v>1754548.9070023</v>
      </c>
      <c r="P2501">
        <v>7558354.8108887998</v>
      </c>
      <c r="Q2501">
        <v>1223.039</v>
      </c>
      <c r="R2501">
        <v>2499</v>
      </c>
    </row>
    <row r="2502" spans="15:18" x14ac:dyDescent="0.25">
      <c r="O2502">
        <v>1754382.9274591</v>
      </c>
      <c r="P2502">
        <v>7558410.1019283002</v>
      </c>
      <c r="Q2502">
        <v>1212.9949999999999</v>
      </c>
      <c r="R2502">
        <v>2500</v>
      </c>
    </row>
    <row r="2503" spans="15:18" x14ac:dyDescent="0.25">
      <c r="O2503">
        <v>1754197.4098232</v>
      </c>
      <c r="P2503">
        <v>7558421.3687690003</v>
      </c>
      <c r="Q2503">
        <v>1204.9639999999999</v>
      </c>
      <c r="R2503">
        <v>2501</v>
      </c>
    </row>
    <row r="2504" spans="15:18" x14ac:dyDescent="0.25">
      <c r="O2504">
        <v>1754011.8921872</v>
      </c>
      <c r="P2504">
        <v>7558432.6356095998</v>
      </c>
      <c r="Q2504">
        <v>1197.5</v>
      </c>
      <c r="R2504">
        <v>2502</v>
      </c>
    </row>
    <row r="2505" spans="15:18" x14ac:dyDescent="0.25">
      <c r="O2505">
        <v>1753840.1692997999</v>
      </c>
      <c r="P2505">
        <v>7558486.4341695001</v>
      </c>
      <c r="Q2505">
        <v>1172.57</v>
      </c>
      <c r="R2505">
        <v>2503</v>
      </c>
    </row>
    <row r="2506" spans="15:18" x14ac:dyDescent="0.25">
      <c r="O2506">
        <v>1753683.3552168999</v>
      </c>
      <c r="P2506">
        <v>7558586.1992854001</v>
      </c>
      <c r="Q2506">
        <v>1147.9580000000001</v>
      </c>
      <c r="R2506">
        <v>2504</v>
      </c>
    </row>
    <row r="2507" spans="15:18" x14ac:dyDescent="0.25">
      <c r="O2507">
        <v>1753526.5411340001</v>
      </c>
      <c r="P2507">
        <v>7558685.9644013997</v>
      </c>
      <c r="Q2507">
        <v>1127.345</v>
      </c>
      <c r="R2507">
        <v>2505</v>
      </c>
    </row>
    <row r="2508" spans="15:18" x14ac:dyDescent="0.25">
      <c r="O2508">
        <v>1753369.7270511</v>
      </c>
      <c r="P2508">
        <v>7558785.7295172997</v>
      </c>
      <c r="Q2508">
        <v>1093.0419999999999</v>
      </c>
      <c r="R2508">
        <v>2506</v>
      </c>
    </row>
    <row r="2509" spans="15:18" x14ac:dyDescent="0.25">
      <c r="O2509">
        <v>1753206.3361907001</v>
      </c>
      <c r="P2509">
        <v>7558870.8884648001</v>
      </c>
      <c r="Q2509">
        <v>1081.9939999999999</v>
      </c>
      <c r="R2509">
        <v>2507</v>
      </c>
    </row>
    <row r="2510" spans="15:18" x14ac:dyDescent="0.25">
      <c r="O2510">
        <v>1753027.6918994</v>
      </c>
      <c r="P2510">
        <v>7558922.1715241</v>
      </c>
      <c r="Q2510">
        <v>1046.742</v>
      </c>
      <c r="R2510">
        <v>2508</v>
      </c>
    </row>
    <row r="2511" spans="15:18" x14ac:dyDescent="0.25">
      <c r="O2511">
        <v>1752849.0476082</v>
      </c>
      <c r="P2511">
        <v>7558973.4545834996</v>
      </c>
      <c r="Q2511">
        <v>1024.8399999999999</v>
      </c>
      <c r="R2511">
        <v>2509</v>
      </c>
    </row>
    <row r="2512" spans="15:18" x14ac:dyDescent="0.25">
      <c r="O2512">
        <v>1752670.403317</v>
      </c>
      <c r="P2512">
        <v>7559024.7376428004</v>
      </c>
      <c r="Q2512">
        <v>1019.496</v>
      </c>
      <c r="R2512">
        <v>2510</v>
      </c>
    </row>
    <row r="2513" spans="15:18" x14ac:dyDescent="0.25">
      <c r="O2513">
        <v>1752491.7590258</v>
      </c>
      <c r="P2513">
        <v>7559076.0207021004</v>
      </c>
      <c r="Q2513">
        <v>1028.846</v>
      </c>
      <c r="R2513">
        <v>2511</v>
      </c>
    </row>
    <row r="2514" spans="15:18" x14ac:dyDescent="0.25">
      <c r="O2514">
        <v>1752309.6817920001</v>
      </c>
      <c r="P2514">
        <v>7559106.0374216996</v>
      </c>
      <c r="Q2514">
        <v>1036.3</v>
      </c>
      <c r="R2514">
        <v>2512</v>
      </c>
    </row>
    <row r="2515" spans="15:18" x14ac:dyDescent="0.25">
      <c r="O2515">
        <v>1752123.9750522</v>
      </c>
      <c r="P2515">
        <v>7559113.5701334001</v>
      </c>
      <c r="Q2515">
        <v>1030.752</v>
      </c>
      <c r="R2515">
        <v>2513</v>
      </c>
    </row>
    <row r="2516" spans="15:18" x14ac:dyDescent="0.25">
      <c r="O2516">
        <v>1751940.0644058001</v>
      </c>
      <c r="P2516">
        <v>7559094.6461492004</v>
      </c>
      <c r="Q2516">
        <v>1018.234</v>
      </c>
      <c r="R2516">
        <v>2514</v>
      </c>
    </row>
    <row r="2517" spans="15:18" x14ac:dyDescent="0.25">
      <c r="O2517">
        <v>1751757.0796487001</v>
      </c>
      <c r="P2517">
        <v>7559062.0836917004</v>
      </c>
      <c r="Q2517">
        <v>1007.0069999999999</v>
      </c>
      <c r="R2517">
        <v>2515</v>
      </c>
    </row>
    <row r="2518" spans="15:18" x14ac:dyDescent="0.25">
      <c r="O2518">
        <v>1751574.0948916001</v>
      </c>
      <c r="P2518">
        <v>7559029.5212340998</v>
      </c>
      <c r="Q2518">
        <v>1007.307</v>
      </c>
      <c r="R2518">
        <v>2516</v>
      </c>
    </row>
    <row r="2519" spans="15:18" x14ac:dyDescent="0.25">
      <c r="O2519">
        <v>1751391.1101346</v>
      </c>
      <c r="P2519">
        <v>7558996.9587765997</v>
      </c>
      <c r="Q2519">
        <v>1011.3</v>
      </c>
      <c r="R2519">
        <v>2517</v>
      </c>
    </row>
    <row r="2520" spans="15:18" x14ac:dyDescent="0.25">
      <c r="O2520">
        <v>1751208.1253775</v>
      </c>
      <c r="P2520">
        <v>7558964.3963190997</v>
      </c>
      <c r="Q2520">
        <v>1026.9280000000001</v>
      </c>
      <c r="R2520">
        <v>2518</v>
      </c>
    </row>
    <row r="2521" spans="15:18" x14ac:dyDescent="0.25">
      <c r="O2521">
        <v>1751025.1406204</v>
      </c>
      <c r="P2521">
        <v>7558931.8338615997</v>
      </c>
      <c r="Q2521">
        <v>1012.093</v>
      </c>
      <c r="R2521">
        <v>2519</v>
      </c>
    </row>
    <row r="2522" spans="15:18" x14ac:dyDescent="0.25">
      <c r="O2522">
        <v>1750842.1558634001</v>
      </c>
      <c r="P2522">
        <v>7558899.2714040997</v>
      </c>
      <c r="Q2522">
        <v>1027.0450000000001</v>
      </c>
      <c r="R2522">
        <v>2520</v>
      </c>
    </row>
    <row r="2523" spans="15:18" x14ac:dyDescent="0.25">
      <c r="O2523">
        <v>1750669.7394425001</v>
      </c>
      <c r="P2523">
        <v>7558921.5148357004</v>
      </c>
      <c r="Q2523">
        <v>1024.299</v>
      </c>
      <c r="R2523">
        <v>2521</v>
      </c>
    </row>
    <row r="2524" spans="15:18" x14ac:dyDescent="0.25">
      <c r="O2524">
        <v>1750516.5999912999</v>
      </c>
      <c r="P2524">
        <v>7559024.3027544003</v>
      </c>
      <c r="Q2524">
        <v>1024.68</v>
      </c>
      <c r="R2524">
        <v>2522</v>
      </c>
    </row>
    <row r="2525" spans="15:18" x14ac:dyDescent="0.25">
      <c r="O2525">
        <v>1750421.7140579</v>
      </c>
      <c r="P2525">
        <v>7559184.1163788997</v>
      </c>
      <c r="Q2525">
        <v>1017.6609999999999</v>
      </c>
      <c r="R2525">
        <v>2523</v>
      </c>
    </row>
    <row r="2526" spans="15:18" x14ac:dyDescent="0.25">
      <c r="O2526">
        <v>1750315.3337509001</v>
      </c>
      <c r="P2526">
        <v>7559327.5350762</v>
      </c>
      <c r="Q2526">
        <v>1025.864</v>
      </c>
      <c r="R2526">
        <v>2524</v>
      </c>
    </row>
    <row r="2527" spans="15:18" x14ac:dyDescent="0.25">
      <c r="O2527">
        <v>1750141.6637160999</v>
      </c>
      <c r="P2527">
        <v>7559332.4166360004</v>
      </c>
      <c r="Q2527">
        <v>1025.355</v>
      </c>
      <c r="R2527">
        <v>2525</v>
      </c>
    </row>
    <row r="2528" spans="15:18" x14ac:dyDescent="0.25">
      <c r="O2528">
        <v>1750008.0668138</v>
      </c>
      <c r="P2528">
        <v>7559203.2051712004</v>
      </c>
      <c r="Q2528">
        <v>1020.418</v>
      </c>
      <c r="R2528">
        <v>2526</v>
      </c>
    </row>
    <row r="2529" spans="15:18" x14ac:dyDescent="0.25">
      <c r="O2529">
        <v>1749874.4699115001</v>
      </c>
      <c r="P2529">
        <v>7559073.9937062999</v>
      </c>
      <c r="Q2529">
        <v>1013.211</v>
      </c>
      <c r="R2529">
        <v>2527</v>
      </c>
    </row>
    <row r="2530" spans="15:18" x14ac:dyDescent="0.25">
      <c r="O2530">
        <v>1749736.3747002999</v>
      </c>
      <c r="P2530">
        <v>7558959.6246036002</v>
      </c>
      <c r="Q2530">
        <v>1013.109</v>
      </c>
      <c r="R2530">
        <v>2528</v>
      </c>
    </row>
    <row r="2531" spans="15:18" x14ac:dyDescent="0.25">
      <c r="O2531">
        <v>1749553.5236068</v>
      </c>
      <c r="P2531">
        <v>7558992.9294462996</v>
      </c>
      <c r="Q2531">
        <v>1034.364</v>
      </c>
      <c r="R2531">
        <v>2529</v>
      </c>
    </row>
    <row r="2532" spans="15:18" x14ac:dyDescent="0.25">
      <c r="O2532">
        <v>1749371.6914588001</v>
      </c>
      <c r="P2532">
        <v>7558997.5817721998</v>
      </c>
      <c r="Q2532">
        <v>1036.6030000000001</v>
      </c>
      <c r="R2532">
        <v>2530</v>
      </c>
    </row>
    <row r="2533" spans="15:18" x14ac:dyDescent="0.25">
      <c r="O2533">
        <v>1749191.6680655</v>
      </c>
      <c r="P2533">
        <v>7558951.3723269999</v>
      </c>
      <c r="Q2533">
        <v>1043.47</v>
      </c>
      <c r="R2533">
        <v>2531</v>
      </c>
    </row>
    <row r="2534" spans="15:18" x14ac:dyDescent="0.25">
      <c r="O2534">
        <v>1749011.3303286</v>
      </c>
      <c r="P2534">
        <v>7558916.3037494998</v>
      </c>
      <c r="Q2534">
        <v>1058.75</v>
      </c>
      <c r="R2534">
        <v>2532</v>
      </c>
    </row>
    <row r="2535" spans="15:18" x14ac:dyDescent="0.25">
      <c r="O2535">
        <v>1748828.9877847999</v>
      </c>
      <c r="P2535">
        <v>7558952.2889087005</v>
      </c>
      <c r="Q2535">
        <v>1056.0260000000001</v>
      </c>
      <c r="R2535">
        <v>2533</v>
      </c>
    </row>
    <row r="2536" spans="15:18" x14ac:dyDescent="0.25">
      <c r="O2536">
        <v>1748740.0522266999</v>
      </c>
      <c r="P2536">
        <v>7559093.5203903997</v>
      </c>
      <c r="Q2536">
        <v>1050.9639999999999</v>
      </c>
      <c r="R2536">
        <v>2534</v>
      </c>
    </row>
    <row r="2537" spans="15:18" x14ac:dyDescent="0.25">
      <c r="O2537">
        <v>1748638.8581224999</v>
      </c>
      <c r="P2537">
        <v>7559211.5813290002</v>
      </c>
      <c r="Q2537">
        <v>1037.289</v>
      </c>
      <c r="R2537">
        <v>2535</v>
      </c>
    </row>
    <row r="2538" spans="15:18" x14ac:dyDescent="0.25">
      <c r="O2538">
        <v>1748453.0569889999</v>
      </c>
      <c r="P2538">
        <v>7559216.2368342001</v>
      </c>
      <c r="Q2538">
        <v>1019.21</v>
      </c>
      <c r="R2538">
        <v>2536</v>
      </c>
    </row>
    <row r="2539" spans="15:18" x14ac:dyDescent="0.25">
      <c r="O2539">
        <v>1748267.2558554001</v>
      </c>
      <c r="P2539">
        <v>7559220.8923394997</v>
      </c>
      <c r="Q2539">
        <v>1008.463</v>
      </c>
      <c r="R2539">
        <v>2537</v>
      </c>
    </row>
    <row r="2540" spans="15:18" x14ac:dyDescent="0.25">
      <c r="O2540">
        <v>1748082.7001415</v>
      </c>
      <c r="P2540">
        <v>7559210.6651459998</v>
      </c>
      <c r="Q2540">
        <v>1015.43</v>
      </c>
      <c r="R2540">
        <v>2538</v>
      </c>
    </row>
    <row r="2541" spans="15:18" x14ac:dyDescent="0.25">
      <c r="O2541">
        <v>1747900.2568951</v>
      </c>
      <c r="P2541">
        <v>7559175.1940761004</v>
      </c>
      <c r="Q2541">
        <v>1013.475</v>
      </c>
      <c r="R2541">
        <v>2539</v>
      </c>
    </row>
    <row r="2542" spans="15:18" x14ac:dyDescent="0.25">
      <c r="O2542">
        <v>1747717.8136487</v>
      </c>
      <c r="P2542">
        <v>7559139.7230061004</v>
      </c>
      <c r="Q2542">
        <v>1012.4450000000001</v>
      </c>
      <c r="R2542">
        <v>2540</v>
      </c>
    </row>
    <row r="2543" spans="15:18" x14ac:dyDescent="0.25">
      <c r="O2543">
        <v>1747535.3704023</v>
      </c>
      <c r="P2543">
        <v>7559104.2519361004</v>
      </c>
      <c r="Q2543">
        <v>1035.154</v>
      </c>
      <c r="R2543">
        <v>2541</v>
      </c>
    </row>
    <row r="2544" spans="15:18" x14ac:dyDescent="0.25">
      <c r="O2544">
        <v>1747356.8927190001</v>
      </c>
      <c r="P2544">
        <v>7559133.3095396999</v>
      </c>
      <c r="Q2544">
        <v>1024.2660000000001</v>
      </c>
      <c r="R2544">
        <v>2542</v>
      </c>
    </row>
    <row r="2545" spans="15:18" x14ac:dyDescent="0.25">
      <c r="O2545">
        <v>1747180.1656235</v>
      </c>
      <c r="P2545">
        <v>7559190.8531638002</v>
      </c>
      <c r="Q2545">
        <v>1021.4829999999999</v>
      </c>
      <c r="R2545">
        <v>2543</v>
      </c>
    </row>
    <row r="2546" spans="15:18" x14ac:dyDescent="0.25">
      <c r="O2546">
        <v>1747003.4385279999</v>
      </c>
      <c r="P2546">
        <v>7559248.3967878995</v>
      </c>
      <c r="Q2546">
        <v>1027.9960000000001</v>
      </c>
      <c r="R2546">
        <v>2544</v>
      </c>
    </row>
    <row r="2547" spans="15:18" x14ac:dyDescent="0.25">
      <c r="O2547">
        <v>1746826.7114325</v>
      </c>
      <c r="P2547">
        <v>7559305.9404119998</v>
      </c>
      <c r="Q2547">
        <v>1036.3140000000001</v>
      </c>
      <c r="R2547">
        <v>2545</v>
      </c>
    </row>
    <row r="2548" spans="15:18" x14ac:dyDescent="0.25">
      <c r="O2548">
        <v>1746646.6687699</v>
      </c>
      <c r="P2548">
        <v>7559327.1179932998</v>
      </c>
      <c r="Q2548">
        <v>1024.76</v>
      </c>
      <c r="R2548">
        <v>2546</v>
      </c>
    </row>
    <row r="2549" spans="15:18" x14ac:dyDescent="0.25">
      <c r="O2549">
        <v>1746462.4492456</v>
      </c>
      <c r="P2549">
        <v>7559302.4826162001</v>
      </c>
      <c r="Q2549">
        <v>1013.159</v>
      </c>
      <c r="R2549">
        <v>2547</v>
      </c>
    </row>
    <row r="2550" spans="15:18" x14ac:dyDescent="0.25">
      <c r="O2550">
        <v>1746278.2297212</v>
      </c>
      <c r="P2550">
        <v>7559277.8472391004</v>
      </c>
      <c r="Q2550">
        <v>1002.2809999999999</v>
      </c>
      <c r="R2550">
        <v>2548</v>
      </c>
    </row>
    <row r="2551" spans="15:18" x14ac:dyDescent="0.25">
      <c r="O2551">
        <v>1746094.0101968001</v>
      </c>
      <c r="P2551">
        <v>7559253.2118619997</v>
      </c>
      <c r="Q2551">
        <v>1000.575</v>
      </c>
      <c r="R2551">
        <v>2549</v>
      </c>
    </row>
    <row r="2552" spans="15:18" x14ac:dyDescent="0.25">
      <c r="O2552">
        <v>1745909.7906724999</v>
      </c>
      <c r="P2552">
        <v>7559228.5764849</v>
      </c>
      <c r="Q2552">
        <v>1006.933</v>
      </c>
      <c r="R2552">
        <v>2550</v>
      </c>
    </row>
    <row r="2553" spans="15:18" x14ac:dyDescent="0.25">
      <c r="O2553">
        <v>1745752.1496232999</v>
      </c>
      <c r="P2553">
        <v>7559320.1754588</v>
      </c>
      <c r="Q2553">
        <v>1012.515</v>
      </c>
      <c r="R2553">
        <v>2551</v>
      </c>
    </row>
    <row r="2554" spans="15:18" x14ac:dyDescent="0.25">
      <c r="O2554">
        <v>1745596.9439103</v>
      </c>
      <c r="P2554">
        <v>7559422.4247698998</v>
      </c>
      <c r="Q2554">
        <v>1018.702</v>
      </c>
      <c r="R2554">
        <v>2552</v>
      </c>
    </row>
    <row r="2555" spans="15:18" x14ac:dyDescent="0.25">
      <c r="O2555">
        <v>1745439.3186961</v>
      </c>
      <c r="P2555">
        <v>7559513.7454861002</v>
      </c>
      <c r="Q2555">
        <v>1031.6610000000001</v>
      </c>
      <c r="R2555">
        <v>2553</v>
      </c>
    </row>
    <row r="2556" spans="15:18" x14ac:dyDescent="0.25">
      <c r="O2556">
        <v>1745255.4577885999</v>
      </c>
      <c r="P2556">
        <v>7559486.5627405997</v>
      </c>
      <c r="Q2556">
        <v>1029.7670000000001</v>
      </c>
      <c r="R2556">
        <v>2554</v>
      </c>
    </row>
    <row r="2557" spans="15:18" x14ac:dyDescent="0.25">
      <c r="O2557">
        <v>1745071.5968811</v>
      </c>
      <c r="P2557">
        <v>7559459.3799951999</v>
      </c>
      <c r="Q2557">
        <v>1031.1310000000001</v>
      </c>
      <c r="R2557">
        <v>2555</v>
      </c>
    </row>
    <row r="2558" spans="15:18" x14ac:dyDescent="0.25">
      <c r="O2558">
        <v>1744886.8985691001</v>
      </c>
      <c r="P2558">
        <v>7559474.9053870002</v>
      </c>
      <c r="Q2558">
        <v>1028.049</v>
      </c>
      <c r="R2558">
        <v>2556</v>
      </c>
    </row>
    <row r="2559" spans="15:18" x14ac:dyDescent="0.25">
      <c r="O2559">
        <v>1744702.1134132</v>
      </c>
      <c r="P2559">
        <v>7559494.8598640002</v>
      </c>
      <c r="Q2559">
        <v>1028.1759999999999</v>
      </c>
      <c r="R2559">
        <v>2557</v>
      </c>
    </row>
    <row r="2560" spans="15:18" x14ac:dyDescent="0.25">
      <c r="O2560">
        <v>1744520.3020933</v>
      </c>
      <c r="P2560">
        <v>7559530.5683220001</v>
      </c>
      <c r="Q2560">
        <v>1023.694</v>
      </c>
      <c r="R2560">
        <v>2558</v>
      </c>
    </row>
    <row r="2561" spans="15:18" x14ac:dyDescent="0.25">
      <c r="O2561">
        <v>1744361.2812759001</v>
      </c>
      <c r="P2561">
        <v>7559622.1296054004</v>
      </c>
      <c r="Q2561">
        <v>1019.726</v>
      </c>
      <c r="R2561">
        <v>2559</v>
      </c>
    </row>
    <row r="2562" spans="15:18" x14ac:dyDescent="0.25">
      <c r="O2562">
        <v>1744210.1665487001</v>
      </c>
      <c r="P2562">
        <v>7559730.3334603002</v>
      </c>
      <c r="Q2562">
        <v>1015.5549999999999</v>
      </c>
      <c r="R2562">
        <v>2560</v>
      </c>
    </row>
    <row r="2563" spans="15:18" x14ac:dyDescent="0.25">
      <c r="O2563">
        <v>1744059.0518215999</v>
      </c>
      <c r="P2563">
        <v>7559838.5373151004</v>
      </c>
      <c r="Q2563">
        <v>1012.4</v>
      </c>
      <c r="R2563">
        <v>2561</v>
      </c>
    </row>
    <row r="2564" spans="15:18" x14ac:dyDescent="0.25">
      <c r="O2564">
        <v>1743900.2576524001</v>
      </c>
      <c r="P2564">
        <v>7559932.5618730998</v>
      </c>
      <c r="Q2564">
        <v>1007.979</v>
      </c>
      <c r="R2564">
        <v>2562</v>
      </c>
    </row>
    <row r="2565" spans="15:18" x14ac:dyDescent="0.25">
      <c r="O2565">
        <v>1743727.0651203</v>
      </c>
      <c r="P2565">
        <v>7560000.0013408</v>
      </c>
      <c r="Q2565">
        <v>1015.591</v>
      </c>
      <c r="R2565">
        <v>2563</v>
      </c>
    </row>
    <row r="2566" spans="15:18" x14ac:dyDescent="0.25">
      <c r="O2566">
        <v>1743553.8725882999</v>
      </c>
      <c r="P2566">
        <v>7560067.4408085002</v>
      </c>
      <c r="Q2566">
        <v>1003.947</v>
      </c>
      <c r="R2566">
        <v>2564</v>
      </c>
    </row>
    <row r="2567" spans="15:18" x14ac:dyDescent="0.25">
      <c r="O2567">
        <v>1743380.6800563</v>
      </c>
      <c r="P2567">
        <v>7560134.8802762004</v>
      </c>
      <c r="Q2567">
        <v>998.90719999999999</v>
      </c>
      <c r="R2567">
        <v>2565</v>
      </c>
    </row>
    <row r="2568" spans="15:18" x14ac:dyDescent="0.25">
      <c r="O2568">
        <v>1743207.3180855999</v>
      </c>
      <c r="P2568">
        <v>7560160.2956841001</v>
      </c>
      <c r="Q2568">
        <v>1003.74</v>
      </c>
      <c r="R2568">
        <v>2566</v>
      </c>
    </row>
    <row r="2569" spans="15:18" x14ac:dyDescent="0.25">
      <c r="O2569">
        <v>1743033.5873691</v>
      </c>
      <c r="P2569">
        <v>7560094.2549911998</v>
      </c>
      <c r="Q2569">
        <v>999.94669999999996</v>
      </c>
      <c r="R2569">
        <v>2567</v>
      </c>
    </row>
    <row r="2570" spans="15:18" x14ac:dyDescent="0.25">
      <c r="O2570">
        <v>1742879.4407134</v>
      </c>
      <c r="P2570">
        <v>7559997.8912196001</v>
      </c>
      <c r="Q2570">
        <v>1002.002</v>
      </c>
      <c r="R2570">
        <v>2568</v>
      </c>
    </row>
    <row r="2571" spans="15:18" x14ac:dyDescent="0.25">
      <c r="O2571">
        <v>1742747.1654127</v>
      </c>
      <c r="P2571">
        <v>7559867.8874354996</v>
      </c>
      <c r="Q2571">
        <v>1005.095</v>
      </c>
      <c r="R2571">
        <v>2569</v>
      </c>
    </row>
    <row r="2572" spans="15:18" x14ac:dyDescent="0.25">
      <c r="O2572">
        <v>1742564.3463516</v>
      </c>
      <c r="P2572">
        <v>7559834.4072046997</v>
      </c>
      <c r="Q2572">
        <v>1008.431</v>
      </c>
      <c r="R2572">
        <v>2570</v>
      </c>
    </row>
    <row r="2573" spans="15:18" x14ac:dyDescent="0.25">
      <c r="O2573">
        <v>1742392.7645864</v>
      </c>
      <c r="P2573">
        <v>7559774.2668180997</v>
      </c>
      <c r="Q2573">
        <v>1006.66</v>
      </c>
      <c r="R2573">
        <v>2571</v>
      </c>
    </row>
    <row r="2574" spans="15:18" x14ac:dyDescent="0.25">
      <c r="O2574">
        <v>1742241.1400220001</v>
      </c>
      <c r="P2574">
        <v>7559666.7785561997</v>
      </c>
      <c r="Q2574">
        <v>1007.47</v>
      </c>
      <c r="R2574">
        <v>2572</v>
      </c>
    </row>
    <row r="2575" spans="15:18" x14ac:dyDescent="0.25">
      <c r="O2575">
        <v>1742089.5154577</v>
      </c>
      <c r="P2575">
        <v>7559559.2902944004</v>
      </c>
      <c r="Q2575">
        <v>1007.147</v>
      </c>
      <c r="R2575">
        <v>2573</v>
      </c>
    </row>
    <row r="2576" spans="15:18" x14ac:dyDescent="0.25">
      <c r="O2576">
        <v>1741906.7453209001</v>
      </c>
      <c r="P2576">
        <v>7559550.6820544004</v>
      </c>
      <c r="Q2576">
        <v>1007.396</v>
      </c>
      <c r="R2576">
        <v>2574</v>
      </c>
    </row>
    <row r="2577" spans="15:18" x14ac:dyDescent="0.25">
      <c r="O2577">
        <v>1741720.8896655</v>
      </c>
      <c r="P2577">
        <v>7559551.8696256001</v>
      </c>
      <c r="Q2577">
        <v>1005.94</v>
      </c>
      <c r="R2577">
        <v>2575</v>
      </c>
    </row>
    <row r="2578" spans="15:18" x14ac:dyDescent="0.25">
      <c r="O2578">
        <v>1741550.519541</v>
      </c>
      <c r="P2578">
        <v>7559586.4735591002</v>
      </c>
      <c r="Q2578">
        <v>1011.361</v>
      </c>
      <c r="R2578">
        <v>2576</v>
      </c>
    </row>
    <row r="2579" spans="15:18" x14ac:dyDescent="0.25">
      <c r="O2579">
        <v>1741429.4709977</v>
      </c>
      <c r="P2579">
        <v>7559727.5089627998</v>
      </c>
      <c r="Q2579">
        <v>1014.348</v>
      </c>
      <c r="R2579">
        <v>2577</v>
      </c>
    </row>
    <row r="2580" spans="15:18" x14ac:dyDescent="0.25">
      <c r="O2580">
        <v>1741308.4224543001</v>
      </c>
      <c r="P2580">
        <v>7559868.5443666</v>
      </c>
      <c r="Q2580">
        <v>1029.76</v>
      </c>
      <c r="R2580">
        <v>2578</v>
      </c>
    </row>
    <row r="2581" spans="15:18" x14ac:dyDescent="0.25">
      <c r="O2581">
        <v>1741187.3739110001</v>
      </c>
      <c r="P2581">
        <v>7560009.5797702996</v>
      </c>
      <c r="Q2581">
        <v>1021.965</v>
      </c>
      <c r="R2581">
        <v>2579</v>
      </c>
    </row>
    <row r="2582" spans="15:18" x14ac:dyDescent="0.25">
      <c r="O2582">
        <v>1741103.6381717001</v>
      </c>
      <c r="P2582">
        <v>7560167.7966259001</v>
      </c>
      <c r="Q2582">
        <v>1017.967</v>
      </c>
      <c r="R2582">
        <v>2580</v>
      </c>
    </row>
    <row r="2583" spans="15:18" x14ac:dyDescent="0.25">
      <c r="O2583">
        <v>1741075.1710448</v>
      </c>
      <c r="P2583">
        <v>7560351.4630562002</v>
      </c>
      <c r="Q2583">
        <v>995.68</v>
      </c>
      <c r="R2583">
        <v>2581</v>
      </c>
    </row>
    <row r="2584" spans="15:18" x14ac:dyDescent="0.25">
      <c r="O2584">
        <v>1741046.703918</v>
      </c>
      <c r="P2584">
        <v>7560535.1294865999</v>
      </c>
      <c r="Q2584">
        <v>996.7183</v>
      </c>
      <c r="R2584">
        <v>2582</v>
      </c>
    </row>
    <row r="2585" spans="15:18" x14ac:dyDescent="0.25">
      <c r="O2585">
        <v>1740970.6484836999</v>
      </c>
      <c r="P2585">
        <v>7560696.9836245999</v>
      </c>
      <c r="Q2585">
        <v>1018.671</v>
      </c>
      <c r="R2585">
        <v>2583</v>
      </c>
    </row>
    <row r="2586" spans="15:18" x14ac:dyDescent="0.25">
      <c r="O2586">
        <v>1740806.7571189001</v>
      </c>
      <c r="P2586">
        <v>7560774.7151429001</v>
      </c>
      <c r="Q2586">
        <v>1028.8040000000001</v>
      </c>
      <c r="R2586">
        <v>2584</v>
      </c>
    </row>
    <row r="2587" spans="15:18" x14ac:dyDescent="0.25">
      <c r="O2587">
        <v>1740630.8904124</v>
      </c>
      <c r="P2587">
        <v>7560834.8369901003</v>
      </c>
      <c r="Q2587">
        <v>1017.203</v>
      </c>
      <c r="R2587">
        <v>2585</v>
      </c>
    </row>
    <row r="2588" spans="15:18" x14ac:dyDescent="0.25">
      <c r="O2588">
        <v>1740455.0237058999</v>
      </c>
      <c r="P2588">
        <v>7560894.9588372996</v>
      </c>
      <c r="Q2588">
        <v>1009.869</v>
      </c>
      <c r="R2588">
        <v>2586</v>
      </c>
    </row>
    <row r="2589" spans="15:18" x14ac:dyDescent="0.25">
      <c r="O2589">
        <v>1740279.1569993999</v>
      </c>
      <c r="P2589">
        <v>7560955.0806844998</v>
      </c>
      <c r="Q2589">
        <v>1006.193</v>
      </c>
      <c r="R2589">
        <v>2587</v>
      </c>
    </row>
    <row r="2590" spans="15:18" x14ac:dyDescent="0.25">
      <c r="O2590">
        <v>1740103.2902929001</v>
      </c>
      <c r="P2590">
        <v>7561015.2025317</v>
      </c>
      <c r="Q2590">
        <v>1009.92</v>
      </c>
      <c r="R2590">
        <v>2588</v>
      </c>
    </row>
    <row r="2591" spans="15:18" x14ac:dyDescent="0.25">
      <c r="O2591">
        <v>1739927.4235864</v>
      </c>
      <c r="P2591">
        <v>7561075.3243789002</v>
      </c>
      <c r="Q2591">
        <v>1016.503</v>
      </c>
      <c r="R2591">
        <v>2589</v>
      </c>
    </row>
    <row r="2592" spans="15:18" x14ac:dyDescent="0.25">
      <c r="O2592">
        <v>1739751.55688</v>
      </c>
      <c r="P2592">
        <v>7561135.4462261004</v>
      </c>
      <c r="Q2592">
        <v>1024.847</v>
      </c>
      <c r="R2592">
        <v>2590</v>
      </c>
    </row>
    <row r="2593" spans="15:18" x14ac:dyDescent="0.25">
      <c r="O2593">
        <v>1739586.2658627999</v>
      </c>
      <c r="P2593">
        <v>7561207.9616675004</v>
      </c>
      <c r="Q2593">
        <v>1052.4839999999999</v>
      </c>
      <c r="R2593">
        <v>2591</v>
      </c>
    </row>
    <row r="2594" spans="15:18" x14ac:dyDescent="0.25">
      <c r="O2594">
        <v>1739499.22786</v>
      </c>
      <c r="P2594">
        <v>7561372.1814014995</v>
      </c>
      <c r="Q2594">
        <v>1052.0070000000001</v>
      </c>
      <c r="R2594">
        <v>2592</v>
      </c>
    </row>
    <row r="2595" spans="15:18" x14ac:dyDescent="0.25">
      <c r="O2595">
        <v>1739412.1898572</v>
      </c>
      <c r="P2595">
        <v>7561536.4011353999</v>
      </c>
      <c r="Q2595">
        <v>1062.104</v>
      </c>
      <c r="R2595">
        <v>2593</v>
      </c>
    </row>
    <row r="2596" spans="15:18" x14ac:dyDescent="0.25">
      <c r="O2596">
        <v>1739286.0500691</v>
      </c>
      <c r="P2596">
        <v>7561653.2580217002</v>
      </c>
      <c r="Q2596">
        <v>1094.4369999999999</v>
      </c>
      <c r="R2596">
        <v>2594</v>
      </c>
    </row>
    <row r="2597" spans="15:18" x14ac:dyDescent="0.25">
      <c r="O2597">
        <v>1739108.3201023999</v>
      </c>
      <c r="P2597">
        <v>7561707.6252351999</v>
      </c>
      <c r="Q2597">
        <v>1105.4570000000001</v>
      </c>
      <c r="R2597">
        <v>2595</v>
      </c>
    </row>
    <row r="2598" spans="15:18" x14ac:dyDescent="0.25">
      <c r="O2598">
        <v>1738949.3524706</v>
      </c>
      <c r="P2598">
        <v>7561789.5544400997</v>
      </c>
      <c r="Q2598">
        <v>1134.3240000000001</v>
      </c>
      <c r="R2598">
        <v>2596</v>
      </c>
    </row>
    <row r="2599" spans="15:18" x14ac:dyDescent="0.25">
      <c r="O2599">
        <v>1738833.6014761999</v>
      </c>
      <c r="P2599">
        <v>7561934.9691652004</v>
      </c>
      <c r="Q2599">
        <v>1156.9190000000001</v>
      </c>
      <c r="R2599">
        <v>2597</v>
      </c>
    </row>
    <row r="2600" spans="15:18" x14ac:dyDescent="0.25">
      <c r="O2600">
        <v>1738851.6123029001</v>
      </c>
      <c r="P2600">
        <v>7562112.2538035</v>
      </c>
      <c r="Q2600">
        <v>1164.606</v>
      </c>
      <c r="R2600">
        <v>2598</v>
      </c>
    </row>
    <row r="2601" spans="15:18" x14ac:dyDescent="0.25">
      <c r="O2601">
        <v>1738889.3571327999</v>
      </c>
      <c r="P2601">
        <v>7562294.2402392002</v>
      </c>
      <c r="Q2601">
        <v>1101.54</v>
      </c>
      <c r="R2601">
        <v>2599</v>
      </c>
    </row>
    <row r="2602" spans="15:18" x14ac:dyDescent="0.25">
      <c r="O2602">
        <v>1738944.4113872</v>
      </c>
      <c r="P2602">
        <v>7562470.1760403002</v>
      </c>
      <c r="Q2602">
        <v>1097.809</v>
      </c>
      <c r="R2602">
        <v>2600</v>
      </c>
    </row>
    <row r="2603" spans="15:18" x14ac:dyDescent="0.25">
      <c r="O2603">
        <v>1739028.2622060999</v>
      </c>
      <c r="P2603">
        <v>7562636.0457937997</v>
      </c>
      <c r="Q2603">
        <v>1062.4870000000001</v>
      </c>
      <c r="R2603">
        <v>2601</v>
      </c>
    </row>
    <row r="2604" spans="15:18" x14ac:dyDescent="0.25">
      <c r="O2604">
        <v>1739065.4604642</v>
      </c>
      <c r="P2604">
        <v>7562813.0747525003</v>
      </c>
      <c r="Q2604">
        <v>1043.8019999999999</v>
      </c>
      <c r="R2604">
        <v>2602</v>
      </c>
    </row>
    <row r="2605" spans="15:18" x14ac:dyDescent="0.25">
      <c r="O2605">
        <v>1739061.3967337999</v>
      </c>
      <c r="P2605">
        <v>7562997.5817165999</v>
      </c>
      <c r="Q2605">
        <v>1019.95</v>
      </c>
      <c r="R2605">
        <v>2603</v>
      </c>
    </row>
    <row r="2606" spans="15:18" x14ac:dyDescent="0.25">
      <c r="O2606">
        <v>1738955.7091008001</v>
      </c>
      <c r="P2606">
        <v>7563150.4668341996</v>
      </c>
      <c r="Q2606">
        <v>1006.41</v>
      </c>
      <c r="R2606">
        <v>2604</v>
      </c>
    </row>
    <row r="2607" spans="15:18" x14ac:dyDescent="0.25">
      <c r="O2607">
        <v>1738850.0214678999</v>
      </c>
      <c r="P2607">
        <v>7563303.3519518999</v>
      </c>
      <c r="Q2607">
        <v>998.14189999999996</v>
      </c>
      <c r="R2607">
        <v>2605</v>
      </c>
    </row>
    <row r="2608" spans="15:18" x14ac:dyDescent="0.25">
      <c r="O2608">
        <v>1738744.3338349001</v>
      </c>
      <c r="P2608">
        <v>7563456.2370694997</v>
      </c>
      <c r="Q2608">
        <v>1005.37</v>
      </c>
      <c r="R2608">
        <v>2606</v>
      </c>
    </row>
    <row r="2609" spans="15:18" x14ac:dyDescent="0.25">
      <c r="O2609">
        <v>1738638.6462019</v>
      </c>
      <c r="P2609">
        <v>7563609.1221871004</v>
      </c>
      <c r="Q2609">
        <v>1017.523</v>
      </c>
      <c r="R2609">
        <v>2607</v>
      </c>
    </row>
    <row r="2610" spans="15:18" x14ac:dyDescent="0.25">
      <c r="O2610">
        <v>1738532.958569</v>
      </c>
      <c r="P2610">
        <v>7563762.0073047997</v>
      </c>
      <c r="Q2610">
        <v>1018.099</v>
      </c>
      <c r="R2610">
        <v>2608</v>
      </c>
    </row>
    <row r="2611" spans="15:18" x14ac:dyDescent="0.25">
      <c r="O2611">
        <v>1738427.2709359999</v>
      </c>
      <c r="P2611">
        <v>7563914.8924224004</v>
      </c>
      <c r="Q2611">
        <v>1011.301</v>
      </c>
      <c r="R2611">
        <v>2609</v>
      </c>
    </row>
    <row r="2612" spans="15:18" x14ac:dyDescent="0.25">
      <c r="O2612">
        <v>1738344.4867783999</v>
      </c>
      <c r="P2612">
        <v>7564077.8972311001</v>
      </c>
      <c r="Q2612">
        <v>1005.391</v>
      </c>
      <c r="R2612">
        <v>2610</v>
      </c>
    </row>
    <row r="2613" spans="15:18" x14ac:dyDescent="0.25">
      <c r="O2613">
        <v>1738302.6144038001</v>
      </c>
      <c r="P2613">
        <v>7564258.9785366002</v>
      </c>
      <c r="Q2613">
        <v>1003.172</v>
      </c>
      <c r="R2613">
        <v>2611</v>
      </c>
    </row>
    <row r="2614" spans="15:18" x14ac:dyDescent="0.25">
      <c r="O2614">
        <v>1738260.7420291</v>
      </c>
      <c r="P2614">
        <v>7564440.0598421004</v>
      </c>
      <c r="Q2614">
        <v>1009.554</v>
      </c>
      <c r="R2614">
        <v>2612</v>
      </c>
    </row>
    <row r="2615" spans="15:18" x14ac:dyDescent="0.25">
      <c r="O2615">
        <v>1738218.8696544999</v>
      </c>
      <c r="P2615">
        <v>7564621.1411475996</v>
      </c>
      <c r="Q2615">
        <v>1005.085</v>
      </c>
      <c r="R2615">
        <v>2613</v>
      </c>
    </row>
    <row r="2616" spans="15:18" x14ac:dyDescent="0.25">
      <c r="O2616">
        <v>1738215.1755524999</v>
      </c>
      <c r="P2616">
        <v>7564806.5880278004</v>
      </c>
      <c r="Q2616">
        <v>994.89179999999999</v>
      </c>
      <c r="R2616">
        <v>2614</v>
      </c>
    </row>
    <row r="2617" spans="15:18" x14ac:dyDescent="0.25">
      <c r="O2617">
        <v>1738215.0893178</v>
      </c>
      <c r="P2617">
        <v>7564992.4474572996</v>
      </c>
      <c r="Q2617">
        <v>990.83309999999994</v>
      </c>
      <c r="R2617">
        <v>2615</v>
      </c>
    </row>
    <row r="2618" spans="15:18" x14ac:dyDescent="0.25">
      <c r="O2618">
        <v>1738215.0030832</v>
      </c>
      <c r="P2618">
        <v>7565178.3068867996</v>
      </c>
      <c r="Q2618">
        <v>998.49469999999997</v>
      </c>
      <c r="R2618">
        <v>2616</v>
      </c>
    </row>
    <row r="2619" spans="15:18" x14ac:dyDescent="0.25">
      <c r="O2619">
        <v>1738204.9229993999</v>
      </c>
      <c r="P2619">
        <v>7565361.6023880001</v>
      </c>
      <c r="Q2619">
        <v>996.09500000000003</v>
      </c>
      <c r="R2619">
        <v>2617</v>
      </c>
    </row>
    <row r="2620" spans="15:18" x14ac:dyDescent="0.25">
      <c r="O2620">
        <v>1738115.5230014999</v>
      </c>
      <c r="P2620">
        <v>7565524.5483155996</v>
      </c>
      <c r="Q2620">
        <v>1002.1130000000001</v>
      </c>
      <c r="R2620">
        <v>2618</v>
      </c>
    </row>
    <row r="2621" spans="15:18" x14ac:dyDescent="0.25">
      <c r="O2621">
        <v>1737987.0471232</v>
      </c>
      <c r="P2621">
        <v>7565656.3722572001</v>
      </c>
      <c r="Q2621">
        <v>1009.961</v>
      </c>
      <c r="R2621">
        <v>2619</v>
      </c>
    </row>
    <row r="2622" spans="15:18" x14ac:dyDescent="0.25">
      <c r="O2622">
        <v>1737848.2345521001</v>
      </c>
      <c r="P2622">
        <v>7565779.9635394998</v>
      </c>
      <c r="Q2622">
        <v>1017.051</v>
      </c>
      <c r="R2622">
        <v>2620</v>
      </c>
    </row>
    <row r="2623" spans="15:18" x14ac:dyDescent="0.25">
      <c r="O2623">
        <v>1737760.4030218001</v>
      </c>
      <c r="P2623">
        <v>7565941.6144289998</v>
      </c>
      <c r="Q2623">
        <v>1016.035</v>
      </c>
      <c r="R2623">
        <v>2621</v>
      </c>
    </row>
    <row r="2624" spans="15:18" x14ac:dyDescent="0.25">
      <c r="O2624">
        <v>1737681.3674359</v>
      </c>
      <c r="P2624">
        <v>7566109.8318809001</v>
      </c>
      <c r="Q2624">
        <v>1014.438</v>
      </c>
      <c r="R2624">
        <v>2622</v>
      </c>
    </row>
    <row r="2625" spans="15:18" x14ac:dyDescent="0.25">
      <c r="O2625">
        <v>1737653.5475552001</v>
      </c>
      <c r="P2625">
        <v>7566291.6816827999</v>
      </c>
      <c r="Q2625">
        <v>1006.186</v>
      </c>
      <c r="R2625">
        <v>2623</v>
      </c>
    </row>
    <row r="2626" spans="15:18" x14ac:dyDescent="0.25">
      <c r="O2626">
        <v>1737638.4990793001</v>
      </c>
      <c r="P2626">
        <v>7566476.9309157999</v>
      </c>
      <c r="Q2626">
        <v>1003.144</v>
      </c>
      <c r="R2626">
        <v>2624</v>
      </c>
    </row>
    <row r="2627" spans="15:18" x14ac:dyDescent="0.25">
      <c r="O2627">
        <v>1737623.4506033999</v>
      </c>
      <c r="P2627">
        <v>7566662.1801487999</v>
      </c>
      <c r="Q2627">
        <v>1008.539</v>
      </c>
      <c r="R2627">
        <v>2625</v>
      </c>
    </row>
    <row r="2628" spans="15:18" x14ac:dyDescent="0.25">
      <c r="O2628">
        <v>1737608.4021274</v>
      </c>
      <c r="P2628">
        <v>7566847.4293817999</v>
      </c>
      <c r="Q2628">
        <v>1013.064</v>
      </c>
      <c r="R2628">
        <v>2626</v>
      </c>
    </row>
    <row r="2629" spans="15:18" x14ac:dyDescent="0.25">
      <c r="O2629">
        <v>1737620.0814149999</v>
      </c>
      <c r="P2629">
        <v>7567030.9146530004</v>
      </c>
      <c r="Q2629">
        <v>1012.275</v>
      </c>
      <c r="R2629">
        <v>2627</v>
      </c>
    </row>
    <row r="2630" spans="15:18" x14ac:dyDescent="0.25">
      <c r="O2630">
        <v>1737682.7759942999</v>
      </c>
      <c r="P2630">
        <v>7567201.7085528001</v>
      </c>
      <c r="Q2630">
        <v>999.86609999999996</v>
      </c>
      <c r="R2630">
        <v>2628</v>
      </c>
    </row>
    <row r="2631" spans="15:18" x14ac:dyDescent="0.25">
      <c r="O2631">
        <v>1737796.132582</v>
      </c>
      <c r="P2631">
        <v>7567348.9974490004</v>
      </c>
      <c r="Q2631">
        <v>993.37180000000001</v>
      </c>
      <c r="R2631">
        <v>2629</v>
      </c>
    </row>
    <row r="2632" spans="15:18" x14ac:dyDescent="0.25">
      <c r="O2632">
        <v>1737909.4891698</v>
      </c>
      <c r="P2632">
        <v>7567496.2863453003</v>
      </c>
      <c r="Q2632">
        <v>994.02449999999999</v>
      </c>
      <c r="R2632">
        <v>2630</v>
      </c>
    </row>
    <row r="2633" spans="15:18" x14ac:dyDescent="0.25">
      <c r="O2633">
        <v>1738022.8457575999</v>
      </c>
      <c r="P2633">
        <v>7567643.5752416002</v>
      </c>
      <c r="Q2633">
        <v>994.64649999999995</v>
      </c>
      <c r="R2633">
        <v>2631</v>
      </c>
    </row>
    <row r="2634" spans="15:18" x14ac:dyDescent="0.25">
      <c r="O2634">
        <v>1738111.5763783001</v>
      </c>
      <c r="P2634">
        <v>7567801.9157547997</v>
      </c>
      <c r="Q2634">
        <v>1006.82</v>
      </c>
      <c r="R2634">
        <v>2632</v>
      </c>
    </row>
    <row r="2635" spans="15:18" x14ac:dyDescent="0.25">
      <c r="O2635">
        <v>1738123.6857143999</v>
      </c>
      <c r="P2635">
        <v>7567979.9758801004</v>
      </c>
      <c r="Q2635">
        <v>1018.456</v>
      </c>
      <c r="R2635">
        <v>2633</v>
      </c>
    </row>
    <row r="2636" spans="15:18" x14ac:dyDescent="0.25">
      <c r="O2636">
        <v>1738021.2005644999</v>
      </c>
      <c r="P2636">
        <v>7568135.0259656999</v>
      </c>
      <c r="Q2636">
        <v>1019.478</v>
      </c>
      <c r="R2636">
        <v>2634</v>
      </c>
    </row>
    <row r="2637" spans="15:18" x14ac:dyDescent="0.25">
      <c r="O2637">
        <v>1737918.7154147001</v>
      </c>
      <c r="P2637">
        <v>7568290.0760511998</v>
      </c>
      <c r="Q2637">
        <v>1028.184</v>
      </c>
      <c r="R2637">
        <v>2635</v>
      </c>
    </row>
    <row r="2638" spans="15:18" x14ac:dyDescent="0.25">
      <c r="O2638">
        <v>1737816.2302649</v>
      </c>
      <c r="P2638">
        <v>7568445.1261366997</v>
      </c>
      <c r="Q2638">
        <v>1035.6389999999999</v>
      </c>
      <c r="R2638">
        <v>2636</v>
      </c>
    </row>
    <row r="2639" spans="15:18" x14ac:dyDescent="0.25">
      <c r="O2639">
        <v>1737710.2497936001</v>
      </c>
      <c r="P2639">
        <v>7568597.3674261998</v>
      </c>
      <c r="Q2639">
        <v>1035.175</v>
      </c>
      <c r="R2639">
        <v>2637</v>
      </c>
    </row>
    <row r="2640" spans="15:18" x14ac:dyDescent="0.25">
      <c r="O2640">
        <v>1737580.8940983999</v>
      </c>
      <c r="P2640">
        <v>7568730.8246819004</v>
      </c>
      <c r="Q2640">
        <v>1036.7860000000001</v>
      </c>
      <c r="R2640">
        <v>2638</v>
      </c>
    </row>
    <row r="2641" spans="15:18" x14ac:dyDescent="0.25">
      <c r="O2641">
        <v>1737451.5384032</v>
      </c>
      <c r="P2641">
        <v>7568864.2819375005</v>
      </c>
      <c r="Q2641">
        <v>1048.97</v>
      </c>
      <c r="R2641">
        <v>2639</v>
      </c>
    </row>
    <row r="2642" spans="15:18" x14ac:dyDescent="0.25">
      <c r="O2642">
        <v>1737381.4459480001</v>
      </c>
      <c r="P2642">
        <v>7569034.8285295004</v>
      </c>
      <c r="Q2642">
        <v>1061.6859999999999</v>
      </c>
      <c r="R2642">
        <v>2640</v>
      </c>
    </row>
    <row r="2643" spans="15:18" x14ac:dyDescent="0.25">
      <c r="O2643">
        <v>1737317.9572028001</v>
      </c>
      <c r="P2643">
        <v>7569209.5079907998</v>
      </c>
      <c r="Q2643">
        <v>1051.787</v>
      </c>
      <c r="R2643">
        <v>2641</v>
      </c>
    </row>
    <row r="2644" spans="15:18" x14ac:dyDescent="0.25">
      <c r="O2644">
        <v>1737254.4684576001</v>
      </c>
      <c r="P2644">
        <v>7569384.1874519996</v>
      </c>
      <c r="Q2644">
        <v>1042.0160000000001</v>
      </c>
      <c r="R2644">
        <v>2642</v>
      </c>
    </row>
    <row r="2645" spans="15:18" x14ac:dyDescent="0.25">
      <c r="O2645">
        <v>1737245.9854357</v>
      </c>
      <c r="P2645">
        <v>7569558.8251572</v>
      </c>
      <c r="Q2645">
        <v>1050.1880000000001</v>
      </c>
      <c r="R2645">
        <v>2643</v>
      </c>
    </row>
    <row r="2646" spans="15:18" x14ac:dyDescent="0.25">
      <c r="O2646">
        <v>1737309.7393141</v>
      </c>
      <c r="P2646">
        <v>7569733.4080256</v>
      </c>
      <c r="Q2646">
        <v>1064.0350000000001</v>
      </c>
      <c r="R2646">
        <v>2644</v>
      </c>
    </row>
    <row r="2647" spans="15:18" x14ac:dyDescent="0.25">
      <c r="O2647">
        <v>1737373.4931925</v>
      </c>
      <c r="P2647">
        <v>7569907.9908940997</v>
      </c>
      <c r="Q2647">
        <v>1053.8869999999999</v>
      </c>
      <c r="R2647">
        <v>2645</v>
      </c>
    </row>
    <row r="2648" spans="15:18" x14ac:dyDescent="0.25">
      <c r="O2648">
        <v>1737395.18414</v>
      </c>
      <c r="P2648">
        <v>7570084.6727085002</v>
      </c>
      <c r="Q2648">
        <v>1073.4659999999999</v>
      </c>
      <c r="R2648">
        <v>2646</v>
      </c>
    </row>
    <row r="2649" spans="15:18" x14ac:dyDescent="0.25">
      <c r="O2649">
        <v>1737279.2900081</v>
      </c>
      <c r="P2649">
        <v>7570198.7243994996</v>
      </c>
      <c r="Q2649">
        <v>1070.1199999999999</v>
      </c>
      <c r="R2649">
        <v>2647</v>
      </c>
    </row>
    <row r="2650" spans="15:18" x14ac:dyDescent="0.25">
      <c r="O2650">
        <v>1737097.9349312</v>
      </c>
      <c r="P2650">
        <v>7570226.4007029999</v>
      </c>
      <c r="Q2650">
        <v>1064.3699999999999</v>
      </c>
      <c r="R2650">
        <v>2648</v>
      </c>
    </row>
    <row r="2651" spans="15:18" x14ac:dyDescent="0.25">
      <c r="O2651">
        <v>1736912.0979525</v>
      </c>
      <c r="P2651">
        <v>7570223.5106654996</v>
      </c>
      <c r="Q2651">
        <v>1054.883</v>
      </c>
      <c r="R2651">
        <v>2649</v>
      </c>
    </row>
    <row r="2652" spans="15:18" x14ac:dyDescent="0.25">
      <c r="O2652">
        <v>1736726.2609739001</v>
      </c>
      <c r="P2652">
        <v>7570220.6206280002</v>
      </c>
      <c r="Q2652">
        <v>1046.2270000000001</v>
      </c>
      <c r="R2652">
        <v>2650</v>
      </c>
    </row>
    <row r="2653" spans="15:18" x14ac:dyDescent="0.25">
      <c r="O2653">
        <v>1736540.4239952001</v>
      </c>
      <c r="P2653">
        <v>7570217.7305905996</v>
      </c>
      <c r="Q2653">
        <v>1038.26</v>
      </c>
      <c r="R2653">
        <v>2651</v>
      </c>
    </row>
    <row r="2654" spans="15:18" x14ac:dyDescent="0.25">
      <c r="O2654">
        <v>1736354.5870165001</v>
      </c>
      <c r="P2654">
        <v>7570214.8405531002</v>
      </c>
      <c r="Q2654">
        <v>1021.329</v>
      </c>
      <c r="R2654">
        <v>2652</v>
      </c>
    </row>
    <row r="2655" spans="15:18" x14ac:dyDescent="0.25">
      <c r="O2655">
        <v>1736174.3788509001</v>
      </c>
      <c r="P2655">
        <v>7570256.3387952</v>
      </c>
      <c r="Q2655">
        <v>1026.7719999999999</v>
      </c>
      <c r="R2655">
        <v>2653</v>
      </c>
    </row>
    <row r="2656" spans="15:18" x14ac:dyDescent="0.25">
      <c r="O2656">
        <v>1735995.1453174001</v>
      </c>
      <c r="P2656">
        <v>7570305.5228925999</v>
      </c>
      <c r="Q2656">
        <v>1025.9949999999999</v>
      </c>
      <c r="R2656">
        <v>2654</v>
      </c>
    </row>
    <row r="2657" spans="15:18" x14ac:dyDescent="0.25">
      <c r="O2657">
        <v>1735815.911784</v>
      </c>
      <c r="P2657">
        <v>7570354.7069899999</v>
      </c>
      <c r="Q2657">
        <v>1022.049</v>
      </c>
      <c r="R2657">
        <v>2655</v>
      </c>
    </row>
    <row r="2658" spans="15:18" x14ac:dyDescent="0.25">
      <c r="O2658">
        <v>1735652.0794094999</v>
      </c>
      <c r="P2658">
        <v>7570434.2388386</v>
      </c>
      <c r="Q2658">
        <v>1022.891</v>
      </c>
      <c r="R2658">
        <v>2656</v>
      </c>
    </row>
    <row r="2659" spans="15:18" x14ac:dyDescent="0.25">
      <c r="O2659">
        <v>1735506.5629364001</v>
      </c>
      <c r="P2659">
        <v>7570549.8618943999</v>
      </c>
      <c r="Q2659">
        <v>1039.903</v>
      </c>
      <c r="R2659">
        <v>2657</v>
      </c>
    </row>
    <row r="2660" spans="15:18" x14ac:dyDescent="0.25">
      <c r="O2660">
        <v>1735361.0464633999</v>
      </c>
      <c r="P2660">
        <v>7570665.4849501001</v>
      </c>
      <c r="Q2660">
        <v>1039.67</v>
      </c>
      <c r="R2660">
        <v>2658</v>
      </c>
    </row>
    <row r="2661" spans="15:18" x14ac:dyDescent="0.25">
      <c r="O2661">
        <v>1735215.5299903001</v>
      </c>
      <c r="P2661">
        <v>7570781.1080058999</v>
      </c>
      <c r="Q2661">
        <v>1050.337</v>
      </c>
      <c r="R2661">
        <v>2659</v>
      </c>
    </row>
    <row r="2662" spans="15:18" x14ac:dyDescent="0.25">
      <c r="O2662">
        <v>1735070.4591669999</v>
      </c>
      <c r="P2662">
        <v>7570892.4369911002</v>
      </c>
      <c r="Q2662">
        <v>1065.1579999999999</v>
      </c>
      <c r="R2662">
        <v>2660</v>
      </c>
    </row>
    <row r="2663" spans="15:18" x14ac:dyDescent="0.25">
      <c r="O2663">
        <v>1734951.7875371999</v>
      </c>
      <c r="P2663">
        <v>7570749.3958109003</v>
      </c>
      <c r="Q2663">
        <v>1072.9680000000001</v>
      </c>
      <c r="R2663">
        <v>2661</v>
      </c>
    </row>
    <row r="2664" spans="15:18" x14ac:dyDescent="0.25">
      <c r="O2664">
        <v>1734833.1159073</v>
      </c>
      <c r="P2664">
        <v>7570606.3546307003</v>
      </c>
      <c r="Q2664">
        <v>1059.8430000000001</v>
      </c>
      <c r="R2664">
        <v>2662</v>
      </c>
    </row>
    <row r="2665" spans="15:18" x14ac:dyDescent="0.25">
      <c r="O2665">
        <v>1734676.7441278</v>
      </c>
      <c r="P2665">
        <v>7570536.2549786</v>
      </c>
      <c r="Q2665">
        <v>1046.9159999999999</v>
      </c>
      <c r="R2665">
        <v>2663</v>
      </c>
    </row>
    <row r="2666" spans="15:18" x14ac:dyDescent="0.25">
      <c r="O2666">
        <v>1734491.4188423001</v>
      </c>
      <c r="P2666">
        <v>7570522.1740157995</v>
      </c>
      <c r="Q2666">
        <v>1048.6110000000001</v>
      </c>
      <c r="R2666">
        <v>2664</v>
      </c>
    </row>
    <row r="2667" spans="15:18" x14ac:dyDescent="0.25">
      <c r="O2667">
        <v>1734307.388643</v>
      </c>
      <c r="P2667">
        <v>7570524.8772636</v>
      </c>
      <c r="Q2667">
        <v>1036.298</v>
      </c>
      <c r="R2667">
        <v>2665</v>
      </c>
    </row>
    <row r="2668" spans="15:18" x14ac:dyDescent="0.25">
      <c r="O2668">
        <v>1734126.4172227001</v>
      </c>
      <c r="P2668">
        <v>7570567.2220392004</v>
      </c>
      <c r="Q2668">
        <v>1021.645</v>
      </c>
      <c r="R2668">
        <v>2666</v>
      </c>
    </row>
    <row r="2669" spans="15:18" x14ac:dyDescent="0.25">
      <c r="O2669">
        <v>1733942.3897679001</v>
      </c>
      <c r="P2669">
        <v>7570553.7229139004</v>
      </c>
      <c r="Q2669">
        <v>1031.0519999999999</v>
      </c>
      <c r="R2669">
        <v>2667</v>
      </c>
    </row>
    <row r="2670" spans="15:18" x14ac:dyDescent="0.25">
      <c r="O2670">
        <v>1733757.8782877999</v>
      </c>
      <c r="P2670">
        <v>7570531.3790403996</v>
      </c>
      <c r="Q2670">
        <v>1044.7760000000001</v>
      </c>
      <c r="R2670">
        <v>2668</v>
      </c>
    </row>
    <row r="2671" spans="15:18" x14ac:dyDescent="0.25">
      <c r="O2671">
        <v>1733573.3668076999</v>
      </c>
      <c r="P2671">
        <v>7570509.0351670003</v>
      </c>
      <c r="Q2671">
        <v>1042.1880000000001</v>
      </c>
      <c r="R2671">
        <v>2669</v>
      </c>
    </row>
    <row r="2672" spans="15:18" x14ac:dyDescent="0.25">
      <c r="O2672">
        <v>1733420.6404239</v>
      </c>
      <c r="P2672">
        <v>7570557.2038941998</v>
      </c>
      <c r="Q2672">
        <v>1042.155</v>
      </c>
      <c r="R2672">
        <v>2670</v>
      </c>
    </row>
    <row r="2673" spans="15:18" x14ac:dyDescent="0.25">
      <c r="O2673">
        <v>1733315.1915046</v>
      </c>
      <c r="P2673">
        <v>7570710.2537566004</v>
      </c>
      <c r="Q2673">
        <v>1055.9069999999999</v>
      </c>
      <c r="R2673">
        <v>2671</v>
      </c>
    </row>
    <row r="2674" spans="15:18" x14ac:dyDescent="0.25">
      <c r="O2674">
        <v>1733209.7425853999</v>
      </c>
      <c r="P2674">
        <v>7570863.3036190001</v>
      </c>
      <c r="Q2674">
        <v>1068.327</v>
      </c>
      <c r="R2674">
        <v>2672</v>
      </c>
    </row>
    <row r="2675" spans="15:18" x14ac:dyDescent="0.25">
      <c r="O2675">
        <v>1733104.2936660999</v>
      </c>
      <c r="P2675">
        <v>7571016.3534813998</v>
      </c>
      <c r="Q2675">
        <v>1061.421</v>
      </c>
      <c r="R2675">
        <v>2673</v>
      </c>
    </row>
    <row r="2676" spans="15:18" x14ac:dyDescent="0.25">
      <c r="O2676">
        <v>1732998.8447469</v>
      </c>
      <c r="P2676">
        <v>7571169.4033439001</v>
      </c>
      <c r="Q2676">
        <v>1066.5050000000001</v>
      </c>
      <c r="R2676">
        <v>2674</v>
      </c>
    </row>
    <row r="2677" spans="15:18" x14ac:dyDescent="0.25">
      <c r="O2677">
        <v>1732893.3958276</v>
      </c>
      <c r="P2677">
        <v>7571322.4532062998</v>
      </c>
      <c r="Q2677">
        <v>1082.174</v>
      </c>
      <c r="R2677">
        <v>2675</v>
      </c>
    </row>
    <row r="2678" spans="15:18" x14ac:dyDescent="0.25">
      <c r="O2678">
        <v>1732771.1702091</v>
      </c>
      <c r="P2678">
        <v>7571452.8242004002</v>
      </c>
      <c r="Q2678">
        <v>1099.972</v>
      </c>
      <c r="R2678">
        <v>2676</v>
      </c>
    </row>
    <row r="2679" spans="15:18" x14ac:dyDescent="0.25">
      <c r="O2679">
        <v>1732593.9623413</v>
      </c>
      <c r="P2679">
        <v>7571508.8697758997</v>
      </c>
      <c r="Q2679">
        <v>1097.451</v>
      </c>
      <c r="R2679">
        <v>2677</v>
      </c>
    </row>
    <row r="2680" spans="15:18" x14ac:dyDescent="0.25">
      <c r="O2680">
        <v>1732415.5926222</v>
      </c>
      <c r="P2680">
        <v>7571545.7704435997</v>
      </c>
      <c r="Q2680">
        <v>1089.8630000000001</v>
      </c>
      <c r="R2680">
        <v>2678</v>
      </c>
    </row>
    <row r="2681" spans="15:18" x14ac:dyDescent="0.25">
      <c r="O2681">
        <v>1732232.9077172</v>
      </c>
      <c r="P2681">
        <v>7571511.5657593999</v>
      </c>
      <c r="Q2681">
        <v>1071.884</v>
      </c>
      <c r="R2681">
        <v>2679</v>
      </c>
    </row>
    <row r="2682" spans="15:18" x14ac:dyDescent="0.25">
      <c r="O2682">
        <v>1732076.1252738</v>
      </c>
      <c r="P2682">
        <v>7571419.4603837002</v>
      </c>
      <c r="Q2682">
        <v>1084.2809999999999</v>
      </c>
      <c r="R2682">
        <v>2680</v>
      </c>
    </row>
    <row r="2683" spans="15:18" x14ac:dyDescent="0.25">
      <c r="O2683">
        <v>1731928.8683622</v>
      </c>
      <c r="P2683">
        <v>7571306.0622490998</v>
      </c>
      <c r="Q2683">
        <v>1076.338</v>
      </c>
      <c r="R2683">
        <v>2681</v>
      </c>
    </row>
    <row r="2684" spans="15:18" x14ac:dyDescent="0.25">
      <c r="O2684">
        <v>1731763.1822909</v>
      </c>
      <c r="P2684">
        <v>7571227.1904137004</v>
      </c>
      <c r="Q2684">
        <v>1076.69</v>
      </c>
      <c r="R2684">
        <v>2682</v>
      </c>
    </row>
    <row r="2685" spans="15:18" x14ac:dyDescent="0.25">
      <c r="O2685">
        <v>1731587.0153526999</v>
      </c>
      <c r="P2685">
        <v>7571167.9540662998</v>
      </c>
      <c r="Q2685">
        <v>1065.816</v>
      </c>
      <c r="R2685">
        <v>2683</v>
      </c>
    </row>
    <row r="2686" spans="15:18" x14ac:dyDescent="0.25">
      <c r="O2686">
        <v>1731410.8484145</v>
      </c>
      <c r="P2686">
        <v>7571108.7177187996</v>
      </c>
      <c r="Q2686">
        <v>1058.8599999999999</v>
      </c>
      <c r="R2686">
        <v>2684</v>
      </c>
    </row>
    <row r="2687" spans="15:18" x14ac:dyDescent="0.25">
      <c r="O2687">
        <v>1731231.9734832</v>
      </c>
      <c r="P2687">
        <v>7571102.2258032002</v>
      </c>
      <c r="Q2687">
        <v>1043.0129999999999</v>
      </c>
      <c r="R2687">
        <v>2685</v>
      </c>
    </row>
    <row r="2688" spans="15:18" x14ac:dyDescent="0.25">
      <c r="O2688">
        <v>1731050.6662399</v>
      </c>
      <c r="P2688">
        <v>7571143.1087884996</v>
      </c>
      <c r="Q2688">
        <v>1037.6379999999999</v>
      </c>
      <c r="R2688">
        <v>2686</v>
      </c>
    </row>
    <row r="2689" spans="15:18" x14ac:dyDescent="0.25">
      <c r="O2689">
        <v>1730869.3589965999</v>
      </c>
      <c r="P2689">
        <v>7571183.9917738</v>
      </c>
      <c r="Q2689">
        <v>1040.896</v>
      </c>
      <c r="R2689">
        <v>2687</v>
      </c>
    </row>
    <row r="2690" spans="15:18" x14ac:dyDescent="0.25">
      <c r="O2690">
        <v>1730688.0517533</v>
      </c>
      <c r="P2690">
        <v>7571224.8747591004</v>
      </c>
      <c r="Q2690">
        <v>1037.4059999999999</v>
      </c>
      <c r="R2690">
        <v>2688</v>
      </c>
    </row>
    <row r="2691" spans="15:18" x14ac:dyDescent="0.25">
      <c r="O2691">
        <v>1730514.6558198</v>
      </c>
      <c r="P2691">
        <v>7571286.7158926995</v>
      </c>
      <c r="Q2691">
        <v>1028.653</v>
      </c>
      <c r="R2691">
        <v>2689</v>
      </c>
    </row>
    <row r="2692" spans="15:18" x14ac:dyDescent="0.25">
      <c r="O2692">
        <v>1730351.5584108999</v>
      </c>
      <c r="P2692">
        <v>7571375.8392351996</v>
      </c>
      <c r="Q2692">
        <v>1023.478</v>
      </c>
      <c r="R2692">
        <v>2690</v>
      </c>
    </row>
    <row r="2693" spans="15:18" x14ac:dyDescent="0.25">
      <c r="O2693">
        <v>1730188.4610021</v>
      </c>
      <c r="P2693">
        <v>7571464.9625778003</v>
      </c>
      <c r="Q2693">
        <v>1017.188</v>
      </c>
      <c r="R2693">
        <v>2691</v>
      </c>
    </row>
    <row r="2694" spans="15:18" x14ac:dyDescent="0.25">
      <c r="O2694">
        <v>1730025.3635932</v>
      </c>
      <c r="P2694">
        <v>7571554.0859203003</v>
      </c>
      <c r="Q2694">
        <v>1014.4450000000001</v>
      </c>
      <c r="R2694">
        <v>2692</v>
      </c>
    </row>
    <row r="2695" spans="15:18" x14ac:dyDescent="0.25">
      <c r="O2695">
        <v>1729877.8853712999</v>
      </c>
      <c r="P2695">
        <v>7571665.4898995003</v>
      </c>
      <c r="Q2695">
        <v>1016.383</v>
      </c>
      <c r="R2695">
        <v>2693</v>
      </c>
    </row>
    <row r="2696" spans="15:18" x14ac:dyDescent="0.25">
      <c r="O2696">
        <v>1729738.4882392001</v>
      </c>
      <c r="P2696">
        <v>7571788.4214842003</v>
      </c>
      <c r="Q2696">
        <v>1010.7910000000001</v>
      </c>
      <c r="R2696">
        <v>2694</v>
      </c>
    </row>
    <row r="2697" spans="15:18" x14ac:dyDescent="0.25">
      <c r="O2697">
        <v>1729597.805313</v>
      </c>
      <c r="P2697">
        <v>7571909.85133</v>
      </c>
      <c r="Q2697">
        <v>1005.597</v>
      </c>
      <c r="R2697">
        <v>2695</v>
      </c>
    </row>
    <row r="2698" spans="15:18" x14ac:dyDescent="0.25">
      <c r="O2698">
        <v>1729454.8716104999</v>
      </c>
      <c r="P2698">
        <v>7572028.6523890998</v>
      </c>
      <c r="Q2698">
        <v>989.85490000000004</v>
      </c>
      <c r="R2698">
        <v>2696</v>
      </c>
    </row>
    <row r="2699" spans="15:18" x14ac:dyDescent="0.25">
      <c r="O2699">
        <v>1729311.2641099</v>
      </c>
      <c r="P2699">
        <v>7572146.6221439997</v>
      </c>
      <c r="Q2699">
        <v>1003.386</v>
      </c>
      <c r="R2699">
        <v>2697</v>
      </c>
    </row>
    <row r="2700" spans="15:18" x14ac:dyDescent="0.25">
      <c r="O2700">
        <v>1729165.4454749001</v>
      </c>
      <c r="P2700">
        <v>7572261.8638926996</v>
      </c>
      <c r="Q2700">
        <v>1020.909</v>
      </c>
      <c r="R2700">
        <v>2698</v>
      </c>
    </row>
    <row r="2701" spans="15:18" x14ac:dyDescent="0.25">
      <c r="O2701">
        <v>1729011.1999625999</v>
      </c>
      <c r="P2701">
        <v>7572343.0071328003</v>
      </c>
      <c r="Q2701">
        <v>1042.1420000000001</v>
      </c>
      <c r="R2701">
        <v>2699</v>
      </c>
    </row>
    <row r="2702" spans="15:18" x14ac:dyDescent="0.25">
      <c r="O2702">
        <v>1728828.4862493</v>
      </c>
      <c r="P2702">
        <v>7572308.9566711998</v>
      </c>
      <c r="Q2702">
        <v>1061.653</v>
      </c>
      <c r="R2702">
        <v>2700</v>
      </c>
    </row>
    <row r="2703" spans="15:18" x14ac:dyDescent="0.25">
      <c r="O2703">
        <v>1728674.8115615</v>
      </c>
      <c r="P2703">
        <v>7572215.5794992996</v>
      </c>
      <c r="Q2703">
        <v>1067.846</v>
      </c>
      <c r="R2703">
        <v>2701</v>
      </c>
    </row>
    <row r="2704" spans="15:18" x14ac:dyDescent="0.25">
      <c r="O2704">
        <v>1728535.8365428001</v>
      </c>
      <c r="P2704">
        <v>7572092.1709132995</v>
      </c>
      <c r="Q2704">
        <v>1065.367</v>
      </c>
      <c r="R2704">
        <v>2702</v>
      </c>
    </row>
    <row r="2705" spans="15:18" x14ac:dyDescent="0.25">
      <c r="O2705">
        <v>1728390.8204930001</v>
      </c>
      <c r="P2705">
        <v>7571980.7158680996</v>
      </c>
      <c r="Q2705">
        <v>1059.5150000000001</v>
      </c>
      <c r="R2705">
        <v>2703</v>
      </c>
    </row>
    <row r="2706" spans="15:18" x14ac:dyDescent="0.25">
      <c r="O2706">
        <v>1728209.0340402001</v>
      </c>
      <c r="P2706">
        <v>7571942.0193496002</v>
      </c>
      <c r="Q2706">
        <v>1056.452</v>
      </c>
      <c r="R2706">
        <v>2704</v>
      </c>
    </row>
    <row r="2707" spans="15:18" x14ac:dyDescent="0.25">
      <c r="O2707">
        <v>1728027.2475874</v>
      </c>
      <c r="P2707">
        <v>7571903.3228310002</v>
      </c>
      <c r="Q2707">
        <v>1047.2539999999999</v>
      </c>
      <c r="R2707">
        <v>2705</v>
      </c>
    </row>
    <row r="2708" spans="15:18" x14ac:dyDescent="0.25">
      <c r="O2708">
        <v>1727845.4611347001</v>
      </c>
      <c r="P2708">
        <v>7571864.6263124002</v>
      </c>
      <c r="Q2708">
        <v>1030.7860000000001</v>
      </c>
      <c r="R2708">
        <v>2706</v>
      </c>
    </row>
    <row r="2709" spans="15:18" x14ac:dyDescent="0.25">
      <c r="O2709">
        <v>1727663.6384033</v>
      </c>
      <c r="P2709">
        <v>7571826.1290614996</v>
      </c>
      <c r="Q2709">
        <v>1007.785</v>
      </c>
      <c r="R2709">
        <v>2707</v>
      </c>
    </row>
    <row r="2710" spans="15:18" x14ac:dyDescent="0.25">
      <c r="O2710">
        <v>1727479.8780999</v>
      </c>
      <c r="P2710">
        <v>7571798.2743344</v>
      </c>
      <c r="Q2710">
        <v>1015.221</v>
      </c>
      <c r="R2710">
        <v>2708</v>
      </c>
    </row>
    <row r="2711" spans="15:18" x14ac:dyDescent="0.25">
      <c r="O2711">
        <v>1727296.1177964001</v>
      </c>
      <c r="P2711">
        <v>7571770.4196073003</v>
      </c>
      <c r="Q2711">
        <v>1022.914</v>
      </c>
      <c r="R2711">
        <v>2709</v>
      </c>
    </row>
    <row r="2712" spans="15:18" x14ac:dyDescent="0.25">
      <c r="O2712">
        <v>1727112.3574929</v>
      </c>
      <c r="P2712">
        <v>7571742.5648801997</v>
      </c>
      <c r="Q2712">
        <v>1018.591</v>
      </c>
      <c r="R2712">
        <v>2710</v>
      </c>
    </row>
    <row r="2713" spans="15:18" x14ac:dyDescent="0.25">
      <c r="O2713">
        <v>1726928.5971894001</v>
      </c>
      <c r="P2713">
        <v>7571714.7101531001</v>
      </c>
      <c r="Q2713">
        <v>1004.9</v>
      </c>
      <c r="R2713">
        <v>2711</v>
      </c>
    </row>
    <row r="2714" spans="15:18" x14ac:dyDescent="0.25">
      <c r="O2714">
        <v>1726779.6143422001</v>
      </c>
      <c r="P2714">
        <v>7571619.4790361999</v>
      </c>
      <c r="Q2714">
        <v>1025.3979999999999</v>
      </c>
      <c r="R2714">
        <v>2712</v>
      </c>
    </row>
    <row r="2715" spans="15:18" x14ac:dyDescent="0.25">
      <c r="O2715">
        <v>1726650.4662742</v>
      </c>
      <c r="P2715">
        <v>7571485.8208470996</v>
      </c>
      <c r="Q2715">
        <v>1027.4159999999999</v>
      </c>
      <c r="R2715">
        <v>2713</v>
      </c>
    </row>
    <row r="2716" spans="15:18" x14ac:dyDescent="0.25">
      <c r="O2716">
        <v>1726521.3182063</v>
      </c>
      <c r="P2716">
        <v>7571352.1626581</v>
      </c>
      <c r="Q2716">
        <v>1021.859</v>
      </c>
      <c r="R2716">
        <v>2714</v>
      </c>
    </row>
    <row r="2717" spans="15:18" x14ac:dyDescent="0.25">
      <c r="O2717">
        <v>1726392.1701382999</v>
      </c>
      <c r="P2717">
        <v>7571218.5044689998</v>
      </c>
      <c r="Q2717">
        <v>1033.8489999999999</v>
      </c>
      <c r="R2717">
        <v>2715</v>
      </c>
    </row>
    <row r="2718" spans="15:18" x14ac:dyDescent="0.25">
      <c r="O2718">
        <v>1726263.0220704</v>
      </c>
      <c r="P2718">
        <v>7571084.8462798996</v>
      </c>
      <c r="Q2718">
        <v>1048.373</v>
      </c>
      <c r="R2718">
        <v>2716</v>
      </c>
    </row>
    <row r="2719" spans="15:18" x14ac:dyDescent="0.25">
      <c r="O2719">
        <v>1726079.5517901001</v>
      </c>
      <c r="P2719">
        <v>7571080.0899684997</v>
      </c>
      <c r="Q2719">
        <v>1070.0260000000001</v>
      </c>
      <c r="R2719">
        <v>2717</v>
      </c>
    </row>
    <row r="2720" spans="15:18" x14ac:dyDescent="0.25">
      <c r="O2720">
        <v>1725961.0618749999</v>
      </c>
      <c r="P2720">
        <v>7571004.3230788996</v>
      </c>
      <c r="Q2720">
        <v>1115.932</v>
      </c>
      <c r="R2720">
        <v>2718</v>
      </c>
    </row>
    <row r="2721" spans="15:18" x14ac:dyDescent="0.25">
      <c r="O2721">
        <v>1725975.8957460001</v>
      </c>
      <c r="P2721">
        <v>7570824.9945361996</v>
      </c>
      <c r="Q2721">
        <v>1131.029</v>
      </c>
      <c r="R2721">
        <v>2719</v>
      </c>
    </row>
    <row r="2722" spans="15:18" x14ac:dyDescent="0.25">
      <c r="O2722">
        <v>1726046.9050261001</v>
      </c>
      <c r="P2722">
        <v>7570653.2347705998</v>
      </c>
      <c r="Q2722">
        <v>1129.665</v>
      </c>
      <c r="R2722">
        <v>2720</v>
      </c>
    </row>
    <row r="2723" spans="15:18" x14ac:dyDescent="0.25">
      <c r="O2723">
        <v>1726117.9143062001</v>
      </c>
      <c r="P2723">
        <v>7570481.4750049002</v>
      </c>
      <c r="Q2723">
        <v>1067.442</v>
      </c>
      <c r="R2723">
        <v>2721</v>
      </c>
    </row>
    <row r="2724" spans="15:18" x14ac:dyDescent="0.25">
      <c r="O2724">
        <v>1726093.8863184999</v>
      </c>
      <c r="P2724">
        <v>7570305.0723948004</v>
      </c>
      <c r="Q2724">
        <v>1051.3440000000001</v>
      </c>
      <c r="R2724">
        <v>2722</v>
      </c>
    </row>
    <row r="2725" spans="15:18" x14ac:dyDescent="0.25">
      <c r="O2725">
        <v>1726039.957136</v>
      </c>
      <c r="P2725">
        <v>7570127.2090253001</v>
      </c>
      <c r="Q2725">
        <v>1047.8520000000001</v>
      </c>
      <c r="R2725">
        <v>2723</v>
      </c>
    </row>
    <row r="2726" spans="15:18" x14ac:dyDescent="0.25">
      <c r="O2726">
        <v>1726016.0634244999</v>
      </c>
      <c r="P2726">
        <v>7569945.6932589002</v>
      </c>
      <c r="Q2726">
        <v>1061.9390000000001</v>
      </c>
      <c r="R2726">
        <v>2724</v>
      </c>
    </row>
    <row r="2727" spans="15:18" x14ac:dyDescent="0.25">
      <c r="O2727">
        <v>1726025.7938955999</v>
      </c>
      <c r="P2727">
        <v>7569760.0886984002</v>
      </c>
      <c r="Q2727">
        <v>1080.604</v>
      </c>
      <c r="R2727">
        <v>2725</v>
      </c>
    </row>
    <row r="2728" spans="15:18" x14ac:dyDescent="0.25">
      <c r="O2728">
        <v>1726035.5243668</v>
      </c>
      <c r="P2728">
        <v>7569574.4841377996</v>
      </c>
      <c r="Q2728">
        <v>1133.3989999999999</v>
      </c>
      <c r="R2728">
        <v>2726</v>
      </c>
    </row>
    <row r="2729" spans="15:18" x14ac:dyDescent="0.25">
      <c r="O2729">
        <v>1726025.9929003001</v>
      </c>
      <c r="P2729">
        <v>7569400.7708823001</v>
      </c>
      <c r="Q2729">
        <v>1166.3219999999999</v>
      </c>
      <c r="R2729">
        <v>2727</v>
      </c>
    </row>
    <row r="2730" spans="15:18" x14ac:dyDescent="0.25">
      <c r="O2730">
        <v>1725855.1785728999</v>
      </c>
      <c r="P2730">
        <v>7569357.1426750002</v>
      </c>
      <c r="Q2730">
        <v>1159.886</v>
      </c>
      <c r="R2730">
        <v>2728</v>
      </c>
    </row>
    <row r="2731" spans="15:18" x14ac:dyDescent="0.25">
      <c r="O2731">
        <v>1725682.4467805</v>
      </c>
      <c r="P2731">
        <v>7569425.7536279997</v>
      </c>
      <c r="Q2731">
        <v>1139.066</v>
      </c>
      <c r="R2731">
        <v>2729</v>
      </c>
    </row>
    <row r="2732" spans="15:18" x14ac:dyDescent="0.25">
      <c r="O2732">
        <v>1725509.7149882</v>
      </c>
      <c r="P2732">
        <v>7569494.3645810001</v>
      </c>
      <c r="Q2732">
        <v>1135.836</v>
      </c>
      <c r="R2732">
        <v>2730</v>
      </c>
    </row>
    <row r="2733" spans="15:18" x14ac:dyDescent="0.25">
      <c r="O2733">
        <v>1725324.0849262001</v>
      </c>
      <c r="P2733">
        <v>7569491.3645598004</v>
      </c>
      <c r="Q2733">
        <v>1113.501</v>
      </c>
      <c r="R2733">
        <v>2731</v>
      </c>
    </row>
    <row r="2734" spans="15:18" x14ac:dyDescent="0.25">
      <c r="O2734">
        <v>1725175.3254475</v>
      </c>
      <c r="P2734">
        <v>7569385.1707861004</v>
      </c>
      <c r="Q2734">
        <v>1099.2860000000001</v>
      </c>
      <c r="R2734">
        <v>2732</v>
      </c>
    </row>
    <row r="2735" spans="15:18" x14ac:dyDescent="0.25">
      <c r="O2735">
        <v>1725080.2795947001</v>
      </c>
      <c r="P2735">
        <v>7569225.4522185</v>
      </c>
      <c r="Q2735">
        <v>1077.778</v>
      </c>
      <c r="R2735">
        <v>2733</v>
      </c>
    </row>
    <row r="2736" spans="15:18" x14ac:dyDescent="0.25">
      <c r="O2736">
        <v>1724985.2337419</v>
      </c>
      <c r="P2736">
        <v>7569065.7336510001</v>
      </c>
      <c r="Q2736">
        <v>1063.0730000000001</v>
      </c>
      <c r="R2736">
        <v>2734</v>
      </c>
    </row>
    <row r="2737" spans="15:18" x14ac:dyDescent="0.25">
      <c r="O2737">
        <v>1724890.1878891999</v>
      </c>
      <c r="P2737">
        <v>7568906.0150833996</v>
      </c>
      <c r="Q2737">
        <v>1074.451</v>
      </c>
      <c r="R2737">
        <v>2735</v>
      </c>
    </row>
    <row r="2738" spans="15:18" x14ac:dyDescent="0.25">
      <c r="O2738">
        <v>1724789.4021745001</v>
      </c>
      <c r="P2738">
        <v>7568811.1496024998</v>
      </c>
      <c r="Q2738">
        <v>1094.5519999999999</v>
      </c>
      <c r="R2738">
        <v>2736</v>
      </c>
    </row>
    <row r="2739" spans="15:18" x14ac:dyDescent="0.25">
      <c r="O2739">
        <v>1724667.7815451</v>
      </c>
      <c r="P2739">
        <v>7568951.6919713998</v>
      </c>
      <c r="Q2739">
        <v>1064.527</v>
      </c>
      <c r="R2739">
        <v>2737</v>
      </c>
    </row>
    <row r="2740" spans="15:18" x14ac:dyDescent="0.25">
      <c r="O2740">
        <v>1724546.1609157</v>
      </c>
      <c r="P2740">
        <v>7569092.2343402999</v>
      </c>
      <c r="Q2740">
        <v>1048.2819999999999</v>
      </c>
      <c r="R2740">
        <v>2738</v>
      </c>
    </row>
    <row r="2741" spans="15:18" x14ac:dyDescent="0.25">
      <c r="O2741">
        <v>1724394.9340295</v>
      </c>
      <c r="P2741">
        <v>7569199.3491826002</v>
      </c>
      <c r="Q2741">
        <v>1035.6679999999999</v>
      </c>
      <c r="R2741">
        <v>2739</v>
      </c>
    </row>
    <row r="2742" spans="15:18" x14ac:dyDescent="0.25">
      <c r="O2742">
        <v>1724240.7289759</v>
      </c>
      <c r="P2742">
        <v>7569303.1014663</v>
      </c>
      <c r="Q2742">
        <v>1031.2329999999999</v>
      </c>
      <c r="R2742">
        <v>2740</v>
      </c>
    </row>
    <row r="2743" spans="15:18" x14ac:dyDescent="0.25">
      <c r="O2743">
        <v>1724109.3242897</v>
      </c>
      <c r="P2743">
        <v>7569430.5416933</v>
      </c>
      <c r="Q2743">
        <v>1026.7460000000001</v>
      </c>
      <c r="R2743">
        <v>2741</v>
      </c>
    </row>
    <row r="2744" spans="15:18" x14ac:dyDescent="0.25">
      <c r="O2744">
        <v>1723999.7614601001</v>
      </c>
      <c r="P2744">
        <v>7569580.6740392996</v>
      </c>
      <c r="Q2744">
        <v>1032.597</v>
      </c>
      <c r="R2744">
        <v>2742</v>
      </c>
    </row>
    <row r="2745" spans="15:18" x14ac:dyDescent="0.25">
      <c r="O2745">
        <v>1723890.1986304</v>
      </c>
      <c r="P2745">
        <v>7569730.8063853001</v>
      </c>
      <c r="Q2745">
        <v>1023.867</v>
      </c>
      <c r="R2745">
        <v>2743</v>
      </c>
    </row>
    <row r="2746" spans="15:18" x14ac:dyDescent="0.25">
      <c r="O2746">
        <v>1723780.6358006999</v>
      </c>
      <c r="P2746">
        <v>7569880.9387312997</v>
      </c>
      <c r="Q2746">
        <v>1015.9</v>
      </c>
      <c r="R2746">
        <v>2744</v>
      </c>
    </row>
    <row r="2747" spans="15:18" x14ac:dyDescent="0.25">
      <c r="O2747">
        <v>1723644.0151638</v>
      </c>
      <c r="P2747">
        <v>7570003.0582988001</v>
      </c>
      <c r="Q2747">
        <v>1015.352</v>
      </c>
      <c r="R2747">
        <v>2745</v>
      </c>
    </row>
    <row r="2748" spans="15:18" x14ac:dyDescent="0.25">
      <c r="O2748">
        <v>1723484.4689060999</v>
      </c>
      <c r="P2748">
        <v>7570095.9916810999</v>
      </c>
      <c r="Q2748">
        <v>984.05550000000005</v>
      </c>
      <c r="R2748">
        <v>2746</v>
      </c>
    </row>
    <row r="2749" spans="15:18" x14ac:dyDescent="0.25">
      <c r="O2749">
        <v>1723308.9566166999</v>
      </c>
      <c r="P2749">
        <v>7570157.1404441996</v>
      </c>
      <c r="Q2749">
        <v>1006.101</v>
      </c>
      <c r="R2749">
        <v>2747</v>
      </c>
    </row>
    <row r="2750" spans="15:18" x14ac:dyDescent="0.25">
      <c r="O2750">
        <v>1723133.4443272999</v>
      </c>
      <c r="P2750">
        <v>7570218.2892071996</v>
      </c>
      <c r="Q2750">
        <v>1022.735</v>
      </c>
      <c r="R2750">
        <v>2748</v>
      </c>
    </row>
    <row r="2751" spans="15:18" x14ac:dyDescent="0.25">
      <c r="O2751">
        <v>1722947.8000679</v>
      </c>
      <c r="P2751">
        <v>7570214.7473473996</v>
      </c>
      <c r="Q2751">
        <v>1030.0619999999999</v>
      </c>
      <c r="R2751">
        <v>2749</v>
      </c>
    </row>
    <row r="2752" spans="15:18" x14ac:dyDescent="0.25">
      <c r="O2752">
        <v>1722769.0304382001</v>
      </c>
      <c r="P2752">
        <v>7570178.0711505003</v>
      </c>
      <c r="Q2752">
        <v>1035.94</v>
      </c>
      <c r="R2752">
        <v>2750</v>
      </c>
    </row>
    <row r="2753" spans="15:18" x14ac:dyDescent="0.25">
      <c r="O2753">
        <v>1722598.3293411999</v>
      </c>
      <c r="P2753">
        <v>7570104.5533264996</v>
      </c>
      <c r="Q2753">
        <v>1029.2360000000001</v>
      </c>
      <c r="R2753">
        <v>2751</v>
      </c>
    </row>
    <row r="2754" spans="15:18" x14ac:dyDescent="0.25">
      <c r="O2754">
        <v>1722427.6282442999</v>
      </c>
      <c r="P2754">
        <v>7570031.0355024999</v>
      </c>
      <c r="Q2754">
        <v>1052.5609999999999</v>
      </c>
      <c r="R2754">
        <v>2752</v>
      </c>
    </row>
    <row r="2755" spans="15:18" x14ac:dyDescent="0.25">
      <c r="O2755">
        <v>1722269.9109338</v>
      </c>
      <c r="P2755">
        <v>7570066.8311559996</v>
      </c>
      <c r="Q2755">
        <v>1051.847</v>
      </c>
      <c r="R2755">
        <v>2753</v>
      </c>
    </row>
    <row r="2756" spans="15:18" x14ac:dyDescent="0.25">
      <c r="O2756">
        <v>1722121.1805352999</v>
      </c>
      <c r="P2756">
        <v>7570178.2896844</v>
      </c>
      <c r="Q2756">
        <v>1044.8019999999999</v>
      </c>
      <c r="R2756">
        <v>2754</v>
      </c>
    </row>
    <row r="2757" spans="15:18" x14ac:dyDescent="0.25">
      <c r="O2757">
        <v>1721971.5365329999</v>
      </c>
      <c r="P2757">
        <v>7570288.1224234998</v>
      </c>
      <c r="Q2757">
        <v>1058.2739999999999</v>
      </c>
      <c r="R2757">
        <v>2755</v>
      </c>
    </row>
    <row r="2758" spans="15:18" x14ac:dyDescent="0.25">
      <c r="O2758">
        <v>1721798.9919181</v>
      </c>
      <c r="P2758">
        <v>7570357.2027450996</v>
      </c>
      <c r="Q2758">
        <v>1048.8230000000001</v>
      </c>
      <c r="R2758">
        <v>2756</v>
      </c>
    </row>
    <row r="2759" spans="15:18" x14ac:dyDescent="0.25">
      <c r="O2759">
        <v>1721626.4473031999</v>
      </c>
      <c r="P2759">
        <v>7570426.2830665996</v>
      </c>
      <c r="Q2759">
        <v>1036.3979999999999</v>
      </c>
      <c r="R2759">
        <v>2757</v>
      </c>
    </row>
    <row r="2760" spans="15:18" x14ac:dyDescent="0.25">
      <c r="O2760">
        <v>1721477.9126577999</v>
      </c>
      <c r="P2760">
        <v>7570522.1425770996</v>
      </c>
      <c r="Q2760">
        <v>1037.249</v>
      </c>
      <c r="R2760">
        <v>2758</v>
      </c>
    </row>
    <row r="2761" spans="15:18" x14ac:dyDescent="0.25">
      <c r="O2761">
        <v>1721390.4820337</v>
      </c>
      <c r="P2761">
        <v>7570686.1536160996</v>
      </c>
      <c r="Q2761">
        <v>1057.624</v>
      </c>
      <c r="R2761">
        <v>2759</v>
      </c>
    </row>
    <row r="2762" spans="15:18" x14ac:dyDescent="0.25">
      <c r="O2762">
        <v>1721249.6179963001</v>
      </c>
      <c r="P2762">
        <v>7570803.0075383</v>
      </c>
      <c r="Q2762">
        <v>1054.5619999999999</v>
      </c>
      <c r="R2762">
        <v>2760</v>
      </c>
    </row>
    <row r="2763" spans="15:18" x14ac:dyDescent="0.25">
      <c r="O2763">
        <v>1721097.7470904</v>
      </c>
      <c r="P2763">
        <v>7570910.1474602995</v>
      </c>
      <c r="Q2763">
        <v>1034.412</v>
      </c>
      <c r="R2763">
        <v>2761</v>
      </c>
    </row>
    <row r="2764" spans="15:18" x14ac:dyDescent="0.25">
      <c r="O2764">
        <v>1720955.3161293999</v>
      </c>
      <c r="P2764">
        <v>7571025.2566036005</v>
      </c>
      <c r="Q2764">
        <v>1052.787</v>
      </c>
      <c r="R2764">
        <v>2762</v>
      </c>
    </row>
    <row r="2765" spans="15:18" x14ac:dyDescent="0.25">
      <c r="O2765">
        <v>1720875.1728796</v>
      </c>
      <c r="P2765">
        <v>7571192.9491629004</v>
      </c>
      <c r="Q2765">
        <v>1087.646</v>
      </c>
      <c r="R2765">
        <v>2763</v>
      </c>
    </row>
    <row r="2766" spans="15:18" x14ac:dyDescent="0.25">
      <c r="O2766">
        <v>1720793.2697602999</v>
      </c>
      <c r="P2766">
        <v>7571358.7976174001</v>
      </c>
      <c r="Q2766">
        <v>1112.8689999999999</v>
      </c>
      <c r="R2766">
        <v>2764</v>
      </c>
    </row>
    <row r="2767" spans="15:18" x14ac:dyDescent="0.25">
      <c r="O2767">
        <v>1720622.0160023</v>
      </c>
      <c r="P2767">
        <v>7571431.0187039999</v>
      </c>
      <c r="Q2767">
        <v>1106.396</v>
      </c>
      <c r="R2767">
        <v>2765</v>
      </c>
    </row>
    <row r="2768" spans="15:18" x14ac:dyDescent="0.25">
      <c r="O2768">
        <v>1720450.7622444001</v>
      </c>
      <c r="P2768">
        <v>7571503.2397905998</v>
      </c>
      <c r="Q2768">
        <v>1092.3019999999999</v>
      </c>
      <c r="R2768">
        <v>2766</v>
      </c>
    </row>
    <row r="2769" spans="15:18" x14ac:dyDescent="0.25">
      <c r="O2769">
        <v>1720315.3846845999</v>
      </c>
      <c r="P2769">
        <v>7571612.8626258997</v>
      </c>
      <c r="Q2769">
        <v>1088.7070000000001</v>
      </c>
      <c r="R2769">
        <v>2767</v>
      </c>
    </row>
    <row r="2770" spans="15:18" x14ac:dyDescent="0.25">
      <c r="O2770">
        <v>1720236.0987074999</v>
      </c>
      <c r="P2770">
        <v>7571780.9622058999</v>
      </c>
      <c r="Q2770">
        <v>1079.3389999999999</v>
      </c>
      <c r="R2770">
        <v>2768</v>
      </c>
    </row>
    <row r="2771" spans="15:18" x14ac:dyDescent="0.25">
      <c r="O2771">
        <v>1720156.8127303999</v>
      </c>
      <c r="P2771">
        <v>7571949.0617859</v>
      </c>
      <c r="Q2771">
        <v>1106.1389999999999</v>
      </c>
      <c r="R2771">
        <v>2769</v>
      </c>
    </row>
    <row r="2772" spans="15:18" x14ac:dyDescent="0.25">
      <c r="O2772">
        <v>1720077.5267534</v>
      </c>
      <c r="P2772">
        <v>7572117.1613659002</v>
      </c>
      <c r="Q2772">
        <v>1101.383</v>
      </c>
      <c r="R2772">
        <v>2770</v>
      </c>
    </row>
    <row r="2773" spans="15:18" x14ac:dyDescent="0.25">
      <c r="O2773">
        <v>1719990.6982631001</v>
      </c>
      <c r="P2773">
        <v>7572278.6061119996</v>
      </c>
      <c r="Q2773">
        <v>1088.106</v>
      </c>
      <c r="R2773">
        <v>2771</v>
      </c>
    </row>
    <row r="2774" spans="15:18" x14ac:dyDescent="0.25">
      <c r="O2774">
        <v>1719833.7838581</v>
      </c>
      <c r="P2774">
        <v>7572378.2133630002</v>
      </c>
      <c r="Q2774">
        <v>1075.296</v>
      </c>
      <c r="R2774">
        <v>2772</v>
      </c>
    </row>
    <row r="2775" spans="15:18" x14ac:dyDescent="0.25">
      <c r="O2775">
        <v>1719676.8694531</v>
      </c>
      <c r="P2775">
        <v>7572477.8206141004</v>
      </c>
      <c r="Q2775">
        <v>1095.884</v>
      </c>
      <c r="R2775">
        <v>2773</v>
      </c>
    </row>
    <row r="2776" spans="15:18" x14ac:dyDescent="0.25">
      <c r="O2776">
        <v>1719519.955048</v>
      </c>
      <c r="P2776">
        <v>7572577.4278651001</v>
      </c>
      <c r="Q2776">
        <v>1120.8040000000001</v>
      </c>
      <c r="R2776">
        <v>2774</v>
      </c>
    </row>
    <row r="2777" spans="15:18" x14ac:dyDescent="0.25">
      <c r="O2777">
        <v>1719429.3988467001</v>
      </c>
      <c r="P2777">
        <v>7572693.6054972997</v>
      </c>
      <c r="Q2777">
        <v>1130.4469999999999</v>
      </c>
      <c r="R2777">
        <v>2775</v>
      </c>
    </row>
    <row r="2778" spans="15:18" x14ac:dyDescent="0.25">
      <c r="O2778">
        <v>1719521.0666712001</v>
      </c>
      <c r="P2778">
        <v>7572855.2864947002</v>
      </c>
      <c r="Q2778">
        <v>1107.6659999999999</v>
      </c>
      <c r="R2778">
        <v>2776</v>
      </c>
    </row>
    <row r="2779" spans="15:18" x14ac:dyDescent="0.25">
      <c r="O2779">
        <v>1719675.8491483999</v>
      </c>
      <c r="P2779">
        <v>7572952.3747292003</v>
      </c>
      <c r="Q2779">
        <v>1090.683</v>
      </c>
      <c r="R2779">
        <v>2777</v>
      </c>
    </row>
    <row r="2780" spans="15:18" x14ac:dyDescent="0.25">
      <c r="O2780">
        <v>1719825.2002318001</v>
      </c>
      <c r="P2780">
        <v>7573062.7046638997</v>
      </c>
      <c r="Q2780">
        <v>1097.3420000000001</v>
      </c>
      <c r="R2780">
        <v>2778</v>
      </c>
    </row>
    <row r="2781" spans="15:18" x14ac:dyDescent="0.25">
      <c r="O2781">
        <v>1719970.6680693999</v>
      </c>
      <c r="P2781">
        <v>7573178.1457642</v>
      </c>
      <c r="Q2781">
        <v>1091.1679999999999</v>
      </c>
      <c r="R2781">
        <v>2779</v>
      </c>
    </row>
    <row r="2782" spans="15:18" x14ac:dyDescent="0.25">
      <c r="O2782">
        <v>1720107.064818</v>
      </c>
      <c r="P2782">
        <v>7573304.3981381999</v>
      </c>
      <c r="Q2782">
        <v>1122.1279999999999</v>
      </c>
      <c r="R2782">
        <v>2780</v>
      </c>
    </row>
    <row r="2783" spans="15:18" x14ac:dyDescent="0.25">
      <c r="O2783">
        <v>1720243.4615666</v>
      </c>
      <c r="P2783">
        <v>7573430.6505121002</v>
      </c>
      <c r="Q2783">
        <v>1144.136</v>
      </c>
      <c r="R2783">
        <v>2781</v>
      </c>
    </row>
    <row r="2784" spans="15:18" x14ac:dyDescent="0.25">
      <c r="O2784">
        <v>1720378.8873813001</v>
      </c>
      <c r="P2784">
        <v>7573557.9290348999</v>
      </c>
      <c r="Q2784">
        <v>1158.059</v>
      </c>
      <c r="R2784">
        <v>2782</v>
      </c>
    </row>
    <row r="2785" spans="15:18" x14ac:dyDescent="0.25">
      <c r="O2785">
        <v>1720512.4832635999</v>
      </c>
      <c r="P2785">
        <v>7573687.1415542997</v>
      </c>
      <c r="Q2785">
        <v>1161.712</v>
      </c>
      <c r="R2785">
        <v>2783</v>
      </c>
    </row>
    <row r="2786" spans="15:18" x14ac:dyDescent="0.25">
      <c r="O2786">
        <v>1720697.3867015999</v>
      </c>
      <c r="P2786">
        <v>7573693.2113699</v>
      </c>
      <c r="Q2786">
        <v>1157.3910000000001</v>
      </c>
      <c r="R2786">
        <v>2784</v>
      </c>
    </row>
    <row r="2787" spans="15:18" x14ac:dyDescent="0.25">
      <c r="O2787">
        <v>1720863.4328622001</v>
      </c>
      <c r="P2787">
        <v>7573756.2611757005</v>
      </c>
      <c r="Q2787">
        <v>1148.039</v>
      </c>
      <c r="R2787">
        <v>2785</v>
      </c>
    </row>
    <row r="2788" spans="15:18" x14ac:dyDescent="0.25">
      <c r="O2788">
        <v>1721014.2561667</v>
      </c>
      <c r="P2788">
        <v>7573864.8708702996</v>
      </c>
      <c r="Q2788">
        <v>1150.2159999999999</v>
      </c>
      <c r="R2788">
        <v>2786</v>
      </c>
    </row>
    <row r="2789" spans="15:18" x14ac:dyDescent="0.25">
      <c r="O2789">
        <v>1721004.9759998999</v>
      </c>
      <c r="P2789">
        <v>7574038.2559617003</v>
      </c>
      <c r="Q2789">
        <v>1138.03</v>
      </c>
      <c r="R2789">
        <v>2787</v>
      </c>
    </row>
    <row r="2790" spans="15:18" x14ac:dyDescent="0.25">
      <c r="O2790">
        <v>1720931.35203</v>
      </c>
      <c r="P2790">
        <v>7574196.6734565999</v>
      </c>
      <c r="Q2790">
        <v>1119.0940000000001</v>
      </c>
      <c r="R2790">
        <v>2788</v>
      </c>
    </row>
    <row r="2791" spans="15:18" x14ac:dyDescent="0.25">
      <c r="O2791">
        <v>1720785.1623295001</v>
      </c>
      <c r="P2791">
        <v>7574311.4441253999</v>
      </c>
      <c r="Q2791">
        <v>1098.855</v>
      </c>
      <c r="R2791">
        <v>2789</v>
      </c>
    </row>
    <row r="2792" spans="15:18" x14ac:dyDescent="0.25">
      <c r="O2792">
        <v>1720638.972629</v>
      </c>
      <c r="P2792">
        <v>7574426.2147941999</v>
      </c>
      <c r="Q2792">
        <v>1112.7819999999999</v>
      </c>
      <c r="R2792">
        <v>2790</v>
      </c>
    </row>
    <row r="2793" spans="15:18" x14ac:dyDescent="0.25">
      <c r="O2793">
        <v>1720484.1324330999</v>
      </c>
      <c r="P2793">
        <v>7574516.2341310997</v>
      </c>
      <c r="Q2793">
        <v>1134.625</v>
      </c>
      <c r="R2793">
        <v>2791</v>
      </c>
    </row>
    <row r="2794" spans="15:18" x14ac:dyDescent="0.25">
      <c r="O2794">
        <v>1720298.2773755</v>
      </c>
      <c r="P2794">
        <v>7574517.5118279997</v>
      </c>
      <c r="Q2794">
        <v>1140.165</v>
      </c>
      <c r="R2794">
        <v>2792</v>
      </c>
    </row>
    <row r="2795" spans="15:18" x14ac:dyDescent="0.25">
      <c r="O2795">
        <v>1720118.5106059001</v>
      </c>
      <c r="P2795">
        <v>7574537.2929597003</v>
      </c>
      <c r="Q2795">
        <v>1136.538</v>
      </c>
      <c r="R2795">
        <v>2793</v>
      </c>
    </row>
    <row r="2796" spans="15:18" x14ac:dyDescent="0.25">
      <c r="O2796">
        <v>1719968.2085777</v>
      </c>
      <c r="P2796">
        <v>7574646.6228973996</v>
      </c>
      <c r="Q2796">
        <v>1128.204</v>
      </c>
      <c r="R2796">
        <v>2794</v>
      </c>
    </row>
    <row r="2797" spans="15:18" x14ac:dyDescent="0.25">
      <c r="O2797">
        <v>1719798.7351057001</v>
      </c>
      <c r="P2797">
        <v>7574705.6290745996</v>
      </c>
      <c r="Q2797">
        <v>1116.3389999999999</v>
      </c>
      <c r="R2797">
        <v>2795</v>
      </c>
    </row>
    <row r="2798" spans="15:18" x14ac:dyDescent="0.25">
      <c r="O2798">
        <v>1719613.7874489999</v>
      </c>
      <c r="P2798">
        <v>7574724.0165491002</v>
      </c>
      <c r="Q2798">
        <v>1105.1310000000001</v>
      </c>
      <c r="R2798">
        <v>2796</v>
      </c>
    </row>
    <row r="2799" spans="15:18" x14ac:dyDescent="0.25">
      <c r="O2799">
        <v>1719436.7329094999</v>
      </c>
      <c r="P2799">
        <v>7574694.0210418003</v>
      </c>
      <c r="Q2799">
        <v>1125.2249999999999</v>
      </c>
      <c r="R2799">
        <v>2797</v>
      </c>
    </row>
    <row r="2800" spans="15:18" x14ac:dyDescent="0.25">
      <c r="O2800">
        <v>1719267.2183497001</v>
      </c>
      <c r="P2800">
        <v>7574617.8072047001</v>
      </c>
      <c r="Q2800">
        <v>1120.1679999999999</v>
      </c>
      <c r="R2800">
        <v>2798</v>
      </c>
    </row>
    <row r="2801" spans="15:18" x14ac:dyDescent="0.25">
      <c r="O2801">
        <v>1719131.2449535001</v>
      </c>
      <c r="P2801">
        <v>7574712.2104668999</v>
      </c>
      <c r="Q2801">
        <v>1128.9549999999999</v>
      </c>
      <c r="R2801">
        <v>2799</v>
      </c>
    </row>
    <row r="2802" spans="15:18" x14ac:dyDescent="0.25">
      <c r="O2802">
        <v>1718984.738416</v>
      </c>
      <c r="P2802">
        <v>7574821.3874084</v>
      </c>
      <c r="Q2802">
        <v>1123.2570000000001</v>
      </c>
      <c r="R2802">
        <v>2800</v>
      </c>
    </row>
    <row r="2803" spans="15:18" x14ac:dyDescent="0.25">
      <c r="O2803">
        <v>1718835.8214242</v>
      </c>
      <c r="P2803">
        <v>7574927.9649015004</v>
      </c>
      <c r="Q2803">
        <v>1121.2929999999999</v>
      </c>
      <c r="R2803">
        <v>2801</v>
      </c>
    </row>
    <row r="2804" spans="15:18" x14ac:dyDescent="0.25">
      <c r="O2804">
        <v>1718704.3133109</v>
      </c>
      <c r="P2804">
        <v>7575059.3016859004</v>
      </c>
      <c r="Q2804">
        <v>1113.855</v>
      </c>
      <c r="R2804">
        <v>2802</v>
      </c>
    </row>
    <row r="2805" spans="15:18" x14ac:dyDescent="0.25">
      <c r="O2805">
        <v>1718665.9415416</v>
      </c>
      <c r="P2805">
        <v>7575229.3424851997</v>
      </c>
      <c r="Q2805">
        <v>1105.0239999999999</v>
      </c>
      <c r="R2805">
        <v>2803</v>
      </c>
    </row>
    <row r="2806" spans="15:18" x14ac:dyDescent="0.25">
      <c r="O2806">
        <v>1718588.6189347</v>
      </c>
      <c r="P2806">
        <v>7575370.5279893996</v>
      </c>
      <c r="Q2806">
        <v>1078.2909999999999</v>
      </c>
      <c r="R2806">
        <v>2804</v>
      </c>
    </row>
    <row r="2807" spans="15:18" x14ac:dyDescent="0.25">
      <c r="O2807">
        <v>1718432.6834322</v>
      </c>
      <c r="P2807">
        <v>7575469.803332</v>
      </c>
      <c r="Q2807">
        <v>1076.568</v>
      </c>
      <c r="R2807">
        <v>2805</v>
      </c>
    </row>
    <row r="2808" spans="15:18" x14ac:dyDescent="0.25">
      <c r="O2808">
        <v>1718303.5429564</v>
      </c>
      <c r="P2808">
        <v>7575603.4688565005</v>
      </c>
      <c r="Q2808">
        <v>1089.2660000000001</v>
      </c>
      <c r="R2808">
        <v>2806</v>
      </c>
    </row>
    <row r="2809" spans="15:18" x14ac:dyDescent="0.25">
      <c r="O2809">
        <v>1718191.3933136</v>
      </c>
      <c r="P2809">
        <v>7575751.6020360999</v>
      </c>
      <c r="Q2809">
        <v>1120.751</v>
      </c>
      <c r="R2809">
        <v>2807</v>
      </c>
    </row>
    <row r="2810" spans="15:18" x14ac:dyDescent="0.25">
      <c r="O2810">
        <v>1718141.250729</v>
      </c>
      <c r="P2810">
        <v>7575919.3505515</v>
      </c>
      <c r="Q2810">
        <v>1144.201</v>
      </c>
      <c r="R2810">
        <v>2808</v>
      </c>
    </row>
    <row r="2811" spans="15:18" x14ac:dyDescent="0.25">
      <c r="O2811">
        <v>1718150.6901105</v>
      </c>
      <c r="P2811">
        <v>7576104.9045789996</v>
      </c>
      <c r="Q2811">
        <v>1139.674</v>
      </c>
      <c r="R2811">
        <v>2809</v>
      </c>
    </row>
    <row r="2812" spans="15:18" x14ac:dyDescent="0.25">
      <c r="O2812">
        <v>1718175.1418119001</v>
      </c>
      <c r="P2812">
        <v>7576289.1485727997</v>
      </c>
      <c r="Q2812">
        <v>1140.6969999999999</v>
      </c>
      <c r="R2812">
        <v>2810</v>
      </c>
    </row>
    <row r="2813" spans="15:18" x14ac:dyDescent="0.25">
      <c r="O2813">
        <v>1718182.6779926999</v>
      </c>
      <c r="P2813">
        <v>7576472.9270590004</v>
      </c>
      <c r="Q2813">
        <v>1125.3019999999999</v>
      </c>
      <c r="R2813">
        <v>2811</v>
      </c>
    </row>
    <row r="2814" spans="15:18" x14ac:dyDescent="0.25">
      <c r="O2814">
        <v>1718140.7635534999</v>
      </c>
      <c r="P2814">
        <v>7576652.6709134998</v>
      </c>
      <c r="Q2814">
        <v>1100.104</v>
      </c>
      <c r="R2814">
        <v>2812</v>
      </c>
    </row>
    <row r="2815" spans="15:18" x14ac:dyDescent="0.25">
      <c r="O2815">
        <v>1718042.4224117999</v>
      </c>
      <c r="P2815">
        <v>7576810.3818985997</v>
      </c>
      <c r="Q2815">
        <v>1094.6079999999999</v>
      </c>
      <c r="R2815">
        <v>2813</v>
      </c>
    </row>
    <row r="2816" spans="15:18" x14ac:dyDescent="0.25">
      <c r="O2816">
        <v>1717933.4086789</v>
      </c>
      <c r="P2816">
        <v>7576959.1478281002</v>
      </c>
      <c r="Q2816">
        <v>1064.364</v>
      </c>
      <c r="R2816">
        <v>2814</v>
      </c>
    </row>
    <row r="2817" spans="15:18" x14ac:dyDescent="0.25">
      <c r="O2817">
        <v>1717795.3114711</v>
      </c>
      <c r="P2817">
        <v>7577083.5379248001</v>
      </c>
      <c r="Q2817">
        <v>1061.7850000000001</v>
      </c>
      <c r="R2817">
        <v>2815</v>
      </c>
    </row>
    <row r="2818" spans="15:18" x14ac:dyDescent="0.25">
      <c r="O2818">
        <v>1717663.5745051</v>
      </c>
      <c r="P2818">
        <v>7577214.5238816999</v>
      </c>
      <c r="Q2818">
        <v>1076.376</v>
      </c>
      <c r="R2818">
        <v>2816</v>
      </c>
    </row>
    <row r="2819" spans="15:18" x14ac:dyDescent="0.25">
      <c r="O2819">
        <v>1717574.8818029</v>
      </c>
      <c r="P2819">
        <v>7577371.6253947997</v>
      </c>
      <c r="Q2819">
        <v>1089.4079999999999</v>
      </c>
      <c r="R2819">
        <v>2817</v>
      </c>
    </row>
    <row r="2820" spans="15:18" x14ac:dyDescent="0.25">
      <c r="O2820">
        <v>1717522.9131384999</v>
      </c>
      <c r="P2820">
        <v>7577550.0714451</v>
      </c>
      <c r="Q2820">
        <v>1126.5730000000001</v>
      </c>
      <c r="R2820">
        <v>2818</v>
      </c>
    </row>
    <row r="2821" spans="15:18" x14ac:dyDescent="0.25">
      <c r="O2821">
        <v>1717530.8305987001</v>
      </c>
      <c r="P2821">
        <v>7577725.3394080997</v>
      </c>
      <c r="Q2821">
        <v>1141.9960000000001</v>
      </c>
      <c r="R2821">
        <v>2819</v>
      </c>
    </row>
    <row r="2822" spans="15:18" x14ac:dyDescent="0.25">
      <c r="O2822">
        <v>1717612.6558349</v>
      </c>
      <c r="P2822">
        <v>7577891.6778638</v>
      </c>
      <c r="Q2822">
        <v>1159.425</v>
      </c>
      <c r="R2822">
        <v>2820</v>
      </c>
    </row>
    <row r="2823" spans="15:18" x14ac:dyDescent="0.25">
      <c r="O2823">
        <v>1717707.2829398001</v>
      </c>
      <c r="P2823">
        <v>7578051.6448790999</v>
      </c>
      <c r="Q2823">
        <v>1151.4069999999999</v>
      </c>
      <c r="R2823">
        <v>2821</v>
      </c>
    </row>
    <row r="2824" spans="15:18" x14ac:dyDescent="0.25">
      <c r="O2824">
        <v>1717791.5956808</v>
      </c>
      <c r="P2824">
        <v>7578217.0705768</v>
      </c>
      <c r="Q2824">
        <v>1162.3</v>
      </c>
      <c r="R2824">
        <v>2822</v>
      </c>
    </row>
    <row r="2825" spans="15:18" x14ac:dyDescent="0.25">
      <c r="O2825">
        <v>1717829.4062053999</v>
      </c>
      <c r="P2825">
        <v>7578390.6341354996</v>
      </c>
      <c r="Q2825">
        <v>1164.828</v>
      </c>
      <c r="R2825">
        <v>2823</v>
      </c>
    </row>
    <row r="2826" spans="15:18" x14ac:dyDescent="0.25">
      <c r="O2826">
        <v>1717795.9268205001</v>
      </c>
      <c r="P2826">
        <v>7578573.4533515004</v>
      </c>
      <c r="Q2826">
        <v>1155.1320000000001</v>
      </c>
      <c r="R2826">
        <v>2824</v>
      </c>
    </row>
    <row r="2827" spans="15:18" x14ac:dyDescent="0.25">
      <c r="O2827">
        <v>1717748.4369665999</v>
      </c>
      <c r="P2827">
        <v>7578748.5776901999</v>
      </c>
      <c r="Q2827">
        <v>1163.2080000000001</v>
      </c>
      <c r="R2827">
        <v>2825</v>
      </c>
    </row>
    <row r="2828" spans="15:18" x14ac:dyDescent="0.25">
      <c r="O2828">
        <v>1717612.1198094001</v>
      </c>
      <c r="P2828">
        <v>7578874.9159963997</v>
      </c>
      <c r="Q2828">
        <v>1175.431</v>
      </c>
      <c r="R2828">
        <v>2826</v>
      </c>
    </row>
    <row r="2829" spans="15:18" x14ac:dyDescent="0.25">
      <c r="O2829">
        <v>1717438.6605022999</v>
      </c>
      <c r="P2829">
        <v>7578924.9380189003</v>
      </c>
      <c r="Q2829">
        <v>1174.635</v>
      </c>
      <c r="R2829">
        <v>2827</v>
      </c>
    </row>
    <row r="2830" spans="15:18" x14ac:dyDescent="0.25">
      <c r="O2830">
        <v>1717257.0476327999</v>
      </c>
      <c r="P2830">
        <v>7578963.7742718998</v>
      </c>
      <c r="Q2830">
        <v>1185.348</v>
      </c>
      <c r="R2830">
        <v>2828</v>
      </c>
    </row>
    <row r="2831" spans="15:18" x14ac:dyDescent="0.25">
      <c r="O2831">
        <v>1717076.4998214</v>
      </c>
      <c r="P2831">
        <v>7579007.8902866999</v>
      </c>
      <c r="Q2831">
        <v>1174.1690000000001</v>
      </c>
      <c r="R2831">
        <v>2829</v>
      </c>
    </row>
    <row r="2832" spans="15:18" x14ac:dyDescent="0.25">
      <c r="O2832">
        <v>1716931.3334637</v>
      </c>
      <c r="P2832">
        <v>7579094.0463017998</v>
      </c>
      <c r="Q2832">
        <v>1172.817</v>
      </c>
      <c r="R2832">
        <v>2830</v>
      </c>
    </row>
    <row r="2833" spans="15:18" x14ac:dyDescent="0.25">
      <c r="O2833">
        <v>1716898.8892550999</v>
      </c>
      <c r="P2833">
        <v>7579266.4328194996</v>
      </c>
      <c r="Q2833">
        <v>1131.81</v>
      </c>
      <c r="R2833">
        <v>2831</v>
      </c>
    </row>
    <row r="2834" spans="15:18" x14ac:dyDescent="0.25">
      <c r="O2834">
        <v>1716956.4106506</v>
      </c>
      <c r="P2834">
        <v>7579443.1671511997</v>
      </c>
      <c r="Q2834">
        <v>1091.1969999999999</v>
      </c>
      <c r="R2834">
        <v>2832</v>
      </c>
    </row>
    <row r="2835" spans="15:18" x14ac:dyDescent="0.25">
      <c r="O2835">
        <v>1717047.2656161999</v>
      </c>
      <c r="P2835">
        <v>7579605.1489310004</v>
      </c>
      <c r="Q2835">
        <v>1080.8489999999999</v>
      </c>
      <c r="R2835">
        <v>2833</v>
      </c>
    </row>
    <row r="2836" spans="15:18" x14ac:dyDescent="0.25">
      <c r="O2836">
        <v>1717115.3349587</v>
      </c>
      <c r="P2836">
        <v>7579775.8929682998</v>
      </c>
      <c r="Q2836">
        <v>1066.067</v>
      </c>
      <c r="R2836">
        <v>2834</v>
      </c>
    </row>
    <row r="2837" spans="15:18" x14ac:dyDescent="0.25">
      <c r="O2837">
        <v>1717156.0656804</v>
      </c>
      <c r="P2837">
        <v>7579957.2344784001</v>
      </c>
      <c r="Q2837">
        <v>1065.057</v>
      </c>
      <c r="R2837">
        <v>2835</v>
      </c>
    </row>
    <row r="2838" spans="15:18" x14ac:dyDescent="0.25">
      <c r="O2838">
        <v>1717159.7776005999</v>
      </c>
      <c r="P2838">
        <v>7580140.3928311998</v>
      </c>
      <c r="Q2838">
        <v>1071.029</v>
      </c>
      <c r="R2838">
        <v>2836</v>
      </c>
    </row>
    <row r="2839" spans="15:18" x14ac:dyDescent="0.25">
      <c r="O2839">
        <v>1717136.9999446999</v>
      </c>
      <c r="P2839">
        <v>7580324.8512637001</v>
      </c>
      <c r="Q2839">
        <v>1088.7170000000001</v>
      </c>
      <c r="R2839">
        <v>2837</v>
      </c>
    </row>
    <row r="2840" spans="15:18" x14ac:dyDescent="0.25">
      <c r="O2840">
        <v>1717160.4886703</v>
      </c>
      <c r="P2840">
        <v>7580506.1454403</v>
      </c>
      <c r="Q2840">
        <v>1088.213</v>
      </c>
      <c r="R2840">
        <v>2838</v>
      </c>
    </row>
    <row r="2841" spans="15:18" x14ac:dyDescent="0.25">
      <c r="O2841">
        <v>1717208.1929069001</v>
      </c>
      <c r="P2841">
        <v>7580685.7785098003</v>
      </c>
      <c r="Q2841">
        <v>1086.884</v>
      </c>
      <c r="R2841">
        <v>2839</v>
      </c>
    </row>
    <row r="2842" spans="15:18" x14ac:dyDescent="0.25">
      <c r="O2842">
        <v>1717262.4714092</v>
      </c>
      <c r="P2842">
        <v>7580860.9030878004</v>
      </c>
      <c r="Q2842">
        <v>1091.5429999999999</v>
      </c>
      <c r="R2842">
        <v>2840</v>
      </c>
    </row>
    <row r="2843" spans="15:18" x14ac:dyDescent="0.25">
      <c r="O2843">
        <v>1717413.9383387</v>
      </c>
      <c r="P2843">
        <v>7580968.4642618001</v>
      </c>
      <c r="Q2843">
        <v>1098.9680000000001</v>
      </c>
      <c r="R2843">
        <v>2841</v>
      </c>
    </row>
    <row r="2844" spans="15:18" x14ac:dyDescent="0.25">
      <c r="O2844">
        <v>1717577.9772757001</v>
      </c>
      <c r="P2844">
        <v>7581055.8425321002</v>
      </c>
      <c r="Q2844">
        <v>1124.6790000000001</v>
      </c>
      <c r="R2844">
        <v>2842</v>
      </c>
    </row>
    <row r="2845" spans="15:18" x14ac:dyDescent="0.25">
      <c r="O2845">
        <v>1717745.1775167999</v>
      </c>
      <c r="P2845">
        <v>7581135.7476324001</v>
      </c>
      <c r="Q2845">
        <v>1155.288</v>
      </c>
      <c r="R2845">
        <v>2843</v>
      </c>
    </row>
    <row r="2846" spans="15:18" x14ac:dyDescent="0.25">
      <c r="O2846">
        <v>1717922.1239644999</v>
      </c>
      <c r="P2846">
        <v>7581192.6131721996</v>
      </c>
      <c r="Q2846">
        <v>1185.2670000000001</v>
      </c>
      <c r="R2846">
        <v>2844</v>
      </c>
    </row>
    <row r="2847" spans="15:18" x14ac:dyDescent="0.25">
      <c r="O2847">
        <v>1717987.5217232001</v>
      </c>
      <c r="P2847">
        <v>7581347.5981852002</v>
      </c>
      <c r="Q2847">
        <v>1183.069</v>
      </c>
      <c r="R2847">
        <v>2845</v>
      </c>
    </row>
    <row r="2848" spans="15:18" x14ac:dyDescent="0.25">
      <c r="O2848">
        <v>1717972.6712082</v>
      </c>
      <c r="P2848">
        <v>7581524.7780857002</v>
      </c>
      <c r="Q2848">
        <v>1165.354</v>
      </c>
      <c r="R2848">
        <v>2846</v>
      </c>
    </row>
    <row r="2849" spans="15:18" x14ac:dyDescent="0.25">
      <c r="O2849">
        <v>1717929.7896421</v>
      </c>
      <c r="P2849">
        <v>7581701.8907979</v>
      </c>
      <c r="Q2849">
        <v>1147.3389999999999</v>
      </c>
      <c r="R2849">
        <v>2847</v>
      </c>
    </row>
    <row r="2850" spans="15:18" x14ac:dyDescent="0.25">
      <c r="O2850">
        <v>1717927.5920026</v>
      </c>
      <c r="P2850">
        <v>7581887.7372541996</v>
      </c>
      <c r="Q2850">
        <v>1155.664</v>
      </c>
      <c r="R2850">
        <v>2848</v>
      </c>
    </row>
    <row r="2851" spans="15:18" x14ac:dyDescent="0.25">
      <c r="O2851">
        <v>1717882.6131636</v>
      </c>
      <c r="P2851">
        <v>7582066.8976844</v>
      </c>
      <c r="Q2851">
        <v>1170.2090000000001</v>
      </c>
      <c r="R2851">
        <v>2849</v>
      </c>
    </row>
    <row r="2852" spans="15:18" x14ac:dyDescent="0.25">
      <c r="O2852">
        <v>1717794.9119037001</v>
      </c>
      <c r="P2852">
        <v>7582200.2931501996</v>
      </c>
      <c r="Q2852">
        <v>1173.473</v>
      </c>
      <c r="R2852">
        <v>2850</v>
      </c>
    </row>
    <row r="2853" spans="15:18" x14ac:dyDescent="0.25">
      <c r="O2853">
        <v>1717609.0645202999</v>
      </c>
      <c r="P2853">
        <v>7582202.4109410997</v>
      </c>
      <c r="Q2853">
        <v>1160.9739999999999</v>
      </c>
      <c r="R2853">
        <v>2851</v>
      </c>
    </row>
    <row r="2854" spans="15:18" x14ac:dyDescent="0.25">
      <c r="O2854">
        <v>1717436.8216855</v>
      </c>
      <c r="P2854">
        <v>7582141.6993739996</v>
      </c>
      <c r="Q2854">
        <v>1154.5250000000001</v>
      </c>
      <c r="R2854">
        <v>2852</v>
      </c>
    </row>
    <row r="2855" spans="15:18" x14ac:dyDescent="0.25">
      <c r="O2855">
        <v>1717282.3205929</v>
      </c>
      <c r="P2855">
        <v>7582040.4819045998</v>
      </c>
      <c r="Q2855">
        <v>1180.7170000000001</v>
      </c>
      <c r="R2855">
        <v>2853</v>
      </c>
    </row>
    <row r="2856" spans="15:18" x14ac:dyDescent="0.25">
      <c r="O2856">
        <v>1717132.9696673001</v>
      </c>
      <c r="P2856">
        <v>7581934.0054302001</v>
      </c>
      <c r="Q2856">
        <v>1200.002</v>
      </c>
      <c r="R2856">
        <v>2854</v>
      </c>
    </row>
    <row r="2857" spans="15:18" x14ac:dyDescent="0.25">
      <c r="O2857">
        <v>1716947.7703604</v>
      </c>
      <c r="P2857">
        <v>7581918.3544979999</v>
      </c>
      <c r="Q2857">
        <v>1183.8979999999999</v>
      </c>
      <c r="R2857">
        <v>2855</v>
      </c>
    </row>
    <row r="2858" spans="15:18" x14ac:dyDescent="0.25">
      <c r="O2858">
        <v>1716762.4734594</v>
      </c>
      <c r="P2858">
        <v>7581922.0507781999</v>
      </c>
      <c r="Q2858">
        <v>1204.8240000000001</v>
      </c>
      <c r="R2858">
        <v>2856</v>
      </c>
    </row>
    <row r="2859" spans="15:18" x14ac:dyDescent="0.25">
      <c r="O2859">
        <v>1716691.6393536001</v>
      </c>
      <c r="P2859">
        <v>7582056.8716783999</v>
      </c>
      <c r="Q2859">
        <v>1167.845</v>
      </c>
      <c r="R2859">
        <v>2857</v>
      </c>
    </row>
    <row r="2860" spans="15:18" x14ac:dyDescent="0.25">
      <c r="O2860">
        <v>1716644.724442</v>
      </c>
      <c r="P2860">
        <v>7582234.1248471001</v>
      </c>
      <c r="Q2860">
        <v>1143.0060000000001</v>
      </c>
      <c r="R2860">
        <v>2858</v>
      </c>
    </row>
    <row r="2861" spans="15:18" x14ac:dyDescent="0.25">
      <c r="O2861">
        <v>1716560.939823</v>
      </c>
      <c r="P2861">
        <v>7582400.0280494997</v>
      </c>
      <c r="Q2861">
        <v>1115.473</v>
      </c>
      <c r="R2861">
        <v>2859</v>
      </c>
    </row>
    <row r="2862" spans="15:18" x14ac:dyDescent="0.25">
      <c r="O2862">
        <v>1716477.1552039001</v>
      </c>
      <c r="P2862">
        <v>7582565.9312519003</v>
      </c>
      <c r="Q2862">
        <v>1125.3579999999999</v>
      </c>
      <c r="R2862">
        <v>2860</v>
      </c>
    </row>
    <row r="2863" spans="15:18" x14ac:dyDescent="0.25">
      <c r="O2863">
        <v>1716393.3705847999</v>
      </c>
      <c r="P2863">
        <v>7582731.8344542999</v>
      </c>
      <c r="Q2863">
        <v>1127.902</v>
      </c>
      <c r="R2863">
        <v>2861</v>
      </c>
    </row>
    <row r="2864" spans="15:18" x14ac:dyDescent="0.25">
      <c r="O2864">
        <v>1716309.5859658001</v>
      </c>
      <c r="P2864">
        <v>7582897.7376567004</v>
      </c>
      <c r="Q2864">
        <v>1118.7809999999999</v>
      </c>
      <c r="R2864">
        <v>2862</v>
      </c>
    </row>
    <row r="2865" spans="15:18" x14ac:dyDescent="0.25">
      <c r="O2865">
        <v>1716225.8013466999</v>
      </c>
      <c r="P2865">
        <v>7583063.6408591</v>
      </c>
      <c r="Q2865">
        <v>1132.424</v>
      </c>
      <c r="R2865">
        <v>2863</v>
      </c>
    </row>
    <row r="2866" spans="15:18" x14ac:dyDescent="0.25">
      <c r="O2866">
        <v>1716117.7890727001</v>
      </c>
      <c r="P2866">
        <v>7583210.2165628998</v>
      </c>
      <c r="Q2866">
        <v>1126.9449999999999</v>
      </c>
      <c r="R2866">
        <v>2864</v>
      </c>
    </row>
    <row r="2867" spans="15:18" x14ac:dyDescent="0.25">
      <c r="O2867">
        <v>1715974.6498257001</v>
      </c>
      <c r="P2867">
        <v>7583328.7698881999</v>
      </c>
      <c r="Q2867">
        <v>1099.578</v>
      </c>
      <c r="R2867">
        <v>2865</v>
      </c>
    </row>
    <row r="2868" spans="15:18" x14ac:dyDescent="0.25">
      <c r="O2868">
        <v>1715831.5105787001</v>
      </c>
      <c r="P2868">
        <v>7583447.3232135</v>
      </c>
      <c r="Q2868">
        <v>1072.9949999999999</v>
      </c>
      <c r="R2868">
        <v>2866</v>
      </c>
    </row>
    <row r="2869" spans="15:18" x14ac:dyDescent="0.25">
      <c r="O2869">
        <v>1715809.3694038</v>
      </c>
      <c r="P2869">
        <v>7583628.4807069004</v>
      </c>
      <c r="Q2869">
        <v>1064.759</v>
      </c>
      <c r="R2869">
        <v>2867</v>
      </c>
    </row>
    <row r="2870" spans="15:18" x14ac:dyDescent="0.25">
      <c r="O2870">
        <v>1715795.2826729</v>
      </c>
      <c r="P2870">
        <v>7583813.8055541003</v>
      </c>
      <c r="Q2870">
        <v>1042.671</v>
      </c>
      <c r="R2870">
        <v>2868</v>
      </c>
    </row>
    <row r="2871" spans="15:18" x14ac:dyDescent="0.25">
      <c r="O2871">
        <v>1715781.1959418999</v>
      </c>
      <c r="P2871">
        <v>7583999.1304011997</v>
      </c>
      <c r="Q2871">
        <v>1027.2</v>
      </c>
      <c r="R2871">
        <v>2869</v>
      </c>
    </row>
    <row r="2872" spans="15:18" x14ac:dyDescent="0.25">
      <c r="O2872">
        <v>1715666.2173466</v>
      </c>
      <c r="P2872">
        <v>7584134.5530613996</v>
      </c>
      <c r="Q2872">
        <v>1015.078</v>
      </c>
      <c r="R2872">
        <v>2870</v>
      </c>
    </row>
    <row r="2873" spans="15:18" x14ac:dyDescent="0.25">
      <c r="O2873">
        <v>1715482.5733441</v>
      </c>
      <c r="P2873">
        <v>7584163.1645155996</v>
      </c>
      <c r="Q2873">
        <v>998.23149999999998</v>
      </c>
      <c r="R2873">
        <v>2871</v>
      </c>
    </row>
    <row r="2874" spans="15:18" x14ac:dyDescent="0.25">
      <c r="O2874">
        <v>1715300.3244829001</v>
      </c>
      <c r="P2874">
        <v>7584166.2227368001</v>
      </c>
      <c r="Q2874">
        <v>990.10109999999997</v>
      </c>
      <c r="R2874">
        <v>2872</v>
      </c>
    </row>
    <row r="2875" spans="15:18" x14ac:dyDescent="0.25">
      <c r="O2875">
        <v>1715120.8870079</v>
      </c>
      <c r="P2875">
        <v>7584117.7879609</v>
      </c>
      <c r="Q2875">
        <v>1003.371</v>
      </c>
      <c r="R2875">
        <v>2873</v>
      </c>
    </row>
    <row r="2876" spans="15:18" x14ac:dyDescent="0.25">
      <c r="O2876">
        <v>1714941.4495327999</v>
      </c>
      <c r="P2876">
        <v>7584069.3531850995</v>
      </c>
      <c r="Q2876">
        <v>1005.059</v>
      </c>
      <c r="R2876">
        <v>2874</v>
      </c>
    </row>
    <row r="2877" spans="15:18" x14ac:dyDescent="0.25">
      <c r="O2877">
        <v>1714881.6314886999</v>
      </c>
      <c r="P2877">
        <v>7584201.543575</v>
      </c>
      <c r="Q2877">
        <v>1002.151</v>
      </c>
      <c r="R2877">
        <v>2875</v>
      </c>
    </row>
    <row r="2878" spans="15:18" x14ac:dyDescent="0.25">
      <c r="O2878">
        <v>1714856.2850035001</v>
      </c>
      <c r="P2878">
        <v>7584385.6664068</v>
      </c>
      <c r="Q2878">
        <v>994.32889999999998</v>
      </c>
      <c r="R2878">
        <v>2876</v>
      </c>
    </row>
    <row r="2879" spans="15:18" x14ac:dyDescent="0.25">
      <c r="O2879">
        <v>1714831.7677227999</v>
      </c>
      <c r="P2879">
        <v>7584569.9016853999</v>
      </c>
      <c r="Q2879">
        <v>989.98789999999997</v>
      </c>
      <c r="R2879">
        <v>2877</v>
      </c>
    </row>
    <row r="2880" spans="15:18" x14ac:dyDescent="0.25">
      <c r="O2880">
        <v>1714801.6706354001</v>
      </c>
      <c r="P2880">
        <v>7584753.2478130003</v>
      </c>
      <c r="Q2880">
        <v>990.17129999999997</v>
      </c>
      <c r="R2880">
        <v>2878</v>
      </c>
    </row>
    <row r="2881" spans="15:18" x14ac:dyDescent="0.25">
      <c r="O2881">
        <v>1714767.7113053</v>
      </c>
      <c r="P2881">
        <v>7584935.9784859996</v>
      </c>
      <c r="Q2881">
        <v>991.42650000000003</v>
      </c>
      <c r="R2881">
        <v>2879</v>
      </c>
    </row>
    <row r="2882" spans="15:18" x14ac:dyDescent="0.25">
      <c r="O2882">
        <v>1714740.4281506001</v>
      </c>
      <c r="P2882">
        <v>7585119.5387915</v>
      </c>
      <c r="Q2882">
        <v>997.91049999999996</v>
      </c>
      <c r="R2882">
        <v>2880</v>
      </c>
    </row>
    <row r="2883" spans="15:18" x14ac:dyDescent="0.25">
      <c r="O2883">
        <v>1714695.5619959999</v>
      </c>
      <c r="P2883">
        <v>7585294.6174309002</v>
      </c>
      <c r="Q2883">
        <v>997.71029999999996</v>
      </c>
      <c r="R2883">
        <v>2881</v>
      </c>
    </row>
    <row r="2884" spans="15:18" x14ac:dyDescent="0.25">
      <c r="O2884">
        <v>1714599.0148399</v>
      </c>
      <c r="P2884">
        <v>7585453.4329893999</v>
      </c>
      <c r="Q2884">
        <v>995.77170000000001</v>
      </c>
      <c r="R2884">
        <v>2882</v>
      </c>
    </row>
    <row r="2885" spans="15:18" x14ac:dyDescent="0.25">
      <c r="O2885">
        <v>1714502.4676838999</v>
      </c>
      <c r="P2885">
        <v>7585612.2485478995</v>
      </c>
      <c r="Q2885">
        <v>991.94550000000004</v>
      </c>
      <c r="R2885">
        <v>2883</v>
      </c>
    </row>
    <row r="2886" spans="15:18" x14ac:dyDescent="0.25">
      <c r="O2886">
        <v>1714384.5013663</v>
      </c>
      <c r="P2886">
        <v>7585750.5947000002</v>
      </c>
      <c r="Q2886">
        <v>975.77279999999996</v>
      </c>
      <c r="R2886">
        <v>2884</v>
      </c>
    </row>
    <row r="2887" spans="15:18" x14ac:dyDescent="0.25">
      <c r="O2887">
        <v>1714230.2248622</v>
      </c>
      <c r="P2887">
        <v>7585854.2407093002</v>
      </c>
      <c r="Q2887">
        <v>979.91409999999996</v>
      </c>
      <c r="R2887">
        <v>2885</v>
      </c>
    </row>
    <row r="2888" spans="15:18" x14ac:dyDescent="0.25">
      <c r="O2888">
        <v>1714082.512451</v>
      </c>
      <c r="P2888">
        <v>7585963.1828482002</v>
      </c>
      <c r="Q2888">
        <v>998.19179999999994</v>
      </c>
      <c r="R2888">
        <v>2886</v>
      </c>
    </row>
    <row r="2889" spans="15:18" x14ac:dyDescent="0.25">
      <c r="O2889">
        <v>1714013.8232092001</v>
      </c>
      <c r="P2889">
        <v>7586135.8835228998</v>
      </c>
      <c r="Q2889">
        <v>1010.963</v>
      </c>
      <c r="R2889">
        <v>2887</v>
      </c>
    </row>
    <row r="2890" spans="15:18" x14ac:dyDescent="0.25">
      <c r="O2890">
        <v>1714007.5479426</v>
      </c>
      <c r="P2890">
        <v>7586299.9515696997</v>
      </c>
      <c r="Q2890">
        <v>1010.258</v>
      </c>
      <c r="R2890">
        <v>2888</v>
      </c>
    </row>
    <row r="2891" spans="15:18" x14ac:dyDescent="0.25">
      <c r="O2891">
        <v>1714120.5349542999</v>
      </c>
      <c r="P2891">
        <v>7586447.5241625002</v>
      </c>
      <c r="Q2891">
        <v>1006.19</v>
      </c>
      <c r="R2891">
        <v>2889</v>
      </c>
    </row>
    <row r="2892" spans="15:18" x14ac:dyDescent="0.25">
      <c r="O2892">
        <v>1714200.6794586999</v>
      </c>
      <c r="P2892">
        <v>7586604.8055015998</v>
      </c>
      <c r="Q2892">
        <v>1012.955</v>
      </c>
      <c r="R2892">
        <v>2890</v>
      </c>
    </row>
    <row r="2893" spans="15:18" x14ac:dyDescent="0.25">
      <c r="O2893">
        <v>1714184.5989465001</v>
      </c>
      <c r="P2893">
        <v>7586789.5315579996</v>
      </c>
      <c r="Q2893">
        <v>1004.789</v>
      </c>
      <c r="R2893">
        <v>2891</v>
      </c>
    </row>
    <row r="2894" spans="15:18" x14ac:dyDescent="0.25">
      <c r="O2894">
        <v>1714073.6550103</v>
      </c>
      <c r="P2894">
        <v>7586938.6462051999</v>
      </c>
      <c r="Q2894">
        <v>994.90239999999994</v>
      </c>
      <c r="R2894">
        <v>2892</v>
      </c>
    </row>
    <row r="2895" spans="15:18" x14ac:dyDescent="0.25">
      <c r="O2895">
        <v>1713964.0076961</v>
      </c>
      <c r="P2895">
        <v>7587088.6837772001</v>
      </c>
      <c r="Q2895">
        <v>995.43460000000005</v>
      </c>
      <c r="R2895">
        <v>2893</v>
      </c>
    </row>
    <row r="2896" spans="15:18" x14ac:dyDescent="0.25">
      <c r="O2896">
        <v>1713859.4426313001</v>
      </c>
      <c r="P2896">
        <v>7587242.3388524996</v>
      </c>
      <c r="Q2896">
        <v>984.35739999999998</v>
      </c>
      <c r="R2896">
        <v>2894</v>
      </c>
    </row>
    <row r="2897" spans="15:18" x14ac:dyDescent="0.25">
      <c r="O2897">
        <v>1713754.8775665001</v>
      </c>
      <c r="P2897">
        <v>7587395.9939278997</v>
      </c>
      <c r="Q2897">
        <v>986.15020000000004</v>
      </c>
      <c r="R2897">
        <v>2895</v>
      </c>
    </row>
    <row r="2898" spans="15:18" x14ac:dyDescent="0.25">
      <c r="O2898">
        <v>1713662.1377868999</v>
      </c>
      <c r="P2898">
        <v>7587555.8069682997</v>
      </c>
      <c r="Q2898">
        <v>984.75480000000005</v>
      </c>
      <c r="R2898">
        <v>2896</v>
      </c>
    </row>
    <row r="2899" spans="15:18" x14ac:dyDescent="0.25">
      <c r="O2899">
        <v>1713596.1981589</v>
      </c>
      <c r="P2899">
        <v>7587729.5760690998</v>
      </c>
      <c r="Q2899">
        <v>973.79089999999997</v>
      </c>
      <c r="R2899">
        <v>2897</v>
      </c>
    </row>
    <row r="2900" spans="15:18" x14ac:dyDescent="0.25">
      <c r="O2900">
        <v>1713529.8193496</v>
      </c>
      <c r="P2900">
        <v>7587903.1686450001</v>
      </c>
      <c r="Q2900">
        <v>977.62980000000005</v>
      </c>
      <c r="R2900">
        <v>2898</v>
      </c>
    </row>
    <row r="2901" spans="15:18" x14ac:dyDescent="0.25">
      <c r="O2901">
        <v>1713457.1554562</v>
      </c>
      <c r="P2901">
        <v>7588074.2349875998</v>
      </c>
      <c r="Q2901">
        <v>970.77390000000003</v>
      </c>
      <c r="R2901">
        <v>2899</v>
      </c>
    </row>
    <row r="2902" spans="15:18" x14ac:dyDescent="0.25">
      <c r="O2902">
        <v>1713384.4614778999</v>
      </c>
      <c r="P2902">
        <v>7588245.2885194002</v>
      </c>
      <c r="Q2902">
        <v>960.13760000000002</v>
      </c>
      <c r="R2902">
        <v>2900</v>
      </c>
    </row>
    <row r="2903" spans="15:18" x14ac:dyDescent="0.25">
      <c r="O2903">
        <v>1713311.4940571</v>
      </c>
      <c r="P2903">
        <v>7588416.2256145002</v>
      </c>
      <c r="Q2903">
        <v>966.23119999999994</v>
      </c>
      <c r="R2903">
        <v>2901</v>
      </c>
    </row>
    <row r="2904" spans="15:18" x14ac:dyDescent="0.25">
      <c r="O2904">
        <v>1713249.7933682001</v>
      </c>
      <c r="P2904">
        <v>7588590.7822575001</v>
      </c>
      <c r="Q2904">
        <v>975.84889999999996</v>
      </c>
      <c r="R2904">
        <v>2902</v>
      </c>
    </row>
    <row r="2905" spans="15:18" x14ac:dyDescent="0.25">
      <c r="O2905">
        <v>1713209.5526990001</v>
      </c>
      <c r="P2905">
        <v>7588772.2331419997</v>
      </c>
      <c r="Q2905">
        <v>987.12210000000005</v>
      </c>
      <c r="R2905">
        <v>2903</v>
      </c>
    </row>
    <row r="2906" spans="15:18" x14ac:dyDescent="0.25">
      <c r="O2906">
        <v>1713239.7315036999</v>
      </c>
      <c r="P2906">
        <v>7588953.5085739</v>
      </c>
      <c r="Q2906">
        <v>1008.0069999999999</v>
      </c>
      <c r="R2906">
        <v>2904</v>
      </c>
    </row>
    <row r="2907" spans="15:18" x14ac:dyDescent="0.25">
      <c r="O2907">
        <v>1713248.3140487</v>
      </c>
      <c r="P2907">
        <v>7589137.0503845001</v>
      </c>
      <c r="Q2907">
        <v>1029.001</v>
      </c>
      <c r="R2907">
        <v>2905</v>
      </c>
    </row>
    <row r="2908" spans="15:18" x14ac:dyDescent="0.25">
      <c r="O2908">
        <v>1713131.9727368001</v>
      </c>
      <c r="P2908">
        <v>7589253.7628886998</v>
      </c>
      <c r="Q2908">
        <v>1027.4860000000001</v>
      </c>
      <c r="R2908">
        <v>2906</v>
      </c>
    </row>
    <row r="2909" spans="15:18" x14ac:dyDescent="0.25">
      <c r="O2909">
        <v>1712956.7069844001</v>
      </c>
      <c r="P2909">
        <v>7589273.5810449999</v>
      </c>
      <c r="Q2909">
        <v>1028.239</v>
      </c>
      <c r="R2909">
        <v>2907</v>
      </c>
    </row>
    <row r="2910" spans="15:18" x14ac:dyDescent="0.25">
      <c r="O2910">
        <v>1712773.9251184999</v>
      </c>
      <c r="P2910">
        <v>7589239.8983425004</v>
      </c>
      <c r="Q2910">
        <v>1019.263</v>
      </c>
      <c r="R2910">
        <v>2908</v>
      </c>
    </row>
    <row r="2911" spans="15:18" x14ac:dyDescent="0.25">
      <c r="O2911">
        <v>1712635.1248842</v>
      </c>
      <c r="P2911">
        <v>7589121.8940690001</v>
      </c>
      <c r="Q2911">
        <v>1023.083</v>
      </c>
      <c r="R2911">
        <v>2909</v>
      </c>
    </row>
    <row r="2912" spans="15:18" x14ac:dyDescent="0.25">
      <c r="O2912">
        <v>1712498.9285589</v>
      </c>
      <c r="P2912">
        <v>7588995.6193894995</v>
      </c>
      <c r="Q2912">
        <v>1017.399</v>
      </c>
      <c r="R2912">
        <v>2910</v>
      </c>
    </row>
    <row r="2913" spans="15:18" x14ac:dyDescent="0.25">
      <c r="O2913">
        <v>1712357.1163601</v>
      </c>
      <c r="P2913">
        <v>7588875.4818216003</v>
      </c>
      <c r="Q2913">
        <v>1015.981</v>
      </c>
      <c r="R2913">
        <v>2911</v>
      </c>
    </row>
    <row r="2914" spans="15:18" x14ac:dyDescent="0.25">
      <c r="O2914">
        <v>1712207.5426504</v>
      </c>
      <c r="P2914">
        <v>7588765.3518078998</v>
      </c>
      <c r="Q2914">
        <v>1015.8920000000001</v>
      </c>
      <c r="R2914">
        <v>2912</v>
      </c>
    </row>
    <row r="2915" spans="15:18" x14ac:dyDescent="0.25">
      <c r="O2915">
        <v>1712045.4746178</v>
      </c>
      <c r="P2915">
        <v>7588682.1843494996</v>
      </c>
      <c r="Q2915">
        <v>1025.049</v>
      </c>
      <c r="R2915">
        <v>2913</v>
      </c>
    </row>
    <row r="2916" spans="15:18" x14ac:dyDescent="0.25">
      <c r="O2916">
        <v>1711866.3278292001</v>
      </c>
      <c r="P2916">
        <v>7588690.5350529002</v>
      </c>
      <c r="Q2916">
        <v>1023.623</v>
      </c>
      <c r="R2916">
        <v>2914</v>
      </c>
    </row>
    <row r="2917" spans="15:18" x14ac:dyDescent="0.25">
      <c r="O2917">
        <v>1711700.0924094</v>
      </c>
      <c r="P2917">
        <v>7588769.6844124002</v>
      </c>
      <c r="Q2917">
        <v>1017.537</v>
      </c>
      <c r="R2917">
        <v>2915</v>
      </c>
    </row>
    <row r="2918" spans="15:18" x14ac:dyDescent="0.25">
      <c r="O2918">
        <v>1711549.220253</v>
      </c>
      <c r="P2918">
        <v>7588878.2262354996</v>
      </c>
      <c r="Q2918">
        <v>1030.7260000000001</v>
      </c>
      <c r="R2918">
        <v>2916</v>
      </c>
    </row>
    <row r="2919" spans="15:18" x14ac:dyDescent="0.25">
      <c r="O2919">
        <v>1711398.3480964999</v>
      </c>
      <c r="P2919">
        <v>7588986.7680585999</v>
      </c>
      <c r="Q2919">
        <v>1053.5719999999999</v>
      </c>
      <c r="R2919">
        <v>2917</v>
      </c>
    </row>
    <row r="2920" spans="15:18" x14ac:dyDescent="0.25">
      <c r="O2920">
        <v>1711231.1450213999</v>
      </c>
      <c r="P2920">
        <v>7589050.4719268996</v>
      </c>
      <c r="Q2920">
        <v>1083.2760000000001</v>
      </c>
      <c r="R2920">
        <v>2918</v>
      </c>
    </row>
    <row r="2921" spans="15:18" x14ac:dyDescent="0.25">
      <c r="O2921">
        <v>1711052.3327468999</v>
      </c>
      <c r="P2921">
        <v>7589037.6961233001</v>
      </c>
      <c r="Q2921">
        <v>1101.501</v>
      </c>
      <c r="R2921">
        <v>2919</v>
      </c>
    </row>
    <row r="2922" spans="15:18" x14ac:dyDescent="0.25">
      <c r="O2922">
        <v>1710886.0873559001</v>
      </c>
      <c r="P2922">
        <v>7588959.8171450999</v>
      </c>
      <c r="Q2922">
        <v>1154.992</v>
      </c>
      <c r="R2922">
        <v>2920</v>
      </c>
    </row>
    <row r="2923" spans="15:18" x14ac:dyDescent="0.25">
      <c r="O2923">
        <v>1710704.6646344999</v>
      </c>
      <c r="P2923">
        <v>7588922.5414351001</v>
      </c>
      <c r="Q2923">
        <v>1159.2529999999999</v>
      </c>
      <c r="R2923">
        <v>2921</v>
      </c>
    </row>
    <row r="2924" spans="15:18" x14ac:dyDescent="0.25">
      <c r="O2924">
        <v>1710528.5993432</v>
      </c>
      <c r="P2924">
        <v>7588952.7440595999</v>
      </c>
      <c r="Q2924">
        <v>1159.807</v>
      </c>
      <c r="R2924">
        <v>2922</v>
      </c>
    </row>
    <row r="2925" spans="15:18" x14ac:dyDescent="0.25">
      <c r="O2925">
        <v>1710423.5520236001</v>
      </c>
      <c r="P2925">
        <v>7589105.9879404996</v>
      </c>
      <c r="Q2925">
        <v>1140.364</v>
      </c>
      <c r="R2925">
        <v>2923</v>
      </c>
    </row>
    <row r="2926" spans="15:18" x14ac:dyDescent="0.25">
      <c r="O2926">
        <v>1710294.0666934</v>
      </c>
      <c r="P2926">
        <v>7589239.3194230003</v>
      </c>
      <c r="Q2926">
        <v>1134.5260000000001</v>
      </c>
      <c r="R2926">
        <v>2924</v>
      </c>
    </row>
    <row r="2927" spans="15:18" x14ac:dyDescent="0.25">
      <c r="O2927">
        <v>1710176.0509484999</v>
      </c>
      <c r="P2927">
        <v>7589382.8701250004</v>
      </c>
      <c r="Q2927">
        <v>1148.308</v>
      </c>
      <c r="R2927">
        <v>2925</v>
      </c>
    </row>
    <row r="2928" spans="15:18" x14ac:dyDescent="0.25">
      <c r="O2928">
        <v>1710004.5518561001</v>
      </c>
      <c r="P2928">
        <v>7589415.4986075005</v>
      </c>
      <c r="Q2928">
        <v>1137.7429999999999</v>
      </c>
      <c r="R2928">
        <v>2926</v>
      </c>
    </row>
    <row r="2929" spans="15:18" x14ac:dyDescent="0.25">
      <c r="O2929">
        <v>1709828.8004321</v>
      </c>
      <c r="P2929">
        <v>7589362.4333827998</v>
      </c>
      <c r="Q2929">
        <v>1171.954</v>
      </c>
      <c r="R2929">
        <v>2927</v>
      </c>
    </row>
    <row r="2930" spans="15:18" x14ac:dyDescent="0.25">
      <c r="O2930">
        <v>1709675.6344616001</v>
      </c>
      <c r="P2930">
        <v>7589257.7397953002</v>
      </c>
      <c r="Q2930">
        <v>1186.68</v>
      </c>
      <c r="R2930">
        <v>2928</v>
      </c>
    </row>
    <row r="2931" spans="15:18" x14ac:dyDescent="0.25">
      <c r="O2931">
        <v>1709511.4294906</v>
      </c>
      <c r="P2931">
        <v>7589177.8063784</v>
      </c>
      <c r="Q2931">
        <v>1212.441</v>
      </c>
      <c r="R2931">
        <v>2929</v>
      </c>
    </row>
    <row r="2932" spans="15:18" x14ac:dyDescent="0.25">
      <c r="O2932">
        <v>1709387.1027514001</v>
      </c>
      <c r="P2932">
        <v>7589042.3948111003</v>
      </c>
      <c r="Q2932">
        <v>1167.94</v>
      </c>
      <c r="R2932">
        <v>2930</v>
      </c>
    </row>
    <row r="2933" spans="15:18" x14ac:dyDescent="0.25">
      <c r="O2933">
        <v>1709241.2883382</v>
      </c>
      <c r="P2933">
        <v>7588927.1477204999</v>
      </c>
      <c r="Q2933">
        <v>1151.769</v>
      </c>
      <c r="R2933">
        <v>2931</v>
      </c>
    </row>
    <row r="2934" spans="15:18" x14ac:dyDescent="0.25">
      <c r="O2934">
        <v>1709073.3175202</v>
      </c>
      <c r="P2934">
        <v>7588853.1111500002</v>
      </c>
      <c r="Q2934">
        <v>1114.473</v>
      </c>
      <c r="R2934">
        <v>2932</v>
      </c>
    </row>
    <row r="2935" spans="15:18" x14ac:dyDescent="0.25">
      <c r="O2935">
        <v>1708896.7630654001</v>
      </c>
      <c r="P2935">
        <v>7588795.0399914999</v>
      </c>
      <c r="Q2935">
        <v>1096.5540000000001</v>
      </c>
      <c r="R2935">
        <v>2933</v>
      </c>
    </row>
    <row r="2936" spans="15:18" x14ac:dyDescent="0.25">
      <c r="O2936">
        <v>1708753.5140306</v>
      </c>
      <c r="P2936">
        <v>7588679.4465760998</v>
      </c>
      <c r="Q2936">
        <v>1055.8779999999999</v>
      </c>
      <c r="R2936">
        <v>2934</v>
      </c>
    </row>
    <row r="2937" spans="15:18" x14ac:dyDescent="0.25">
      <c r="O2937">
        <v>1708627.6368231999</v>
      </c>
      <c r="P2937">
        <v>7588543.7632785002</v>
      </c>
      <c r="Q2937">
        <v>1041.3889999999999</v>
      </c>
      <c r="R2937">
        <v>2935</v>
      </c>
    </row>
    <row r="2938" spans="15:18" x14ac:dyDescent="0.25">
      <c r="O2938">
        <v>1708505.6534822001</v>
      </c>
      <c r="P2938">
        <v>7588405.9211104997</v>
      </c>
      <c r="Q2938">
        <v>1036.0070000000001</v>
      </c>
      <c r="R2938">
        <v>2936</v>
      </c>
    </row>
    <row r="2939" spans="15:18" x14ac:dyDescent="0.25">
      <c r="O2939">
        <v>1708348.7648074999</v>
      </c>
      <c r="P2939">
        <v>7588306.2733373996</v>
      </c>
      <c r="Q2939">
        <v>1097.2919999999999</v>
      </c>
      <c r="R2939">
        <v>2937</v>
      </c>
    </row>
    <row r="2940" spans="15:18" x14ac:dyDescent="0.25">
      <c r="O2940">
        <v>1708176.4157102001</v>
      </c>
      <c r="P2940">
        <v>7588327.6490911003</v>
      </c>
      <c r="Q2940">
        <v>1057.106</v>
      </c>
      <c r="R2940">
        <v>2938</v>
      </c>
    </row>
    <row r="2941" spans="15:18" x14ac:dyDescent="0.25">
      <c r="O2941">
        <v>1707994.2973674999</v>
      </c>
      <c r="P2941">
        <v>7588364.7522473997</v>
      </c>
      <c r="Q2941">
        <v>1082.0360000000001</v>
      </c>
      <c r="R2941">
        <v>2939</v>
      </c>
    </row>
    <row r="2942" spans="15:18" x14ac:dyDescent="0.25">
      <c r="O2942">
        <v>1707820.0922961</v>
      </c>
      <c r="P2942">
        <v>7588316.5134950001</v>
      </c>
      <c r="Q2942">
        <v>1072.02</v>
      </c>
      <c r="R2942">
        <v>2940</v>
      </c>
    </row>
    <row r="2943" spans="15:18" x14ac:dyDescent="0.25">
      <c r="O2943">
        <v>1707647.9507964</v>
      </c>
      <c r="P2943">
        <v>7588246.4346890999</v>
      </c>
      <c r="Q2943">
        <v>1051.703</v>
      </c>
      <c r="R2943">
        <v>2941</v>
      </c>
    </row>
    <row r="2944" spans="15:18" x14ac:dyDescent="0.25">
      <c r="O2944">
        <v>1707491.5067058001</v>
      </c>
      <c r="P2944">
        <v>7588147.5947374003</v>
      </c>
      <c r="Q2944">
        <v>1064.9949999999999</v>
      </c>
      <c r="R2944">
        <v>2942</v>
      </c>
    </row>
    <row r="2945" spans="15:18" x14ac:dyDescent="0.25">
      <c r="O2945">
        <v>1707332.5763872</v>
      </c>
      <c r="P2945">
        <v>7588053.0141593004</v>
      </c>
      <c r="Q2945">
        <v>1058.2080000000001</v>
      </c>
      <c r="R2945">
        <v>2943</v>
      </c>
    </row>
    <row r="2946" spans="15:18" x14ac:dyDescent="0.25">
      <c r="O2946">
        <v>1707169.5729491001</v>
      </c>
      <c r="P2946">
        <v>7588044.2470735004</v>
      </c>
      <c r="Q2946">
        <v>1052.1949999999999</v>
      </c>
      <c r="R2946">
        <v>2944</v>
      </c>
    </row>
    <row r="2947" spans="15:18" x14ac:dyDescent="0.25">
      <c r="O2947">
        <v>1707020.8481775001</v>
      </c>
      <c r="P2947">
        <v>7588155.7131099002</v>
      </c>
      <c r="Q2947">
        <v>1050.115</v>
      </c>
      <c r="R2947">
        <v>2945</v>
      </c>
    </row>
    <row r="2948" spans="15:18" x14ac:dyDescent="0.25">
      <c r="O2948">
        <v>1706942.0615067999</v>
      </c>
      <c r="P2948">
        <v>7588316.7239282997</v>
      </c>
      <c r="Q2948">
        <v>1033.58</v>
      </c>
      <c r="R2948">
        <v>2946</v>
      </c>
    </row>
    <row r="2949" spans="15:18" x14ac:dyDescent="0.25">
      <c r="O2949">
        <v>1706925.3240119</v>
      </c>
      <c r="P2949">
        <v>7588501.8281995002</v>
      </c>
      <c r="Q2949">
        <v>1030.67</v>
      </c>
      <c r="R2949">
        <v>2947</v>
      </c>
    </row>
    <row r="2950" spans="15:18" x14ac:dyDescent="0.25">
      <c r="O2950">
        <v>1706940.5334937</v>
      </c>
      <c r="P2950">
        <v>7588681.1255417001</v>
      </c>
      <c r="Q2950">
        <v>1032.491</v>
      </c>
      <c r="R2950">
        <v>2948</v>
      </c>
    </row>
    <row r="2951" spans="15:18" x14ac:dyDescent="0.25">
      <c r="O2951">
        <v>1707014.2826234</v>
      </c>
      <c r="P2951">
        <v>7588850.8752381001</v>
      </c>
      <c r="Q2951">
        <v>1030.8589999999999</v>
      </c>
      <c r="R2951">
        <v>2949</v>
      </c>
    </row>
    <row r="2952" spans="15:18" x14ac:dyDescent="0.25">
      <c r="O2952">
        <v>1707000.8741754</v>
      </c>
      <c r="P2952">
        <v>7589025.4770285999</v>
      </c>
      <c r="Q2952">
        <v>1032.7940000000001</v>
      </c>
      <c r="R2952">
        <v>2950</v>
      </c>
    </row>
    <row r="2953" spans="15:18" x14ac:dyDescent="0.25">
      <c r="O2953">
        <v>1706912.0268906001</v>
      </c>
      <c r="P2953">
        <v>7589188.7249838999</v>
      </c>
      <c r="Q2953">
        <v>1026.0350000000001</v>
      </c>
      <c r="R2953">
        <v>2951</v>
      </c>
    </row>
    <row r="2954" spans="15:18" x14ac:dyDescent="0.25">
      <c r="O2954">
        <v>1706843.3911007999</v>
      </c>
      <c r="P2954">
        <v>7589356.6736254003</v>
      </c>
      <c r="Q2954">
        <v>1024.354</v>
      </c>
      <c r="R2954">
        <v>2952</v>
      </c>
    </row>
    <row r="2955" spans="15:18" x14ac:dyDescent="0.25">
      <c r="O2955">
        <v>1706851.0817946999</v>
      </c>
      <c r="P2955">
        <v>7589542.3738896996</v>
      </c>
      <c r="Q2955">
        <v>1023.883</v>
      </c>
      <c r="R2955">
        <v>2953</v>
      </c>
    </row>
    <row r="2956" spans="15:18" x14ac:dyDescent="0.25">
      <c r="O2956">
        <v>1706979.0815141001</v>
      </c>
      <c r="P2956">
        <v>7589656.5044865003</v>
      </c>
      <c r="Q2956">
        <v>1005.841</v>
      </c>
      <c r="R2956">
        <v>2954</v>
      </c>
    </row>
    <row r="2957" spans="15:18" x14ac:dyDescent="0.25">
      <c r="O2957">
        <v>1707138.6112649001</v>
      </c>
      <c r="P2957">
        <v>7589751.8669128995</v>
      </c>
      <c r="Q2957">
        <v>973.52459999999996</v>
      </c>
      <c r="R2957">
        <v>2955</v>
      </c>
    </row>
    <row r="2958" spans="15:18" x14ac:dyDescent="0.25">
      <c r="O2958">
        <v>1707297.5061719001</v>
      </c>
      <c r="P2958">
        <v>7589847.5906186001</v>
      </c>
      <c r="Q2958">
        <v>954.11490000000003</v>
      </c>
      <c r="R2958">
        <v>2956</v>
      </c>
    </row>
    <row r="2959" spans="15:18" x14ac:dyDescent="0.25">
      <c r="O2959">
        <v>1707311.37054</v>
      </c>
      <c r="P2959">
        <v>7590032.9322335999</v>
      </c>
      <c r="Q2959">
        <v>957.39430000000004</v>
      </c>
      <c r="R2959">
        <v>2957</v>
      </c>
    </row>
    <row r="2960" spans="15:18" x14ac:dyDescent="0.25">
      <c r="O2960">
        <v>1707192.0613377001</v>
      </c>
      <c r="P2960">
        <v>7590173.0278450996</v>
      </c>
      <c r="Q2960">
        <v>968.08330000000001</v>
      </c>
      <c r="R2960">
        <v>2958</v>
      </c>
    </row>
    <row r="2961" spans="15:18" x14ac:dyDescent="0.25">
      <c r="O2961">
        <v>1707068.1591550999</v>
      </c>
      <c r="P2961">
        <v>7590311.5629818002</v>
      </c>
      <c r="Q2961">
        <v>978.15970000000004</v>
      </c>
      <c r="R2961">
        <v>2959</v>
      </c>
    </row>
    <row r="2962" spans="15:18" x14ac:dyDescent="0.25">
      <c r="O2962">
        <v>1706954.352491</v>
      </c>
      <c r="P2962">
        <v>7590458.4070063997</v>
      </c>
      <c r="Q2962">
        <v>996.53430000000003</v>
      </c>
      <c r="R2962">
        <v>2960</v>
      </c>
    </row>
    <row r="2963" spans="15:18" x14ac:dyDescent="0.25">
      <c r="O2963">
        <v>1706846.4872737001</v>
      </c>
      <c r="P2963">
        <v>7590609.7475707</v>
      </c>
      <c r="Q2963">
        <v>1008.2380000000001</v>
      </c>
      <c r="R2963">
        <v>2961</v>
      </c>
    </row>
    <row r="2964" spans="15:18" x14ac:dyDescent="0.25">
      <c r="O2964">
        <v>1706766.948512</v>
      </c>
      <c r="P2964">
        <v>7590774.9721985999</v>
      </c>
      <c r="Q2964">
        <v>1014.046</v>
      </c>
      <c r="R2964">
        <v>2962</v>
      </c>
    </row>
    <row r="2965" spans="15:18" x14ac:dyDescent="0.25">
      <c r="O2965">
        <v>1706714.3884939</v>
      </c>
      <c r="P2965">
        <v>7590953.2449655998</v>
      </c>
      <c r="Q2965">
        <v>1001.07</v>
      </c>
      <c r="R2965">
        <v>2963</v>
      </c>
    </row>
    <row r="2966" spans="15:18" x14ac:dyDescent="0.25">
      <c r="O2966">
        <v>1706664.7464940001</v>
      </c>
      <c r="P2966">
        <v>7591132.2394155003</v>
      </c>
      <c r="Q2966">
        <v>1016.901</v>
      </c>
      <c r="R2966">
        <v>2964</v>
      </c>
    </row>
    <row r="2967" spans="15:18" x14ac:dyDescent="0.25">
      <c r="O2967">
        <v>1706628.1494289001</v>
      </c>
      <c r="P2967">
        <v>7591314.4601327004</v>
      </c>
      <c r="Q2967">
        <v>997.32889999999998</v>
      </c>
      <c r="R2967">
        <v>2965</v>
      </c>
    </row>
    <row r="2968" spans="15:18" x14ac:dyDescent="0.25">
      <c r="O2968">
        <v>1706569.3165804001</v>
      </c>
      <c r="P2968">
        <v>7591488.9769542003</v>
      </c>
      <c r="Q2968">
        <v>976.20920000000001</v>
      </c>
      <c r="R2968">
        <v>2966</v>
      </c>
    </row>
    <row r="2969" spans="15:18" x14ac:dyDescent="0.25">
      <c r="O2969">
        <v>1706483.2069877</v>
      </c>
      <c r="P2969">
        <v>7591653.4979947004</v>
      </c>
      <c r="Q2969">
        <v>956.85440000000006</v>
      </c>
      <c r="R2969">
        <v>2967</v>
      </c>
    </row>
    <row r="2970" spans="15:18" x14ac:dyDescent="0.25">
      <c r="O2970">
        <v>1706375.8349588001</v>
      </c>
      <c r="P2970">
        <v>7591805.2048909999</v>
      </c>
      <c r="Q2970">
        <v>959.83640000000003</v>
      </c>
      <c r="R2970">
        <v>2968</v>
      </c>
    </row>
    <row r="2971" spans="15:18" x14ac:dyDescent="0.25">
      <c r="O2971">
        <v>1706274.0916285999</v>
      </c>
      <c r="P2971">
        <v>7591959.7347053997</v>
      </c>
      <c r="Q2971">
        <v>967.02840000000003</v>
      </c>
      <c r="R2971">
        <v>2969</v>
      </c>
    </row>
    <row r="2972" spans="15:18" x14ac:dyDescent="0.25">
      <c r="O2972">
        <v>1706216.7188241</v>
      </c>
      <c r="P2972">
        <v>7592136.5173297003</v>
      </c>
      <c r="Q2972">
        <v>980.44709999999998</v>
      </c>
      <c r="R2972">
        <v>2970</v>
      </c>
    </row>
    <row r="2973" spans="15:18" x14ac:dyDescent="0.25">
      <c r="O2973">
        <v>1706140.2187040001</v>
      </c>
      <c r="P2973">
        <v>7592304.8362328997</v>
      </c>
      <c r="Q2973">
        <v>979.43349999999998</v>
      </c>
      <c r="R2973">
        <v>2971</v>
      </c>
    </row>
    <row r="2974" spans="15:18" x14ac:dyDescent="0.25">
      <c r="O2974">
        <v>1706047.9698019</v>
      </c>
      <c r="P2974">
        <v>7592466.1863957001</v>
      </c>
      <c r="Q2974">
        <v>964.70410000000004</v>
      </c>
      <c r="R2974">
        <v>2972</v>
      </c>
    </row>
    <row r="2975" spans="15:18" x14ac:dyDescent="0.25">
      <c r="O2975">
        <v>1705974.3021307001</v>
      </c>
      <c r="P2975">
        <v>7592635.7514580004</v>
      </c>
      <c r="Q2975">
        <v>986.33640000000003</v>
      </c>
      <c r="R2975">
        <v>2973</v>
      </c>
    </row>
    <row r="2976" spans="15:18" x14ac:dyDescent="0.25">
      <c r="O2976">
        <v>1705917.0436430001</v>
      </c>
      <c r="P2976">
        <v>7592812.5711417003</v>
      </c>
      <c r="Q2976">
        <v>995.70770000000005</v>
      </c>
      <c r="R2976">
        <v>2974</v>
      </c>
    </row>
    <row r="2977" spans="15:18" x14ac:dyDescent="0.25">
      <c r="O2977">
        <v>1705853.2072052001</v>
      </c>
      <c r="P2977">
        <v>7592987.0365522997</v>
      </c>
      <c r="Q2977">
        <v>1027.7560000000001</v>
      </c>
      <c r="R2977">
        <v>2975</v>
      </c>
    </row>
    <row r="2978" spans="15:18" x14ac:dyDescent="0.25">
      <c r="O2978">
        <v>1705812.0782745001</v>
      </c>
      <c r="P2978">
        <v>7593165.3157281997</v>
      </c>
      <c r="Q2978">
        <v>1026.0820000000001</v>
      </c>
      <c r="R2978">
        <v>2976</v>
      </c>
    </row>
    <row r="2979" spans="15:18" x14ac:dyDescent="0.25">
      <c r="O2979">
        <v>1705809.3167083999</v>
      </c>
      <c r="P2979">
        <v>7593351.1546604</v>
      </c>
      <c r="Q2979">
        <v>1023.635</v>
      </c>
      <c r="R2979">
        <v>2977</v>
      </c>
    </row>
    <row r="2980" spans="15:18" x14ac:dyDescent="0.25">
      <c r="O2980">
        <v>1705771.8480197999</v>
      </c>
      <c r="P2980">
        <v>7593522.9414336002</v>
      </c>
      <c r="Q2980">
        <v>1022.817</v>
      </c>
      <c r="R2980">
        <v>2978</v>
      </c>
    </row>
    <row r="2981" spans="15:18" x14ac:dyDescent="0.25">
      <c r="O2981">
        <v>1705649.7212000999</v>
      </c>
      <c r="P2981">
        <v>7593662.8316331999</v>
      </c>
      <c r="Q2981">
        <v>1020.708</v>
      </c>
      <c r="R2981">
        <v>2979</v>
      </c>
    </row>
    <row r="2982" spans="15:18" x14ac:dyDescent="0.25">
      <c r="O2982">
        <v>1705534.1704626</v>
      </c>
      <c r="P2982">
        <v>7593808.4055388002</v>
      </c>
      <c r="Q2982">
        <v>1019.557</v>
      </c>
      <c r="R2982">
        <v>2980</v>
      </c>
    </row>
    <row r="2983" spans="15:18" x14ac:dyDescent="0.25">
      <c r="O2983">
        <v>1705425.2015595001</v>
      </c>
      <c r="P2983">
        <v>7593958.7821650002</v>
      </c>
      <c r="Q2983">
        <v>1015.06</v>
      </c>
      <c r="R2983">
        <v>2981</v>
      </c>
    </row>
    <row r="2984" spans="15:18" x14ac:dyDescent="0.25">
      <c r="O2984">
        <v>1705376.4496483</v>
      </c>
      <c r="P2984">
        <v>7594119.0202788999</v>
      </c>
      <c r="Q2984">
        <v>1018.726</v>
      </c>
      <c r="R2984">
        <v>2982</v>
      </c>
    </row>
    <row r="2985" spans="15:18" x14ac:dyDescent="0.25">
      <c r="O2985">
        <v>1705491.9696316</v>
      </c>
      <c r="P2985">
        <v>7594252.6068065995</v>
      </c>
      <c r="Q2985">
        <v>1022.304</v>
      </c>
      <c r="R2985">
        <v>2983</v>
      </c>
    </row>
    <row r="2986" spans="15:18" x14ac:dyDescent="0.25">
      <c r="O2986">
        <v>1705643.2109592</v>
      </c>
      <c r="P2986">
        <v>7594359.8108919002</v>
      </c>
      <c r="Q2986">
        <v>1032.328</v>
      </c>
      <c r="R2986">
        <v>2984</v>
      </c>
    </row>
    <row r="2987" spans="15:18" x14ac:dyDescent="0.25">
      <c r="O2987">
        <v>1705784.9791361999</v>
      </c>
      <c r="P2987">
        <v>7594480.0004045004</v>
      </c>
      <c r="Q2987">
        <v>1029.7080000000001</v>
      </c>
      <c r="R2987">
        <v>2985</v>
      </c>
    </row>
    <row r="2988" spans="15:18" x14ac:dyDescent="0.25">
      <c r="O2988">
        <v>1705739.7004505</v>
      </c>
      <c r="P2988">
        <v>7594622.2855147002</v>
      </c>
      <c r="Q2988">
        <v>1026.635</v>
      </c>
      <c r="R2988">
        <v>2986</v>
      </c>
    </row>
    <row r="2989" spans="15:18" x14ac:dyDescent="0.25">
      <c r="O2989">
        <v>1705577.9832073001</v>
      </c>
      <c r="P2989">
        <v>7594702.7062074998</v>
      </c>
      <c r="Q2989">
        <v>1010.479</v>
      </c>
      <c r="R2989">
        <v>2987</v>
      </c>
    </row>
    <row r="2990" spans="15:18" x14ac:dyDescent="0.25">
      <c r="O2990">
        <v>1705403.8860493</v>
      </c>
      <c r="P2990">
        <v>7594766.7793488996</v>
      </c>
      <c r="Q2990">
        <v>983.63139999999999</v>
      </c>
      <c r="R2990">
        <v>2988</v>
      </c>
    </row>
    <row r="2991" spans="15:18" x14ac:dyDescent="0.25">
      <c r="O2991">
        <v>1705269.9220314</v>
      </c>
      <c r="P2991">
        <v>7594895.6101561002</v>
      </c>
      <c r="Q2991">
        <v>993.42560000000003</v>
      </c>
      <c r="R2991">
        <v>2989</v>
      </c>
    </row>
    <row r="2992" spans="15:18" x14ac:dyDescent="0.25">
      <c r="O2992">
        <v>1705096.8025753</v>
      </c>
      <c r="P2992">
        <v>7594958.9050914003</v>
      </c>
      <c r="Q2992">
        <v>971.48130000000003</v>
      </c>
      <c r="R2992">
        <v>2990</v>
      </c>
    </row>
    <row r="2993" spans="15:18" x14ac:dyDescent="0.25">
      <c r="O2993">
        <v>1704924.6782895001</v>
      </c>
      <c r="P2993">
        <v>7595023.6163267</v>
      </c>
      <c r="Q2993">
        <v>986.50490000000002</v>
      </c>
      <c r="R2993">
        <v>2991</v>
      </c>
    </row>
    <row r="2994" spans="15:18" x14ac:dyDescent="0.25">
      <c r="O2994">
        <v>1704792.9944213</v>
      </c>
      <c r="P2994">
        <v>7595153.8575513996</v>
      </c>
      <c r="Q2994">
        <v>982.19820000000004</v>
      </c>
      <c r="R2994">
        <v>2992</v>
      </c>
    </row>
    <row r="2995" spans="15:18" x14ac:dyDescent="0.25">
      <c r="O2995">
        <v>1704614.8057705001</v>
      </c>
      <c r="P2995">
        <v>7595206.7020373</v>
      </c>
      <c r="Q2995">
        <v>977.50319999999999</v>
      </c>
      <c r="R2995">
        <v>2993</v>
      </c>
    </row>
    <row r="2996" spans="15:18" x14ac:dyDescent="0.25">
      <c r="O2996">
        <v>1704446.0212735001</v>
      </c>
      <c r="P2996">
        <v>7595188.5134129999</v>
      </c>
      <c r="Q2996">
        <v>971.16420000000005</v>
      </c>
      <c r="R2996">
        <v>2994</v>
      </c>
    </row>
    <row r="2997" spans="15:18" x14ac:dyDescent="0.25">
      <c r="O2997">
        <v>1704276.2509049999</v>
      </c>
      <c r="P2997">
        <v>7595113.7600672999</v>
      </c>
      <c r="Q2997">
        <v>964.39890000000003</v>
      </c>
      <c r="R2997">
        <v>2995</v>
      </c>
    </row>
    <row r="2998" spans="15:18" x14ac:dyDescent="0.25">
      <c r="O2998">
        <v>1704102.3076186001</v>
      </c>
      <c r="P2998">
        <v>7595052.6619872004</v>
      </c>
      <c r="Q2998">
        <v>968.65549999999996</v>
      </c>
      <c r="R2998">
        <v>2996</v>
      </c>
    </row>
    <row r="2999" spans="15:18" x14ac:dyDescent="0.25">
      <c r="O2999">
        <v>1703916.4548014</v>
      </c>
      <c r="P2999">
        <v>7595051.0918635</v>
      </c>
      <c r="Q2999">
        <v>975.97929999999997</v>
      </c>
      <c r="R2999">
        <v>2997</v>
      </c>
    </row>
    <row r="3000" spans="15:18" x14ac:dyDescent="0.25">
      <c r="O3000">
        <v>1703754.1598127</v>
      </c>
      <c r="P3000">
        <v>7595105.6146224998</v>
      </c>
      <c r="Q3000">
        <v>977.81700000000001</v>
      </c>
      <c r="R3000">
        <v>2998</v>
      </c>
    </row>
    <row r="3001" spans="15:18" x14ac:dyDescent="0.25">
      <c r="O3001">
        <v>1703624.8646619001</v>
      </c>
      <c r="P3001">
        <v>7595239.0347370002</v>
      </c>
      <c r="Q3001">
        <v>981.33420000000001</v>
      </c>
      <c r="R3001">
        <v>2999</v>
      </c>
    </row>
    <row r="3002" spans="15:18" x14ac:dyDescent="0.25">
      <c r="O3002">
        <v>1703463.1048963</v>
      </c>
      <c r="P3002">
        <v>7595330.5634931</v>
      </c>
      <c r="Q3002">
        <v>974.54480000000001</v>
      </c>
      <c r="R3002">
        <v>3000</v>
      </c>
    </row>
  </sheetData>
  <sortState xmlns:xlrd2="http://schemas.microsoft.com/office/spreadsheetml/2017/richdata2" ref="U54:W64">
    <sortCondition descending="1" ref="W54:W64"/>
  </sortState>
  <conditionalFormatting sqref="N26:N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4E33-0F65-43F3-80BB-1B71B1C54B04}">
  <dimension ref="B1:AC29"/>
  <sheetViews>
    <sheetView zoomScale="115" zoomScaleNormal="115" workbookViewId="0">
      <selection activeCell="O14" sqref="O14:P20"/>
    </sheetView>
  </sheetViews>
  <sheetFormatPr defaultRowHeight="15" x14ac:dyDescent="0.25"/>
  <cols>
    <col min="5" max="5" width="7.28515625" customWidth="1"/>
  </cols>
  <sheetData>
    <row r="1" spans="2:18" x14ac:dyDescent="0.25">
      <c r="B1" s="128"/>
      <c r="C1" s="128"/>
      <c r="D1" s="128"/>
      <c r="E1" s="128"/>
      <c r="F1" s="128"/>
    </row>
    <row r="2" spans="2:18" x14ac:dyDescent="0.25">
      <c r="B2" s="128"/>
      <c r="C2" s="2">
        <v>1732172.2309999999</v>
      </c>
      <c r="D2" s="155">
        <f>C3</f>
        <v>7446117.2340000002</v>
      </c>
      <c r="E2" s="155">
        <v>1000</v>
      </c>
      <c r="F2" s="128">
        <f>G2-C2</f>
        <v>16975.769000000088</v>
      </c>
      <c r="G2" s="2">
        <v>1749148</v>
      </c>
      <c r="H2" s="155">
        <f>G3</f>
        <v>7513572</v>
      </c>
      <c r="I2" s="2">
        <v>1750330</v>
      </c>
      <c r="J2" s="155">
        <f>I3</f>
        <v>7492660</v>
      </c>
      <c r="K2" s="2">
        <v>1733946.9309151999</v>
      </c>
      <c r="L2" s="155">
        <f>K3</f>
        <v>7448274.0416750005</v>
      </c>
      <c r="M2" s="2">
        <v>1765120.7664625</v>
      </c>
      <c r="N2" s="155">
        <f>M3</f>
        <v>7470102.1963202003</v>
      </c>
      <c r="O2" s="2">
        <v>1749723.8443642999</v>
      </c>
      <c r="P2" s="155">
        <f>O3</f>
        <v>7492091.2799247</v>
      </c>
      <c r="Q2" s="2">
        <v>1753148.1662147001</v>
      </c>
      <c r="R2" s="155">
        <f>Q3</f>
        <v>7501318.0071935998</v>
      </c>
    </row>
    <row r="3" spans="2:18" x14ac:dyDescent="0.25">
      <c r="B3" s="128"/>
      <c r="C3" s="2">
        <v>7446117.2340000002</v>
      </c>
      <c r="D3" s="2"/>
      <c r="E3" s="128"/>
      <c r="F3" s="128">
        <f>G3-C3</f>
        <v>67454.765999999829</v>
      </c>
      <c r="G3" s="2">
        <v>7513572</v>
      </c>
      <c r="H3" s="2"/>
      <c r="I3" s="2">
        <v>7492660</v>
      </c>
      <c r="J3" s="2"/>
      <c r="K3" s="2">
        <v>7448274.0416750005</v>
      </c>
      <c r="L3" s="2"/>
      <c r="M3" s="2">
        <v>7470102.1963202003</v>
      </c>
      <c r="N3" s="2"/>
      <c r="O3" s="2">
        <v>7492091.2799247</v>
      </c>
      <c r="P3" s="2"/>
      <c r="Q3" s="2">
        <v>7501318.0071935998</v>
      </c>
      <c r="R3" s="2"/>
    </row>
    <row r="4" spans="2:18" x14ac:dyDescent="0.25">
      <c r="B4" s="128"/>
      <c r="C4" s="2">
        <v>-2000</v>
      </c>
      <c r="D4" s="2">
        <v>100</v>
      </c>
      <c r="E4" s="128"/>
      <c r="F4" s="128"/>
      <c r="G4" s="2">
        <v>-1000</v>
      </c>
      <c r="H4" s="2">
        <v>100</v>
      </c>
      <c r="I4" s="2">
        <v>-1000</v>
      </c>
      <c r="J4" s="2">
        <v>100</v>
      </c>
      <c r="K4" s="2">
        <v>-1000</v>
      </c>
      <c r="L4" s="2">
        <v>100</v>
      </c>
      <c r="M4" s="2">
        <v>-1000</v>
      </c>
      <c r="N4" s="2">
        <v>100</v>
      </c>
      <c r="O4" s="2">
        <v>-1000</v>
      </c>
      <c r="P4" s="2">
        <v>100</v>
      </c>
      <c r="Q4" s="2">
        <v>-1000</v>
      </c>
      <c r="R4" s="2">
        <v>100</v>
      </c>
    </row>
    <row r="5" spans="2:18" x14ac:dyDescent="0.25">
      <c r="B5" s="128"/>
      <c r="C5" s="3">
        <v>86800</v>
      </c>
      <c r="D5" s="156">
        <f>C5/D4</f>
        <v>868</v>
      </c>
      <c r="E5" s="128"/>
      <c r="F5" s="128"/>
      <c r="G5" s="3">
        <v>9500</v>
      </c>
      <c r="H5" s="157">
        <f>G5/H4</f>
        <v>95</v>
      </c>
      <c r="I5" s="3">
        <v>25000</v>
      </c>
      <c r="J5" s="157">
        <f>I5/J4</f>
        <v>250</v>
      </c>
      <c r="K5" s="3">
        <v>80000.000000001004</v>
      </c>
      <c r="L5" s="157">
        <f>K5/L4</f>
        <v>800.00000000001</v>
      </c>
      <c r="M5" s="3">
        <v>42000</v>
      </c>
      <c r="N5" s="157">
        <f>M5/N4</f>
        <v>420</v>
      </c>
      <c r="O5" s="3">
        <v>42000.000000000997</v>
      </c>
      <c r="P5" s="157">
        <f>O5/P4</f>
        <v>420.00000000000995</v>
      </c>
      <c r="Q5" s="3">
        <v>17000</v>
      </c>
      <c r="R5" s="157">
        <f>Q5/R4</f>
        <v>170</v>
      </c>
    </row>
    <row r="6" spans="2:18" x14ac:dyDescent="0.25">
      <c r="B6" s="128"/>
      <c r="C6" s="3">
        <v>146800</v>
      </c>
      <c r="D6" s="156">
        <f>C6/D4</f>
        <v>1468</v>
      </c>
      <c r="E6" s="128"/>
      <c r="F6" s="128"/>
      <c r="G6" s="3">
        <v>6500</v>
      </c>
      <c r="H6" s="157">
        <f>G6/H4</f>
        <v>65</v>
      </c>
      <c r="I6" s="3">
        <v>27000</v>
      </c>
      <c r="J6" s="157">
        <f>I6/J4</f>
        <v>270</v>
      </c>
      <c r="K6" s="3">
        <v>55000</v>
      </c>
      <c r="L6" s="157">
        <f>K6/L4</f>
        <v>550</v>
      </c>
      <c r="M6" s="3">
        <v>55000</v>
      </c>
      <c r="N6" s="157">
        <f>M6/N4</f>
        <v>550</v>
      </c>
      <c r="O6" s="3">
        <v>28000</v>
      </c>
      <c r="P6" s="157">
        <f>O6/P4</f>
        <v>280</v>
      </c>
      <c r="Q6" s="3">
        <v>18000</v>
      </c>
      <c r="R6" s="157">
        <f>Q6/R4</f>
        <v>180</v>
      </c>
    </row>
    <row r="7" spans="2:18" x14ac:dyDescent="0.25">
      <c r="B7" s="128"/>
      <c r="C7" s="2">
        <v>4600</v>
      </c>
      <c r="D7" s="2"/>
      <c r="E7" s="128"/>
      <c r="F7" s="128"/>
      <c r="G7" s="2">
        <v>3600</v>
      </c>
      <c r="H7" s="2"/>
      <c r="I7" s="2">
        <v>3600</v>
      </c>
      <c r="J7" s="2"/>
      <c r="K7" s="2">
        <v>3600</v>
      </c>
      <c r="L7" s="2"/>
      <c r="M7" s="2">
        <v>3600</v>
      </c>
      <c r="N7" s="2"/>
      <c r="O7" s="2">
        <v>3600</v>
      </c>
      <c r="P7" s="2"/>
      <c r="Q7" s="2">
        <v>3600</v>
      </c>
      <c r="R7" s="2"/>
    </row>
    <row r="8" spans="2:18" x14ac:dyDescent="0.25">
      <c r="B8" s="128"/>
      <c r="C8" s="12">
        <v>35</v>
      </c>
      <c r="D8" s="2"/>
      <c r="E8" s="128"/>
      <c r="F8" s="128"/>
      <c r="G8" s="12">
        <v>35</v>
      </c>
      <c r="H8" s="2"/>
      <c r="I8" s="12">
        <v>35</v>
      </c>
      <c r="J8" s="2"/>
      <c r="K8" s="12">
        <v>35</v>
      </c>
      <c r="L8" s="2"/>
      <c r="M8" s="12">
        <v>35</v>
      </c>
      <c r="N8" s="2"/>
      <c r="O8" s="12">
        <v>35</v>
      </c>
      <c r="P8" s="2">
        <v>4</v>
      </c>
      <c r="Q8" s="12">
        <v>35</v>
      </c>
      <c r="R8" s="2">
        <v>4</v>
      </c>
    </row>
    <row r="9" spans="2:18" x14ac:dyDescent="0.25">
      <c r="B9" s="49"/>
      <c r="C9" s="49"/>
      <c r="D9" s="49"/>
      <c r="E9" s="49"/>
      <c r="F9" s="49">
        <v>1732172.2309999999</v>
      </c>
      <c r="H9">
        <v>80000</v>
      </c>
      <c r="J9">
        <v>28287.214567981999</v>
      </c>
      <c r="L9">
        <v>21545.543622754001</v>
      </c>
      <c r="N9">
        <v>13103.111336538001</v>
      </c>
      <c r="P9">
        <v>7715.8801653288001</v>
      </c>
      <c r="R9">
        <v>3137.4327881247</v>
      </c>
    </row>
    <row r="10" spans="2:18" x14ac:dyDescent="0.25">
      <c r="B10" s="49"/>
      <c r="C10" s="2">
        <v>1732172.2309999999</v>
      </c>
      <c r="D10" s="16" t="s">
        <v>11</v>
      </c>
      <c r="E10" s="124" t="s">
        <v>378</v>
      </c>
      <c r="F10" s="49">
        <v>7446117.2340000002</v>
      </c>
      <c r="H10">
        <v>137000</v>
      </c>
      <c r="J10">
        <v>42267.346099383998</v>
      </c>
      <c r="L10">
        <v>32258.211357730001</v>
      </c>
      <c r="N10">
        <v>18493.150777067</v>
      </c>
      <c r="P10">
        <v>16591.302048296999</v>
      </c>
      <c r="R10">
        <v>6550.6372209122001</v>
      </c>
    </row>
    <row r="11" spans="2:18" x14ac:dyDescent="0.25">
      <c r="B11" s="49"/>
      <c r="C11" s="2">
        <v>7446117.2340000002</v>
      </c>
      <c r="D11" s="2"/>
      <c r="E11" s="123">
        <f>F11/1000</f>
        <v>-1</v>
      </c>
      <c r="F11" s="49">
        <v>-1000</v>
      </c>
      <c r="H11" s="163">
        <f>H9/1000</f>
        <v>80</v>
      </c>
      <c r="I11" s="163"/>
      <c r="J11" s="163">
        <f>J9/1000</f>
        <v>28.287214567981998</v>
      </c>
      <c r="L11" s="163">
        <f>L9/1000</f>
        <v>21.545543622754</v>
      </c>
      <c r="N11" s="163">
        <f>N9/1000</f>
        <v>13.103111336538001</v>
      </c>
      <c r="P11" s="163">
        <f>P9/1000</f>
        <v>7.7158801653287998</v>
      </c>
      <c r="R11" s="163">
        <f>R9/1000</f>
        <v>3.1374327881247002</v>
      </c>
    </row>
    <row r="12" spans="2:18" x14ac:dyDescent="0.25">
      <c r="B12" s="49"/>
      <c r="C12" s="2">
        <v>-2000</v>
      </c>
      <c r="D12" s="2">
        <v>600</v>
      </c>
      <c r="E12" s="123">
        <f>F12/1000</f>
        <v>86.8</v>
      </c>
      <c r="F12" s="125">
        <v>86800</v>
      </c>
      <c r="H12" s="163">
        <f>H10/1000</f>
        <v>137</v>
      </c>
      <c r="I12" s="163"/>
      <c r="J12" s="163">
        <f>J10/1000</f>
        <v>42.267346099384</v>
      </c>
      <c r="L12" s="163">
        <f>L10/1000</f>
        <v>32.258211357729998</v>
      </c>
      <c r="N12" s="163">
        <f>N10/1000</f>
        <v>18.493150777067001</v>
      </c>
      <c r="P12" s="163">
        <f>P10/1000</f>
        <v>16.591302048296999</v>
      </c>
      <c r="R12" s="163">
        <f>R10/1000</f>
        <v>6.5506372209121997</v>
      </c>
    </row>
    <row r="13" spans="2:18" x14ac:dyDescent="0.25">
      <c r="B13" s="49"/>
      <c r="C13" s="3">
        <v>86800</v>
      </c>
      <c r="D13" s="120">
        <f>C13/D12</f>
        <v>144.66666666666666</v>
      </c>
      <c r="E13" s="123">
        <f>F13/1000</f>
        <v>146.7999989939</v>
      </c>
      <c r="F13" s="125">
        <v>146799.99899389999</v>
      </c>
      <c r="H13" s="163">
        <v>35</v>
      </c>
      <c r="I13" s="163"/>
      <c r="J13" s="163">
        <v>55</v>
      </c>
      <c r="L13" s="163">
        <v>45</v>
      </c>
      <c r="N13" s="163">
        <v>20</v>
      </c>
      <c r="P13" s="163">
        <v>-5</v>
      </c>
      <c r="R13" s="163">
        <v>-45</v>
      </c>
    </row>
    <row r="14" spans="2:18" x14ac:dyDescent="0.25">
      <c r="B14" s="49"/>
      <c r="C14" s="3">
        <v>146800</v>
      </c>
      <c r="D14" s="120">
        <f>C14/D12</f>
        <v>244.66666666666666</v>
      </c>
      <c r="E14" s="126">
        <f>F14/1000</f>
        <v>3.6000000000007</v>
      </c>
      <c r="F14" s="49">
        <v>3600.0000000006999</v>
      </c>
      <c r="M14" s="2">
        <v>1751751.5</v>
      </c>
      <c r="N14" s="155">
        <f>M15</f>
        <v>7503589.5</v>
      </c>
      <c r="O14" s="2">
        <v>1747545.1449106999</v>
      </c>
      <c r="P14" s="155">
        <f>O15</f>
        <v>7508033.9387894999</v>
      </c>
    </row>
    <row r="15" spans="2:18" x14ac:dyDescent="0.25">
      <c r="B15" s="49"/>
      <c r="C15" s="2">
        <v>4600</v>
      </c>
      <c r="D15" s="2"/>
      <c r="E15" s="127">
        <f>E14+E11</f>
        <v>2.6000000000007</v>
      </c>
      <c r="F15" s="49">
        <v>35</v>
      </c>
      <c r="M15" s="2">
        <v>7503589.5</v>
      </c>
      <c r="N15" s="2"/>
      <c r="O15" s="2">
        <v>7508033.9387894999</v>
      </c>
      <c r="P15" s="2"/>
    </row>
    <row r="16" spans="2:18" x14ac:dyDescent="0.25">
      <c r="B16" s="49"/>
      <c r="C16" s="12">
        <v>35</v>
      </c>
      <c r="D16" s="2"/>
      <c r="E16" s="49"/>
      <c r="F16" s="49">
        <v>1647971.2107207</v>
      </c>
      <c r="M16" s="2">
        <v>-1000</v>
      </c>
      <c r="N16" s="2">
        <v>100</v>
      </c>
      <c r="O16" s="118">
        <v>0</v>
      </c>
      <c r="P16" s="2">
        <v>100</v>
      </c>
    </row>
    <row r="17" spans="2:16" x14ac:dyDescent="0.25">
      <c r="B17" s="49"/>
      <c r="C17" s="49"/>
      <c r="D17" s="49"/>
      <c r="E17" s="49"/>
      <c r="F17" s="49">
        <v>7566368.7532775002</v>
      </c>
      <c r="M17" s="3">
        <v>13000</v>
      </c>
      <c r="N17" s="157">
        <f>M17/N16</f>
        <v>130</v>
      </c>
      <c r="O17" s="3">
        <v>7600</v>
      </c>
      <c r="P17" s="157">
        <f>O17/P16</f>
        <v>76</v>
      </c>
    </row>
    <row r="18" spans="2:16" x14ac:dyDescent="0.25">
      <c r="B18" s="49"/>
      <c r="C18" s="2">
        <v>1732172.2309999999</v>
      </c>
      <c r="D18" s="16" t="s">
        <v>11</v>
      </c>
      <c r="E18" s="49"/>
      <c r="F18" s="49">
        <v>798.09338378906</v>
      </c>
      <c r="M18" s="3">
        <v>18000</v>
      </c>
      <c r="N18" s="157">
        <f>M18/N16</f>
        <v>180</v>
      </c>
      <c r="O18" s="3">
        <v>16400</v>
      </c>
      <c r="P18" s="157">
        <f>O18/P16</f>
        <v>164</v>
      </c>
    </row>
    <row r="19" spans="2:16" x14ac:dyDescent="0.25">
      <c r="B19" s="49"/>
      <c r="C19" s="2">
        <v>7446117.2340000002</v>
      </c>
      <c r="D19" s="2"/>
      <c r="E19" s="49"/>
      <c r="F19" s="49">
        <v>55</v>
      </c>
      <c r="M19" s="2">
        <v>2574.6</v>
      </c>
      <c r="N19" s="2"/>
      <c r="O19" s="118">
        <v>1500</v>
      </c>
      <c r="P19" s="2"/>
    </row>
    <row r="20" spans="2:16" x14ac:dyDescent="0.25">
      <c r="B20" s="49">
        <v>1000</v>
      </c>
      <c r="C20" s="2">
        <f>C12+B20</f>
        <v>-1000</v>
      </c>
      <c r="D20" s="130">
        <v>1600</v>
      </c>
      <c r="E20" s="123">
        <f>D20/1000</f>
        <v>1.6</v>
      </c>
      <c r="F20" s="122">
        <v>-873.67499999999995</v>
      </c>
      <c r="M20" s="12">
        <v>20</v>
      </c>
      <c r="N20" s="202" t="s">
        <v>404</v>
      </c>
      <c r="O20" s="12">
        <v>-5</v>
      </c>
      <c r="P20" s="202" t="s">
        <v>405</v>
      </c>
    </row>
    <row r="21" spans="2:16" x14ac:dyDescent="0.25">
      <c r="B21" s="49"/>
      <c r="C21" s="3">
        <v>86800</v>
      </c>
      <c r="D21" s="120">
        <f>C21/D20</f>
        <v>54.25</v>
      </c>
      <c r="E21" s="49"/>
      <c r="F21" s="122">
        <v>2361.3270000000002</v>
      </c>
    </row>
    <row r="22" spans="2:16" x14ac:dyDescent="0.25">
      <c r="B22" s="49"/>
      <c r="C22" s="3">
        <v>146800</v>
      </c>
      <c r="D22" s="120">
        <f>C22/D20</f>
        <v>91.75</v>
      </c>
      <c r="E22" s="129" t="s">
        <v>381</v>
      </c>
      <c r="F22" s="3">
        <v>163</v>
      </c>
    </row>
    <row r="23" spans="2:16" x14ac:dyDescent="0.25">
      <c r="B23" s="49"/>
      <c r="C23" s="2">
        <f>C15-B20</f>
        <v>3600</v>
      </c>
      <c r="D23" s="121">
        <v>10</v>
      </c>
      <c r="E23" s="129" t="s">
        <v>380</v>
      </c>
      <c r="F23" s="13">
        <v>178</v>
      </c>
      <c r="N23" s="163"/>
    </row>
    <row r="24" spans="2:16" x14ac:dyDescent="0.25">
      <c r="B24" s="49"/>
      <c r="C24" s="12">
        <v>35</v>
      </c>
      <c r="D24" s="2">
        <f>(C23-C20)/D23</f>
        <v>460</v>
      </c>
      <c r="E24" s="49"/>
      <c r="F24" s="49">
        <v>6</v>
      </c>
      <c r="N24" s="163"/>
    </row>
    <row r="25" spans="2:16" x14ac:dyDescent="0.25">
      <c r="B25" s="49"/>
      <c r="C25" s="49"/>
      <c r="D25" s="49"/>
      <c r="E25" s="153" t="s">
        <v>383</v>
      </c>
      <c r="F25" s="152">
        <v>205492</v>
      </c>
      <c r="N25" s="163"/>
    </row>
    <row r="26" spans="2:16" x14ac:dyDescent="0.25">
      <c r="B26" s="49"/>
      <c r="C26" s="49"/>
      <c r="D26" s="49"/>
      <c r="E26" s="153" t="s">
        <v>384</v>
      </c>
      <c r="F26" s="152">
        <v>174084</v>
      </c>
    </row>
    <row r="27" spans="2:16" x14ac:dyDescent="0.25">
      <c r="B27" s="154">
        <f>F27/F26</f>
        <v>0.79933825049975871</v>
      </c>
      <c r="C27" s="49"/>
      <c r="D27" s="49"/>
      <c r="E27" s="153" t="s">
        <v>385</v>
      </c>
      <c r="F27" s="152">
        <v>139152</v>
      </c>
    </row>
    <row r="28" spans="2:16" x14ac:dyDescent="0.25">
      <c r="B28" s="49"/>
      <c r="C28" s="49"/>
      <c r="D28" s="49"/>
      <c r="E28" s="153" t="s">
        <v>386</v>
      </c>
      <c r="F28" s="152">
        <v>34932</v>
      </c>
    </row>
    <row r="29" spans="2:16" x14ac:dyDescent="0.25">
      <c r="B29" s="49"/>
      <c r="C29" s="49"/>
      <c r="D29" s="49"/>
      <c r="E29" s="49"/>
      <c r="F29" s="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C245-04A2-40A7-A788-25E03738A708}">
  <dimension ref="A1:BB408"/>
  <sheetViews>
    <sheetView zoomScale="85" zoomScaleNormal="85" workbookViewId="0">
      <selection activeCell="AF4" sqref="AF4"/>
    </sheetView>
  </sheetViews>
  <sheetFormatPr defaultRowHeight="17.25" x14ac:dyDescent="0.25"/>
  <cols>
    <col min="1" max="1" width="3.7109375" customWidth="1"/>
    <col min="2" max="2" width="8.28515625" style="27" customWidth="1"/>
    <col min="3" max="3" width="7.85546875" customWidth="1"/>
    <col min="4" max="4" width="7.7109375" customWidth="1"/>
    <col min="5" max="5" width="7.7109375" style="24" customWidth="1"/>
    <col min="6" max="6" width="11.7109375" style="44" customWidth="1"/>
    <col min="7" max="7" width="3.7109375" style="24" customWidth="1"/>
    <col min="8" max="9" width="5.85546875" style="24" customWidth="1"/>
    <col min="10" max="10" width="6.7109375" style="24" customWidth="1"/>
    <col min="11" max="11" width="6.140625" style="24" bestFit="1" customWidth="1"/>
    <col min="12" max="12" width="4.85546875" customWidth="1"/>
    <col min="13" max="13" width="9" customWidth="1"/>
    <col min="14" max="15" width="6.7109375" customWidth="1"/>
    <col min="16" max="17" width="5" customWidth="1"/>
    <col min="18" max="19" width="6.85546875" style="39" customWidth="1"/>
    <col min="20" max="20" width="2.140625" customWidth="1"/>
    <col min="21" max="21" width="1.42578125" customWidth="1"/>
    <col min="22" max="22" width="8.28515625" customWidth="1"/>
    <col min="23" max="26" width="6.140625" customWidth="1"/>
    <col min="27" max="27" width="8.28515625" customWidth="1"/>
    <col min="28" max="28" width="4" customWidth="1"/>
    <col min="29" max="29" width="4" hidden="1" customWidth="1"/>
    <col min="30" max="31" width="5" customWidth="1"/>
    <col min="32" max="33" width="5.42578125" customWidth="1"/>
    <col min="34" max="34" width="6.85546875" hidden="1" customWidth="1"/>
    <col min="35" max="38" width="1.28515625" customWidth="1"/>
    <col min="39" max="40" width="5.42578125" customWidth="1"/>
    <col min="41" max="42" width="4.140625" style="30" customWidth="1"/>
    <col min="43" max="44" width="6.85546875" style="30" customWidth="1"/>
    <col min="45" max="45" width="4.28515625" style="30" customWidth="1"/>
    <col min="46" max="46" width="6.7109375" style="70" customWidth="1"/>
    <col min="47" max="47" width="6.7109375" style="69" customWidth="1"/>
    <col min="49" max="49" width="0" style="30" hidden="1" customWidth="1"/>
    <col min="50" max="50" width="6.140625" style="30" customWidth="1"/>
    <col min="51" max="51" width="2.28515625" style="30" customWidth="1"/>
    <col min="52" max="52" width="17.5703125" style="30" customWidth="1"/>
    <col min="53" max="54" width="6.85546875" style="30" customWidth="1"/>
  </cols>
  <sheetData>
    <row r="1" spans="1:54" x14ac:dyDescent="0.25">
      <c r="A1" s="31"/>
      <c r="B1" s="32">
        <v>186</v>
      </c>
      <c r="C1" s="32" t="s">
        <v>133</v>
      </c>
      <c r="D1" s="31"/>
      <c r="E1" s="33"/>
      <c r="F1" s="48"/>
      <c r="G1" s="48"/>
      <c r="H1" s="98"/>
      <c r="I1" s="98"/>
      <c r="J1" s="98"/>
      <c r="K1" s="97" t="s">
        <v>238</v>
      </c>
      <c r="L1" s="31"/>
      <c r="M1" s="101" t="s">
        <v>315</v>
      </c>
      <c r="N1" s="80"/>
      <c r="O1" s="80"/>
      <c r="P1" s="31"/>
      <c r="Q1" s="31"/>
      <c r="R1" s="37" t="s">
        <v>104</v>
      </c>
      <c r="S1" s="55" t="s">
        <v>105</v>
      </c>
      <c r="T1" s="31"/>
      <c r="U1" s="31"/>
      <c r="V1" s="31"/>
      <c r="W1" s="73" t="s">
        <v>22</v>
      </c>
      <c r="X1" s="73" t="s">
        <v>19</v>
      </c>
      <c r="Y1" s="114"/>
      <c r="Z1" s="114"/>
      <c r="AA1" s="114"/>
      <c r="AB1" s="50"/>
      <c r="AC1" s="50"/>
      <c r="AD1" s="50"/>
      <c r="AE1" s="50"/>
      <c r="AF1" s="50" t="s">
        <v>115</v>
      </c>
      <c r="AG1" s="50"/>
      <c r="AH1" s="50"/>
      <c r="AI1" s="51"/>
      <c r="AJ1" s="51"/>
      <c r="AK1" s="51"/>
      <c r="AL1" s="51"/>
      <c r="AM1" s="51"/>
      <c r="AN1" s="51"/>
      <c r="AO1" s="71" t="s">
        <v>116</v>
      </c>
      <c r="AP1" s="71"/>
      <c r="AQ1" s="71"/>
      <c r="AR1" s="71"/>
      <c r="AS1" s="35"/>
      <c r="AT1" s="68"/>
      <c r="AU1" s="68"/>
      <c r="AV1" s="35" t="s">
        <v>239</v>
      </c>
      <c r="AW1" s="35"/>
      <c r="AX1" s="35" t="s">
        <v>240</v>
      </c>
      <c r="AY1" s="71"/>
      <c r="AZ1" s="71"/>
      <c r="BA1" s="71"/>
      <c r="BB1" s="71"/>
    </row>
    <row r="2" spans="1:54" x14ac:dyDescent="0.25">
      <c r="A2" s="31"/>
      <c r="B2" s="32"/>
      <c r="C2" s="31"/>
      <c r="D2" s="31"/>
      <c r="E2" s="33"/>
      <c r="F2" s="48"/>
      <c r="G2" s="48"/>
      <c r="H2" s="98"/>
      <c r="I2" s="98"/>
      <c r="J2" s="98"/>
      <c r="K2" s="97" t="s">
        <v>237</v>
      </c>
      <c r="L2" s="31"/>
      <c r="M2" s="31"/>
      <c r="N2" s="31"/>
      <c r="O2" s="31"/>
      <c r="P2" s="31"/>
      <c r="Q2" s="31"/>
      <c r="R2" s="37" t="s">
        <v>106</v>
      </c>
      <c r="S2" s="37" t="s">
        <v>107</v>
      </c>
      <c r="T2" s="31"/>
      <c r="U2" s="31"/>
      <c r="V2" s="31"/>
      <c r="W2" s="73" t="s">
        <v>64</v>
      </c>
      <c r="X2" s="73" t="s">
        <v>57</v>
      </c>
      <c r="Y2" s="114"/>
      <c r="Z2" s="114"/>
      <c r="AA2" s="114"/>
      <c r="AB2" s="50"/>
      <c r="AC2" s="50"/>
      <c r="AD2" s="50"/>
      <c r="AE2" s="50"/>
      <c r="AF2" s="50"/>
      <c r="AG2" s="50"/>
      <c r="AH2" s="51"/>
      <c r="AI2" s="51"/>
      <c r="AJ2" s="51"/>
      <c r="AK2" s="51"/>
      <c r="AL2" s="51"/>
      <c r="AM2" s="51"/>
      <c r="AN2" s="51"/>
      <c r="AO2" s="71"/>
      <c r="AP2" s="71"/>
      <c r="AQ2" s="71"/>
      <c r="AR2" s="71"/>
      <c r="AS2" s="35"/>
      <c r="AT2" s="68"/>
      <c r="AU2" s="68"/>
      <c r="AV2" s="59"/>
      <c r="AW2" s="35"/>
      <c r="AX2" s="35"/>
      <c r="AY2" s="71"/>
      <c r="AZ2" s="71"/>
      <c r="BA2" s="71"/>
      <c r="BB2" s="71"/>
    </row>
    <row r="3" spans="1:54" ht="15.75" x14ac:dyDescent="0.25">
      <c r="A3" s="34"/>
      <c r="B3" s="32"/>
      <c r="C3" s="34" t="s">
        <v>316</v>
      </c>
      <c r="D3" s="34" t="s">
        <v>317</v>
      </c>
      <c r="E3" s="34" t="s">
        <v>318</v>
      </c>
      <c r="F3" s="48" t="s">
        <v>110</v>
      </c>
      <c r="G3" s="48" t="s">
        <v>111</v>
      </c>
      <c r="H3" s="48"/>
      <c r="I3" s="48"/>
      <c r="J3" s="48" t="s">
        <v>109</v>
      </c>
      <c r="K3" s="48" t="s">
        <v>108</v>
      </c>
      <c r="L3" s="34"/>
      <c r="M3" s="31">
        <v>2</v>
      </c>
      <c r="N3" s="31">
        <v>1</v>
      </c>
      <c r="O3" s="31">
        <v>2</v>
      </c>
      <c r="P3" s="34"/>
      <c r="Q3" s="31"/>
      <c r="R3" s="38"/>
      <c r="S3" s="56" t="s">
        <v>118</v>
      </c>
      <c r="T3" s="34"/>
      <c r="U3" s="34"/>
      <c r="V3" s="34"/>
      <c r="W3" s="73" t="s">
        <v>117</v>
      </c>
      <c r="X3" s="73"/>
      <c r="Y3" s="114" t="s">
        <v>375</v>
      </c>
      <c r="Z3" s="114" t="s">
        <v>120</v>
      </c>
      <c r="AA3" s="114" t="s">
        <v>108</v>
      </c>
      <c r="AB3" s="50"/>
      <c r="AC3" s="50"/>
      <c r="AD3" s="50">
        <v>1</v>
      </c>
      <c r="AE3" s="50">
        <v>2</v>
      </c>
      <c r="AF3" s="50">
        <v>3</v>
      </c>
      <c r="AG3" s="50"/>
      <c r="AH3" s="51"/>
      <c r="AI3" s="51"/>
      <c r="AJ3" s="51"/>
      <c r="AK3" s="51"/>
      <c r="AL3" s="51"/>
      <c r="AM3" s="51"/>
      <c r="AN3" s="51"/>
      <c r="AO3" s="36">
        <f>MAX(AO4:AO37)</f>
        <v>26</v>
      </c>
      <c r="AP3" s="36" t="s">
        <v>123</v>
      </c>
      <c r="AQ3" s="36" t="s">
        <v>134</v>
      </c>
      <c r="AR3" s="36" t="s">
        <v>122</v>
      </c>
      <c r="AS3" s="34" t="s">
        <v>121</v>
      </c>
      <c r="AT3" s="33" t="s">
        <v>112</v>
      </c>
      <c r="AU3" s="33" t="s">
        <v>113</v>
      </c>
      <c r="AV3" s="33" t="s">
        <v>119</v>
      </c>
      <c r="AW3" s="34" t="s">
        <v>120</v>
      </c>
      <c r="AX3" s="34" t="s">
        <v>108</v>
      </c>
      <c r="AY3" s="36"/>
      <c r="AZ3" s="36"/>
      <c r="BA3" s="36"/>
      <c r="BB3" s="36"/>
    </row>
    <row r="4" spans="1:54" ht="15" customHeight="1" x14ac:dyDescent="0.25">
      <c r="A4" s="31">
        <v>1</v>
      </c>
      <c r="B4" s="140">
        <v>1</v>
      </c>
      <c r="C4" s="19" t="s">
        <v>12</v>
      </c>
      <c r="D4" s="135" t="s">
        <v>14</v>
      </c>
      <c r="E4" s="134" t="s">
        <v>15</v>
      </c>
      <c r="F4" s="138">
        <v>506362</v>
      </c>
      <c r="G4" s="139">
        <v>7569067</v>
      </c>
      <c r="H4" s="134" t="s">
        <v>98</v>
      </c>
      <c r="I4" s="134" t="s">
        <v>16</v>
      </c>
      <c r="J4" s="134">
        <v>6.8</v>
      </c>
      <c r="K4" s="134">
        <v>270</v>
      </c>
      <c r="L4" s="31"/>
      <c r="M4" s="25" t="str">
        <f>INDEX($B$4:$C$49,$P4,M$3)</f>
        <v xml:space="preserve">CXU01 </v>
      </c>
      <c r="N4" s="25">
        <f t="shared" ref="N4:O23" si="0">INDEX($F$4:$G$49,$P4,N$3)</f>
        <v>506362</v>
      </c>
      <c r="O4" s="25">
        <f t="shared" si="0"/>
        <v>7569067</v>
      </c>
      <c r="P4" s="30">
        <v>1</v>
      </c>
      <c r="Q4" s="30">
        <v>1</v>
      </c>
      <c r="R4" s="39" t="str">
        <f t="shared" ref="R4:R37" si="1">_xlfn.CONCAT(N4,R$2)</f>
        <v>506362 m E</v>
      </c>
      <c r="S4" s="39" t="str">
        <f t="shared" ref="S4:S37" si="2">_xlfn.CONCAT(O4,S$2)</f>
        <v>7569067 m S</v>
      </c>
      <c r="T4" s="31" t="s">
        <v>114</v>
      </c>
      <c r="U4" s="31" t="s">
        <v>394</v>
      </c>
      <c r="V4" s="31" t="str">
        <f>M4</f>
        <v xml:space="preserve">CXU01 </v>
      </c>
      <c r="W4" s="31" t="str">
        <f>INDEX($H$4:$I$49,$P4,N$3)</f>
        <v xml:space="preserve">CT (3) </v>
      </c>
      <c r="X4" s="57" t="s">
        <v>19</v>
      </c>
      <c r="Y4" s="33">
        <f t="shared" ref="Y4:Y37" si="3">IF(X4=W$1,1,IF(X4=W$2,2,IF(X4=W$3,3,IF(X4=X$1,4,IF(X4=X$2,5,"")))))</f>
        <v>4</v>
      </c>
      <c r="Z4" s="53">
        <f>INDEX($J$4:$K$49,$P4,N$3)</f>
        <v>6.8</v>
      </c>
      <c r="AA4" s="54">
        <f>INDEX($J$4:$K$49,$P4,O$3)</f>
        <v>270</v>
      </c>
      <c r="AB4" s="21" t="str">
        <f t="shared" ref="AB4:AB17" si="4">IF(OR(ISNUMBER(AH4),AF4=800),1,"-")</f>
        <v>-</v>
      </c>
      <c r="AC4" s="21"/>
      <c r="AD4">
        <v>1751858.0446194999</v>
      </c>
      <c r="AE4">
        <v>7519235.5019083004</v>
      </c>
      <c r="AF4">
        <v>906.6</v>
      </c>
      <c r="AG4">
        <v>34</v>
      </c>
      <c r="AH4" t="str">
        <f>""</f>
        <v/>
      </c>
      <c r="AI4" t="str">
        <f>""</f>
        <v/>
      </c>
      <c r="AJ4" t="str">
        <f>""</f>
        <v/>
      </c>
      <c r="AK4" t="str">
        <f>""</f>
        <v/>
      </c>
      <c r="AM4" s="1">
        <f t="shared" ref="AM4:AM37" si="5">AD4/N4</f>
        <v>3.459694930937748</v>
      </c>
      <c r="AN4" s="1">
        <f t="shared" ref="AN4:AN37" si="6">AE4/O4</f>
        <v>0.99341642793072127</v>
      </c>
      <c r="AO4" s="72">
        <v>1</v>
      </c>
      <c r="AP4" s="73">
        <f t="shared" ref="AP4:AP37" si="7">IF(Q4&lt;=AO$3,MATCH(Q4,AO$4:AO$37,0),"")</f>
        <v>1</v>
      </c>
      <c r="AQ4" s="73" t="str">
        <f t="shared" ref="AQ4:AQ37" si="8">IF($Q4&lt;=$AO$3,INDEX($V$4:$V$37,$AP4,AD$3),"")</f>
        <v xml:space="preserve">CXU01 </v>
      </c>
      <c r="AR4" s="73" t="str">
        <f t="shared" ref="AR4:AR37" si="9">IF($Q4&lt;=$AO$3,INDEX($X$4:$X$37,$AP4,AD$3),"")</f>
        <v xml:space="preserve">CT </v>
      </c>
      <c r="AS4" s="58">
        <f t="shared" ref="AS4:AS37" si="10">IF(ISNUMBER(AP4),Q4,"")</f>
        <v>1</v>
      </c>
      <c r="AT4" s="68">
        <f t="shared" ref="AT4:AT37" si="11">IF($Q4&lt;=$AO$3,INDEX($AD$4:$AF$37,$AP4,AD$3),"")</f>
        <v>1751858.0446194999</v>
      </c>
      <c r="AU4" s="68">
        <f t="shared" ref="AU4:AU37" si="12">IF($Q4&lt;=$AO$3,INDEX($AD$4:$AF$37,$AP4,AE$3),"")</f>
        <v>7519235.5019083004</v>
      </c>
      <c r="AV4" s="59">
        <f t="shared" ref="AV4:AV37" si="13">IF($Q4&lt;=$AO$3,INDEX($AD$4:$AF$37,$AP4,AF$3),"")</f>
        <v>906.6</v>
      </c>
      <c r="AW4" s="58">
        <f t="shared" ref="AW4:AW37" si="14">IF($Q4&lt;=$AO$3,INDEX($Z$4:$AA$37,$AP4,AD$3),"")</f>
        <v>6.8</v>
      </c>
      <c r="AX4" s="58">
        <f t="shared" ref="AX4:AX37" si="15">IF($Q4&lt;=$AO$3,INDEX($Z$4:$AA$37,$AP4,AE$3),"")</f>
        <v>270</v>
      </c>
      <c r="AY4" s="73"/>
      <c r="AZ4" s="115" t="s">
        <v>374</v>
      </c>
      <c r="BA4" s="117" t="s">
        <v>19</v>
      </c>
      <c r="BB4" s="73"/>
    </row>
    <row r="5" spans="1:54" ht="15" customHeight="1" x14ac:dyDescent="0.25">
      <c r="A5" s="31">
        <v>2</v>
      </c>
      <c r="B5" s="140"/>
      <c r="C5" s="46" t="s">
        <v>13</v>
      </c>
      <c r="D5" s="135"/>
      <c r="E5" s="134"/>
      <c r="F5" s="138"/>
      <c r="G5" s="139"/>
      <c r="H5" s="134"/>
      <c r="I5" s="134"/>
      <c r="J5" s="134"/>
      <c r="K5" s="134"/>
      <c r="L5" s="31"/>
      <c r="M5" s="25" t="str">
        <f t="shared" ref="M5:M37" si="16">INDEX($B$4:$C$49,$P5,M$3)</f>
        <v xml:space="preserve">CXU02 </v>
      </c>
      <c r="N5" s="25">
        <f t="shared" si="0"/>
        <v>506363</v>
      </c>
      <c r="O5" s="25">
        <f t="shared" si="0"/>
        <v>7569068</v>
      </c>
      <c r="P5" s="30">
        <f t="shared" ref="P5:P16" si="17">P4+2</f>
        <v>3</v>
      </c>
      <c r="Q5" s="30">
        <v>2</v>
      </c>
      <c r="R5" s="39" t="str">
        <f t="shared" si="1"/>
        <v>506363 m E</v>
      </c>
      <c r="S5" s="39" t="str">
        <f t="shared" si="2"/>
        <v>7569068 m S</v>
      </c>
      <c r="T5" s="31" t="s">
        <v>114</v>
      </c>
      <c r="U5" s="31" t="s">
        <v>394</v>
      </c>
      <c r="V5" s="31" t="str">
        <f t="shared" ref="V5:V37" si="18">M5</f>
        <v xml:space="preserve">CXU02 </v>
      </c>
      <c r="W5" s="31" t="str">
        <f t="shared" ref="W5:W37" si="19">INDEX($H$4:$I$49,$P5,N$3)</f>
        <v xml:space="preserve">CT </v>
      </c>
      <c r="X5" s="57" t="s">
        <v>19</v>
      </c>
      <c r="Y5" s="33">
        <f t="shared" si="3"/>
        <v>4</v>
      </c>
      <c r="Z5" s="53">
        <f t="shared" ref="Z5:Z37" si="20">INDEX($J$4:$K$49,$P5,N$3)</f>
        <v>6</v>
      </c>
      <c r="AA5" s="54">
        <f t="shared" ref="AA5:AA37" si="21">INDEX($J$4:$K$49,$P5,O$3)</f>
        <v>470</v>
      </c>
      <c r="AB5" s="21" t="str">
        <f t="shared" si="4"/>
        <v>-</v>
      </c>
      <c r="AC5" s="21"/>
      <c r="AD5">
        <v>1751859.1417380001</v>
      </c>
      <c r="AE5">
        <v>7519236.4372108998</v>
      </c>
      <c r="AF5">
        <v>906.6</v>
      </c>
      <c r="AG5">
        <v>33</v>
      </c>
      <c r="AH5" t="str">
        <f>""</f>
        <v/>
      </c>
      <c r="AI5" t="str">
        <f>""</f>
        <v/>
      </c>
      <c r="AJ5" t="str">
        <f>""</f>
        <v/>
      </c>
      <c r="AK5" t="str">
        <f>""</f>
        <v/>
      </c>
      <c r="AM5" s="1">
        <f t="shared" si="5"/>
        <v>3.4596902651615542</v>
      </c>
      <c r="AN5" s="1">
        <f t="shared" si="6"/>
        <v>0.99341642025291621</v>
      </c>
      <c r="AO5" s="71">
        <f>IF(AND(ISNUMBER(Y5),ISNUMBER(AA5)),MAX(AO$4:AO4)+1,0)</f>
        <v>2</v>
      </c>
      <c r="AP5" s="73">
        <f t="shared" si="7"/>
        <v>2</v>
      </c>
      <c r="AQ5" s="73" t="str">
        <f t="shared" si="8"/>
        <v xml:space="preserve">CXU02 </v>
      </c>
      <c r="AR5" s="73" t="str">
        <f t="shared" si="9"/>
        <v xml:space="preserve">CT </v>
      </c>
      <c r="AS5" s="58">
        <f t="shared" si="10"/>
        <v>2</v>
      </c>
      <c r="AT5" s="68">
        <f t="shared" si="11"/>
        <v>1751859.1417380001</v>
      </c>
      <c r="AU5" s="68">
        <f t="shared" si="12"/>
        <v>7519236.4372108998</v>
      </c>
      <c r="AV5" s="59">
        <f t="shared" si="13"/>
        <v>906.6</v>
      </c>
      <c r="AW5" s="58">
        <f t="shared" si="14"/>
        <v>6</v>
      </c>
      <c r="AX5" s="58">
        <f t="shared" si="15"/>
        <v>470</v>
      </c>
      <c r="AY5" s="73"/>
      <c r="AZ5" s="115" t="s">
        <v>369</v>
      </c>
      <c r="BA5" s="117" t="s">
        <v>22</v>
      </c>
      <c r="BB5" s="73"/>
    </row>
    <row r="6" spans="1:54" x14ac:dyDescent="0.25">
      <c r="A6" s="31">
        <f>A5+1</f>
        <v>3</v>
      </c>
      <c r="B6" s="28">
        <f>B4+1</f>
        <v>2</v>
      </c>
      <c r="C6" s="19" t="s">
        <v>17</v>
      </c>
      <c r="D6" s="135" t="s">
        <v>14</v>
      </c>
      <c r="E6" s="134" t="s">
        <v>15</v>
      </c>
      <c r="F6" s="136">
        <v>506363</v>
      </c>
      <c r="G6" s="137">
        <v>7569068</v>
      </c>
      <c r="H6" s="134" t="s">
        <v>19</v>
      </c>
      <c r="I6" s="134" t="s">
        <v>16</v>
      </c>
      <c r="J6" s="134">
        <v>6</v>
      </c>
      <c r="K6" s="134">
        <v>470</v>
      </c>
      <c r="L6" s="31"/>
      <c r="M6" s="25" t="str">
        <f t="shared" si="16"/>
        <v xml:space="preserve">CXU03 </v>
      </c>
      <c r="N6" s="25">
        <f t="shared" si="0"/>
        <v>506428</v>
      </c>
      <c r="O6" s="25">
        <f t="shared" si="0"/>
        <v>7569063</v>
      </c>
      <c r="P6" s="30">
        <f t="shared" si="17"/>
        <v>5</v>
      </c>
      <c r="Q6" s="30">
        <v>3</v>
      </c>
      <c r="R6" s="39" t="str">
        <f t="shared" si="1"/>
        <v>506428 m E</v>
      </c>
      <c r="S6" s="39" t="str">
        <f t="shared" si="2"/>
        <v>7569063 m S</v>
      </c>
      <c r="T6" s="31" t="s">
        <v>114</v>
      </c>
      <c r="U6" s="31" t="s">
        <v>394</v>
      </c>
      <c r="V6" s="31" t="str">
        <f t="shared" si="18"/>
        <v xml:space="preserve">CXU03 </v>
      </c>
      <c r="W6" s="31" t="str">
        <f t="shared" si="19"/>
        <v xml:space="preserve">PT </v>
      </c>
      <c r="X6" s="57" t="s">
        <v>22</v>
      </c>
      <c r="Y6" s="33">
        <f t="shared" si="3"/>
        <v>1</v>
      </c>
      <c r="Z6" s="53">
        <f t="shared" si="20"/>
        <v>60</v>
      </c>
      <c r="AA6" s="54" t="str">
        <f t="shared" si="21"/>
        <v xml:space="preserve">sd </v>
      </c>
      <c r="AB6" s="21" t="str">
        <f t="shared" si="4"/>
        <v>-</v>
      </c>
      <c r="AC6" s="21"/>
      <c r="AD6">
        <v>1751924.7915608</v>
      </c>
      <c r="AE6">
        <v>7519226.0982641</v>
      </c>
      <c r="AF6">
        <v>903.9</v>
      </c>
      <c r="AG6" s="31">
        <v>32</v>
      </c>
      <c r="AH6" t="str">
        <f>""</f>
        <v/>
      </c>
      <c r="AI6" t="str">
        <f>""</f>
        <v/>
      </c>
      <c r="AJ6" t="str">
        <f>""</f>
        <v/>
      </c>
      <c r="AK6" t="str">
        <f>""</f>
        <v/>
      </c>
      <c r="AM6" s="1">
        <f t="shared" si="5"/>
        <v>3.4593758472296163</v>
      </c>
      <c r="AN6" s="1">
        <f t="shared" si="6"/>
        <v>0.99341571053961364</v>
      </c>
      <c r="AO6" s="71">
        <f>IF(AND(ISNUMBER(Y6),ISNUMBER(AA6)),MAX(AO$4:AO5)+1,0)</f>
        <v>0</v>
      </c>
      <c r="AP6" s="73">
        <f t="shared" si="7"/>
        <v>4</v>
      </c>
      <c r="AQ6" s="73" t="str">
        <f t="shared" si="8"/>
        <v xml:space="preserve">CXU04 </v>
      </c>
      <c r="AR6" s="73" t="str">
        <f t="shared" si="9"/>
        <v xml:space="preserve">CT </v>
      </c>
      <c r="AS6" s="58">
        <f t="shared" si="10"/>
        <v>3</v>
      </c>
      <c r="AT6" s="68">
        <f t="shared" si="11"/>
        <v>1751860.2387516</v>
      </c>
      <c r="AU6" s="68">
        <f t="shared" si="12"/>
        <v>7519237.3725218996</v>
      </c>
      <c r="AV6" s="59">
        <f t="shared" si="13"/>
        <v>906.7</v>
      </c>
      <c r="AW6" s="58">
        <f t="shared" si="14"/>
        <v>6</v>
      </c>
      <c r="AX6" s="58">
        <f t="shared" si="15"/>
        <v>440</v>
      </c>
      <c r="AY6" s="73"/>
      <c r="AZ6" s="115" t="s">
        <v>370</v>
      </c>
      <c r="BA6" s="117" t="s">
        <v>97</v>
      </c>
      <c r="BB6" s="73"/>
    </row>
    <row r="7" spans="1:54" x14ac:dyDescent="0.25">
      <c r="A7" s="31">
        <f t="shared" ref="A7:A49" si="22">A6+1</f>
        <v>4</v>
      </c>
      <c r="B7" s="28"/>
      <c r="C7" s="46" t="s">
        <v>18</v>
      </c>
      <c r="D7" s="135"/>
      <c r="E7" s="134"/>
      <c r="F7" s="136"/>
      <c r="G7" s="137"/>
      <c r="H7" s="134"/>
      <c r="I7" s="134"/>
      <c r="J7" s="134"/>
      <c r="K7" s="134"/>
      <c r="L7" s="31"/>
      <c r="M7" s="25" t="str">
        <f t="shared" si="16"/>
        <v xml:space="preserve">CXU04 </v>
      </c>
      <c r="N7" s="25">
        <f t="shared" si="0"/>
        <v>506364</v>
      </c>
      <c r="O7" s="25">
        <f t="shared" si="0"/>
        <v>7569069</v>
      </c>
      <c r="P7" s="30">
        <f t="shared" si="17"/>
        <v>7</v>
      </c>
      <c r="Q7" s="30">
        <v>4</v>
      </c>
      <c r="R7" s="39" t="str">
        <f t="shared" si="1"/>
        <v>506364 m E</v>
      </c>
      <c r="S7" s="39" t="str">
        <f t="shared" si="2"/>
        <v>7569069 m S</v>
      </c>
      <c r="T7" s="31" t="s">
        <v>114</v>
      </c>
      <c r="U7" s="31" t="s">
        <v>394</v>
      </c>
      <c r="V7" s="31" t="str">
        <f t="shared" si="18"/>
        <v xml:space="preserve">CXU04 </v>
      </c>
      <c r="W7" s="31" t="str">
        <f t="shared" si="19"/>
        <v xml:space="preserve">CT </v>
      </c>
      <c r="X7" s="57" t="s">
        <v>19</v>
      </c>
      <c r="Y7" s="33">
        <f t="shared" si="3"/>
        <v>4</v>
      </c>
      <c r="Z7" s="53">
        <f t="shared" si="20"/>
        <v>6</v>
      </c>
      <c r="AA7" s="54">
        <f t="shared" si="21"/>
        <v>440</v>
      </c>
      <c r="AB7" s="21" t="str">
        <f t="shared" si="4"/>
        <v>-</v>
      </c>
      <c r="AC7" s="21"/>
      <c r="AD7">
        <v>1751860.2387516</v>
      </c>
      <c r="AE7">
        <v>7519237.3725218996</v>
      </c>
      <c r="AF7">
        <v>906.7</v>
      </c>
      <c r="AG7" s="31">
        <v>31</v>
      </c>
      <c r="AH7" t="str">
        <f>""</f>
        <v/>
      </c>
      <c r="AI7" t="str">
        <f>""</f>
        <v/>
      </c>
      <c r="AJ7" t="str">
        <f>""</f>
        <v/>
      </c>
      <c r="AK7" t="str">
        <f>""</f>
        <v/>
      </c>
      <c r="AM7" s="1">
        <f t="shared" si="5"/>
        <v>3.4596855991966255</v>
      </c>
      <c r="AN7" s="1">
        <f t="shared" si="6"/>
        <v>0.99341641257622304</v>
      </c>
      <c r="AO7" s="71">
        <f>IF(AND(ISNUMBER(Y7),ISNUMBER(AA7)),MAX(AO$4:AO6)+1,0)</f>
        <v>3</v>
      </c>
      <c r="AP7" s="73">
        <f t="shared" si="7"/>
        <v>5</v>
      </c>
      <c r="AQ7" s="73" t="str">
        <f t="shared" si="8"/>
        <v xml:space="preserve">CXU05 </v>
      </c>
      <c r="AR7" s="73" t="str">
        <f t="shared" si="9"/>
        <v xml:space="preserve">CT </v>
      </c>
      <c r="AS7" s="58">
        <f t="shared" si="10"/>
        <v>4</v>
      </c>
      <c r="AT7" s="68">
        <f t="shared" si="11"/>
        <v>1752109.8387157</v>
      </c>
      <c r="AU7" s="68">
        <f t="shared" si="12"/>
        <v>7519482.3746627001</v>
      </c>
      <c r="AV7" s="59">
        <f t="shared" si="13"/>
        <v>889.9</v>
      </c>
      <c r="AW7" s="58">
        <f t="shared" si="14"/>
        <v>6</v>
      </c>
      <c r="AX7" s="58">
        <f t="shared" si="15"/>
        <v>80</v>
      </c>
      <c r="AY7" s="73"/>
      <c r="AZ7" s="115" t="s">
        <v>371</v>
      </c>
      <c r="BA7" s="117" t="s">
        <v>57</v>
      </c>
      <c r="BB7" s="73"/>
    </row>
    <row r="8" spans="1:54" x14ac:dyDescent="0.25">
      <c r="A8" s="31">
        <f t="shared" si="22"/>
        <v>5</v>
      </c>
      <c r="B8" s="28">
        <f t="shared" ref="B8" si="23">B6+1</f>
        <v>3</v>
      </c>
      <c r="C8" s="19" t="s">
        <v>20</v>
      </c>
      <c r="D8" s="135" t="s">
        <v>14</v>
      </c>
      <c r="E8" s="134" t="s">
        <v>15</v>
      </c>
      <c r="F8" s="138">
        <v>506428</v>
      </c>
      <c r="G8" s="139">
        <v>7569063</v>
      </c>
      <c r="H8" s="134" t="s">
        <v>22</v>
      </c>
      <c r="I8" s="134" t="s">
        <v>16</v>
      </c>
      <c r="J8" s="134">
        <v>60</v>
      </c>
      <c r="K8" s="134" t="s">
        <v>31</v>
      </c>
      <c r="L8" s="31"/>
      <c r="M8" s="25" t="str">
        <f t="shared" si="16"/>
        <v xml:space="preserve">CXU05 </v>
      </c>
      <c r="N8" s="25">
        <f t="shared" si="0"/>
        <v>506589</v>
      </c>
      <c r="O8" s="25">
        <f t="shared" si="0"/>
        <v>7569328</v>
      </c>
      <c r="P8" s="30">
        <f t="shared" si="17"/>
        <v>9</v>
      </c>
      <c r="Q8" s="30">
        <v>5</v>
      </c>
      <c r="R8" s="39" t="str">
        <f t="shared" si="1"/>
        <v>506589 m E</v>
      </c>
      <c r="S8" s="39" t="str">
        <f t="shared" si="2"/>
        <v>7569328 m S</v>
      </c>
      <c r="T8" s="31" t="s">
        <v>114</v>
      </c>
      <c r="U8" s="31" t="s">
        <v>394</v>
      </c>
      <c r="V8" s="31" t="str">
        <f t="shared" si="18"/>
        <v xml:space="preserve">CXU05 </v>
      </c>
      <c r="W8" s="31" t="str">
        <f t="shared" si="19"/>
        <v xml:space="preserve">CT </v>
      </c>
      <c r="X8" s="57" t="s">
        <v>19</v>
      </c>
      <c r="Y8" s="33">
        <f t="shared" si="3"/>
        <v>4</v>
      </c>
      <c r="Z8" s="53">
        <f t="shared" si="20"/>
        <v>6</v>
      </c>
      <c r="AA8" s="54">
        <f t="shared" si="21"/>
        <v>80</v>
      </c>
      <c r="AB8" s="21" t="str">
        <f t="shared" si="4"/>
        <v>-</v>
      </c>
      <c r="AC8" s="21"/>
      <c r="AD8">
        <v>1752109.8387157</v>
      </c>
      <c r="AE8">
        <v>7519482.3746627001</v>
      </c>
      <c r="AF8">
        <v>889.9</v>
      </c>
      <c r="AG8" s="31">
        <v>30</v>
      </c>
      <c r="AH8" t="str">
        <f>""</f>
        <v/>
      </c>
      <c r="AI8" t="str">
        <f>""</f>
        <v/>
      </c>
      <c r="AJ8" t="str">
        <f>""</f>
        <v/>
      </c>
      <c r="AK8" t="str">
        <f>""</f>
        <v/>
      </c>
      <c r="AM8" s="1">
        <f t="shared" si="5"/>
        <v>3.4586416971464047</v>
      </c>
      <c r="AN8" s="1">
        <f t="shared" si="6"/>
        <v>0.99341478856018661</v>
      </c>
      <c r="AO8" s="71">
        <f>IF(AND(ISNUMBER(Y8),ISNUMBER(AA8)),MAX(AO$4:AO7)+1,0)</f>
        <v>4</v>
      </c>
      <c r="AP8" s="73">
        <f t="shared" si="7"/>
        <v>6</v>
      </c>
      <c r="AQ8" s="73" t="str">
        <f t="shared" si="8"/>
        <v xml:space="preserve">CXU06 </v>
      </c>
      <c r="AR8" s="73" t="str">
        <f t="shared" si="9"/>
        <v xml:space="preserve">CT </v>
      </c>
      <c r="AS8" s="58">
        <f t="shared" si="10"/>
        <v>5</v>
      </c>
      <c r="AT8" s="68">
        <f t="shared" si="11"/>
        <v>1751947.0825296999</v>
      </c>
      <c r="AU8" s="68">
        <f t="shared" si="12"/>
        <v>7519287.7287558001</v>
      </c>
      <c r="AV8" s="59">
        <f t="shared" si="13"/>
        <v>904.3</v>
      </c>
      <c r="AW8" s="58">
        <f t="shared" si="14"/>
        <v>15</v>
      </c>
      <c r="AX8" s="58">
        <f t="shared" si="15"/>
        <v>850</v>
      </c>
      <c r="AY8" s="73"/>
      <c r="AZ8" s="115" t="s">
        <v>372</v>
      </c>
      <c r="BA8" s="117" t="s">
        <v>64</v>
      </c>
      <c r="BB8" s="73"/>
    </row>
    <row r="9" spans="1:54" x14ac:dyDescent="0.25">
      <c r="A9" s="31">
        <f t="shared" si="22"/>
        <v>6</v>
      </c>
      <c r="B9" s="28"/>
      <c r="C9" s="19" t="s">
        <v>21</v>
      </c>
      <c r="D9" s="135"/>
      <c r="E9" s="134"/>
      <c r="F9" s="138"/>
      <c r="G9" s="139"/>
      <c r="H9" s="134"/>
      <c r="I9" s="134"/>
      <c r="J9" s="134"/>
      <c r="K9" s="134"/>
      <c r="L9" s="31"/>
      <c r="M9" s="25" t="str">
        <f t="shared" si="16"/>
        <v xml:space="preserve">CXU06 </v>
      </c>
      <c r="N9" s="25">
        <f t="shared" si="0"/>
        <v>506445</v>
      </c>
      <c r="O9" s="25">
        <f t="shared" si="0"/>
        <v>7569125</v>
      </c>
      <c r="P9" s="30">
        <f t="shared" si="17"/>
        <v>11</v>
      </c>
      <c r="Q9" s="30">
        <v>6</v>
      </c>
      <c r="R9" s="39" t="str">
        <f t="shared" si="1"/>
        <v>506445 m E</v>
      </c>
      <c r="S9" s="39" t="str">
        <f t="shared" si="2"/>
        <v>7569125 m S</v>
      </c>
      <c r="T9" s="31" t="s">
        <v>114</v>
      </c>
      <c r="U9" s="31" t="s">
        <v>394</v>
      </c>
      <c r="V9" s="31" t="str">
        <f t="shared" si="18"/>
        <v xml:space="preserve">CXU06 </v>
      </c>
      <c r="W9" s="31" t="str">
        <f t="shared" si="19"/>
        <v xml:space="preserve">CT </v>
      </c>
      <c r="X9" s="57" t="s">
        <v>19</v>
      </c>
      <c r="Y9" s="33">
        <f t="shared" si="3"/>
        <v>4</v>
      </c>
      <c r="Z9" s="53">
        <f t="shared" si="20"/>
        <v>15</v>
      </c>
      <c r="AA9" s="54">
        <f t="shared" si="21"/>
        <v>850</v>
      </c>
      <c r="AB9" s="21" t="str">
        <f t="shared" si="4"/>
        <v>-</v>
      </c>
      <c r="AC9" s="21"/>
      <c r="AD9">
        <v>1751947.0825296999</v>
      </c>
      <c r="AE9">
        <v>7519287.7287558001</v>
      </c>
      <c r="AF9">
        <v>904.3</v>
      </c>
      <c r="AG9" s="31">
        <v>29</v>
      </c>
      <c r="AH9" t="str">
        <f>""</f>
        <v/>
      </c>
      <c r="AI9" t="str">
        <f>""</f>
        <v/>
      </c>
      <c r="AJ9" t="str">
        <f>""</f>
        <v/>
      </c>
      <c r="AK9" t="str">
        <f>""</f>
        <v/>
      </c>
      <c r="AM9" s="1">
        <f t="shared" si="5"/>
        <v>3.4593037398526985</v>
      </c>
      <c r="AN9" s="1">
        <f t="shared" si="6"/>
        <v>0.99341571565482145</v>
      </c>
      <c r="AO9" s="71">
        <f>IF(AND(ISNUMBER(Y9),ISNUMBER(AA9)),MAX(AO$4:AO8)+1,0)</f>
        <v>5</v>
      </c>
      <c r="AP9" s="73">
        <f t="shared" si="7"/>
        <v>8</v>
      </c>
      <c r="AQ9" s="73" t="str">
        <f t="shared" si="8"/>
        <v xml:space="preserve">CXU08 </v>
      </c>
      <c r="AR9" s="73" t="str">
        <f t="shared" si="9"/>
        <v xml:space="preserve">CT </v>
      </c>
      <c r="AS9" s="58">
        <f t="shared" si="10"/>
        <v>6</v>
      </c>
      <c r="AT9" s="68">
        <f t="shared" si="11"/>
        <v>1752181.1365594999</v>
      </c>
      <c r="AU9" s="68">
        <f t="shared" si="12"/>
        <v>7519478.7452491</v>
      </c>
      <c r="AV9" s="59">
        <f t="shared" si="13"/>
        <v>891.4</v>
      </c>
      <c r="AW9" s="58">
        <f t="shared" si="14"/>
        <v>6</v>
      </c>
      <c r="AX9" s="58">
        <f t="shared" si="15"/>
        <v>112</v>
      </c>
      <c r="AY9" s="73"/>
      <c r="AZ9" s="112" t="s">
        <v>94</v>
      </c>
      <c r="BA9" s="117" t="s">
        <v>94</v>
      </c>
      <c r="BB9" s="73"/>
    </row>
    <row r="10" spans="1:54" x14ac:dyDescent="0.25">
      <c r="A10" s="31">
        <f t="shared" si="22"/>
        <v>7</v>
      </c>
      <c r="B10" s="28">
        <f t="shared" ref="B10" si="24">B8+1</f>
        <v>4</v>
      </c>
      <c r="C10" s="19" t="s">
        <v>23</v>
      </c>
      <c r="D10" s="135" t="s">
        <v>14</v>
      </c>
      <c r="E10" s="134" t="s">
        <v>15</v>
      </c>
      <c r="F10" s="136">
        <v>506364</v>
      </c>
      <c r="G10" s="137">
        <v>7569069</v>
      </c>
      <c r="H10" s="134" t="s">
        <v>19</v>
      </c>
      <c r="I10" s="134" t="s">
        <v>16</v>
      </c>
      <c r="J10" s="134">
        <v>6</v>
      </c>
      <c r="K10" s="134">
        <v>440</v>
      </c>
      <c r="L10" s="31"/>
      <c r="M10" s="25" t="str">
        <f t="shared" si="16"/>
        <v xml:space="preserve">CXU07 </v>
      </c>
      <c r="N10" s="25">
        <f t="shared" si="0"/>
        <v>506367</v>
      </c>
      <c r="O10" s="25">
        <f t="shared" si="0"/>
        <v>7569014</v>
      </c>
      <c r="P10" s="30">
        <f t="shared" si="17"/>
        <v>13</v>
      </c>
      <c r="Q10" s="30">
        <v>7</v>
      </c>
      <c r="R10" s="39" t="str">
        <f t="shared" si="1"/>
        <v>506367 m E</v>
      </c>
      <c r="S10" s="39" t="str">
        <f t="shared" si="2"/>
        <v>7569014 m S</v>
      </c>
      <c r="T10" s="31" t="s">
        <v>114</v>
      </c>
      <c r="U10" s="31" t="s">
        <v>394</v>
      </c>
      <c r="V10" s="31" t="str">
        <f t="shared" si="18"/>
        <v xml:space="preserve">CXU07 </v>
      </c>
      <c r="W10" s="31" t="str">
        <f t="shared" si="19"/>
        <v xml:space="preserve">CT </v>
      </c>
      <c r="X10" s="57" t="s">
        <v>19</v>
      </c>
      <c r="Y10" s="33">
        <f t="shared" si="3"/>
        <v>4</v>
      </c>
      <c r="Z10" s="53">
        <f t="shared" si="20"/>
        <v>60</v>
      </c>
      <c r="AA10" s="54" t="str">
        <f t="shared" si="21"/>
        <v xml:space="preserve">sd </v>
      </c>
      <c r="AB10" s="21" t="str">
        <f t="shared" si="4"/>
        <v>-</v>
      </c>
      <c r="AC10" s="21"/>
      <c r="AD10">
        <v>1751858.8385001</v>
      </c>
      <c r="AE10">
        <v>7519181.2378377002</v>
      </c>
      <c r="AF10">
        <v>903.9</v>
      </c>
      <c r="AG10" s="31">
        <v>28</v>
      </c>
      <c r="AH10" t="str">
        <f>""</f>
        <v/>
      </c>
      <c r="AI10" t="str">
        <f>""</f>
        <v/>
      </c>
      <c r="AJ10" t="str">
        <f>""</f>
        <v/>
      </c>
      <c r="AK10" t="str">
        <f>""</f>
        <v/>
      </c>
      <c r="AM10" s="1">
        <f t="shared" si="5"/>
        <v>3.4596623368033459</v>
      </c>
      <c r="AN10" s="1">
        <f t="shared" si="6"/>
        <v>0.99341621482503539</v>
      </c>
      <c r="AO10" s="71">
        <f>IF(AND(ISNUMBER(Y10),ISNUMBER(AA10)),MAX(AO$4:AO9)+1,0)</f>
        <v>0</v>
      </c>
      <c r="AP10" s="73">
        <f t="shared" si="7"/>
        <v>9</v>
      </c>
      <c r="AQ10" s="73" t="str">
        <f t="shared" si="8"/>
        <v xml:space="preserve">CXU09 </v>
      </c>
      <c r="AR10" s="73" t="str">
        <f t="shared" si="9"/>
        <v xml:space="preserve">CT </v>
      </c>
      <c r="AS10" s="58">
        <f t="shared" si="10"/>
        <v>7</v>
      </c>
      <c r="AT10" s="68">
        <f t="shared" si="11"/>
        <v>1752148.7125744999</v>
      </c>
      <c r="AU10" s="68">
        <f t="shared" si="12"/>
        <v>7519546.7765327003</v>
      </c>
      <c r="AV10" s="59">
        <f t="shared" si="13"/>
        <v>891.4</v>
      </c>
      <c r="AW10" s="58">
        <f t="shared" si="14"/>
        <v>10</v>
      </c>
      <c r="AX10" s="58">
        <f t="shared" si="15"/>
        <v>340</v>
      </c>
      <c r="AY10" s="73"/>
      <c r="AZ10" s="112" t="s">
        <v>376</v>
      </c>
      <c r="BA10" s="117" t="s">
        <v>376</v>
      </c>
      <c r="BB10" s="73"/>
    </row>
    <row r="11" spans="1:54" x14ac:dyDescent="0.25">
      <c r="A11" s="31">
        <f t="shared" si="22"/>
        <v>8</v>
      </c>
      <c r="B11" s="28"/>
      <c r="C11" s="46" t="s">
        <v>24</v>
      </c>
      <c r="D11" s="135"/>
      <c r="E11" s="134"/>
      <c r="F11" s="136"/>
      <c r="G11" s="137"/>
      <c r="H11" s="134"/>
      <c r="I11" s="134"/>
      <c r="J11" s="134"/>
      <c r="K11" s="134"/>
      <c r="L11" s="31"/>
      <c r="M11" s="25" t="str">
        <f t="shared" si="16"/>
        <v xml:space="preserve">CXU08 </v>
      </c>
      <c r="N11" s="25">
        <f t="shared" si="0"/>
        <v>506659</v>
      </c>
      <c r="O11" s="25">
        <f t="shared" si="0"/>
        <v>7569330</v>
      </c>
      <c r="P11" s="30">
        <f t="shared" si="17"/>
        <v>15</v>
      </c>
      <c r="Q11" s="30">
        <v>8</v>
      </c>
      <c r="R11" s="39" t="str">
        <f t="shared" si="1"/>
        <v>506659 m E</v>
      </c>
      <c r="S11" s="39" t="str">
        <f t="shared" si="2"/>
        <v>7569330 m S</v>
      </c>
      <c r="T11" s="31" t="s">
        <v>114</v>
      </c>
      <c r="U11" s="31" t="s">
        <v>394</v>
      </c>
      <c r="V11" s="31" t="str">
        <f t="shared" si="18"/>
        <v xml:space="preserve">CXU08 </v>
      </c>
      <c r="W11" s="31" t="str">
        <f t="shared" si="19"/>
        <v xml:space="preserve">CT </v>
      </c>
      <c r="X11" s="57" t="s">
        <v>19</v>
      </c>
      <c r="Y11" s="33">
        <f t="shared" si="3"/>
        <v>4</v>
      </c>
      <c r="Z11" s="53">
        <f t="shared" si="20"/>
        <v>6</v>
      </c>
      <c r="AA11" s="54">
        <f t="shared" si="21"/>
        <v>112</v>
      </c>
      <c r="AB11" s="21" t="str">
        <f t="shared" si="4"/>
        <v>-</v>
      </c>
      <c r="AC11" s="21"/>
      <c r="AD11">
        <v>1752181.1365594999</v>
      </c>
      <c r="AE11">
        <v>7519478.7452491</v>
      </c>
      <c r="AF11">
        <v>891.4</v>
      </c>
      <c r="AG11" s="31">
        <v>27</v>
      </c>
      <c r="AH11" t="str">
        <f>""</f>
        <v/>
      </c>
      <c r="AI11" t="str">
        <f>""</f>
        <v/>
      </c>
      <c r="AJ11" t="str">
        <f>""</f>
        <v/>
      </c>
      <c r="AK11" t="str">
        <f>""</f>
        <v/>
      </c>
      <c r="AM11" s="1">
        <f t="shared" si="5"/>
        <v>3.4583045728182067</v>
      </c>
      <c r="AN11" s="1">
        <f t="shared" si="6"/>
        <v>0.99341404658656707</v>
      </c>
      <c r="AO11" s="71">
        <f>IF(AND(ISNUMBER(Y11),ISNUMBER(AA11)),MAX(AO$4:AO10)+1,0)</f>
        <v>6</v>
      </c>
      <c r="AP11" s="73">
        <f t="shared" si="7"/>
        <v>10</v>
      </c>
      <c r="AQ11" s="73" t="str">
        <f t="shared" si="8"/>
        <v xml:space="preserve">CXU10 </v>
      </c>
      <c r="AR11" s="73" t="str">
        <f t="shared" si="9"/>
        <v xml:space="preserve">CT </v>
      </c>
      <c r="AS11" s="58">
        <f t="shared" si="10"/>
        <v>8</v>
      </c>
      <c r="AT11" s="68">
        <f t="shared" si="11"/>
        <v>1752013.9401</v>
      </c>
      <c r="AU11" s="68">
        <f t="shared" si="12"/>
        <v>7519408.1944548003</v>
      </c>
      <c r="AV11" s="59">
        <f t="shared" si="13"/>
        <v>891.5</v>
      </c>
      <c r="AW11" s="58">
        <f t="shared" si="14"/>
        <v>8.5</v>
      </c>
      <c r="AX11" s="58">
        <f t="shared" si="15"/>
        <v>1030</v>
      </c>
      <c r="AY11" s="73"/>
      <c r="AZ11" s="115" t="s">
        <v>373</v>
      </c>
      <c r="BA11" s="117"/>
      <c r="BB11" s="73"/>
    </row>
    <row r="12" spans="1:54" x14ac:dyDescent="0.25">
      <c r="A12" s="31">
        <f t="shared" si="22"/>
        <v>9</v>
      </c>
      <c r="B12" s="28">
        <f t="shared" ref="B12" si="25">B10+1</f>
        <v>5</v>
      </c>
      <c r="C12" s="19" t="s">
        <v>25</v>
      </c>
      <c r="D12" s="135" t="s">
        <v>14</v>
      </c>
      <c r="E12" s="134" t="s">
        <v>15</v>
      </c>
      <c r="F12" s="138">
        <v>506589</v>
      </c>
      <c r="G12" s="139">
        <v>7569328</v>
      </c>
      <c r="H12" s="134" t="s">
        <v>19</v>
      </c>
      <c r="I12" s="134" t="s">
        <v>16</v>
      </c>
      <c r="J12" s="134">
        <v>6</v>
      </c>
      <c r="K12" s="134">
        <v>80</v>
      </c>
      <c r="L12" s="31"/>
      <c r="M12" s="25" t="str">
        <f t="shared" si="16"/>
        <v xml:space="preserve">CXU09 </v>
      </c>
      <c r="N12" s="25">
        <f t="shared" si="0"/>
        <v>506622</v>
      </c>
      <c r="O12" s="25">
        <f t="shared" si="0"/>
        <v>7569394</v>
      </c>
      <c r="P12" s="30">
        <f t="shared" si="17"/>
        <v>17</v>
      </c>
      <c r="Q12" s="30">
        <v>9</v>
      </c>
      <c r="R12" s="39" t="str">
        <f t="shared" si="1"/>
        <v>506622 m E</v>
      </c>
      <c r="S12" s="39" t="str">
        <f t="shared" si="2"/>
        <v>7569394 m S</v>
      </c>
      <c r="T12" s="31" t="s">
        <v>114</v>
      </c>
      <c r="U12" s="31" t="s">
        <v>394</v>
      </c>
      <c r="V12" s="31" t="str">
        <f t="shared" si="18"/>
        <v xml:space="preserve">CXU09 </v>
      </c>
      <c r="W12" s="31" t="str">
        <f t="shared" si="19"/>
        <v xml:space="preserve">CT </v>
      </c>
      <c r="X12" s="57" t="s">
        <v>19</v>
      </c>
      <c r="Y12" s="33">
        <f t="shared" si="3"/>
        <v>4</v>
      </c>
      <c r="Z12" s="53">
        <f t="shared" si="20"/>
        <v>10</v>
      </c>
      <c r="AA12" s="54">
        <f t="shared" si="21"/>
        <v>340</v>
      </c>
      <c r="AB12" s="21" t="str">
        <f t="shared" si="4"/>
        <v>-</v>
      </c>
      <c r="AC12" s="21"/>
      <c r="AD12">
        <v>1752148.7125744999</v>
      </c>
      <c r="AE12">
        <v>7519546.7765327003</v>
      </c>
      <c r="AF12">
        <v>891.4</v>
      </c>
      <c r="AG12" s="31">
        <v>26</v>
      </c>
      <c r="AH12" t="str">
        <f>""</f>
        <v/>
      </c>
      <c r="AI12" t="str">
        <f>""</f>
        <v/>
      </c>
      <c r="AJ12" t="str">
        <f>""</f>
        <v/>
      </c>
      <c r="AK12" t="str">
        <f>""</f>
        <v/>
      </c>
      <c r="AM12" s="1">
        <f t="shared" si="5"/>
        <v>3.4584931419766609</v>
      </c>
      <c r="AN12" s="1">
        <f t="shared" si="6"/>
        <v>0.99341463484827186</v>
      </c>
      <c r="AO12" s="71">
        <f>IF(AND(ISNUMBER(Y12),ISNUMBER(AA12)),MAX(AO$4:AO11)+1,0)</f>
        <v>7</v>
      </c>
      <c r="AP12" s="73">
        <f t="shared" si="7"/>
        <v>11</v>
      </c>
      <c r="AQ12" s="73" t="str">
        <f t="shared" si="8"/>
        <v xml:space="preserve">CXU11 </v>
      </c>
      <c r="AR12" s="73" t="str">
        <f t="shared" si="9"/>
        <v xml:space="preserve">CT </v>
      </c>
      <c r="AS12" s="58">
        <f t="shared" si="10"/>
        <v>9</v>
      </c>
      <c r="AT12" s="68">
        <f t="shared" si="11"/>
        <v>1752037.3382417001</v>
      </c>
      <c r="AU12" s="68">
        <f t="shared" si="12"/>
        <v>7519445.1933148997</v>
      </c>
      <c r="AV12" s="59">
        <f t="shared" si="13"/>
        <v>892.9</v>
      </c>
      <c r="AW12" s="58">
        <f t="shared" si="14"/>
        <v>9</v>
      </c>
      <c r="AX12" s="58">
        <f t="shared" si="15"/>
        <v>470</v>
      </c>
      <c r="AY12" s="73"/>
      <c r="AZ12" s="73"/>
      <c r="BA12" s="73"/>
      <c r="BB12" s="73"/>
    </row>
    <row r="13" spans="1:54" x14ac:dyDescent="0.25">
      <c r="A13" s="31">
        <f t="shared" si="22"/>
        <v>10</v>
      </c>
      <c r="B13" s="28"/>
      <c r="C13" s="19" t="s">
        <v>26</v>
      </c>
      <c r="D13" s="135"/>
      <c r="E13" s="134"/>
      <c r="F13" s="138"/>
      <c r="G13" s="139"/>
      <c r="H13" s="134"/>
      <c r="I13" s="134"/>
      <c r="J13" s="134"/>
      <c r="K13" s="134"/>
      <c r="L13" s="31"/>
      <c r="M13" s="25" t="str">
        <f t="shared" si="16"/>
        <v xml:space="preserve">CXU10 </v>
      </c>
      <c r="N13" s="25">
        <f t="shared" si="0"/>
        <v>506501</v>
      </c>
      <c r="O13" s="25">
        <f t="shared" si="0"/>
        <v>7569248</v>
      </c>
      <c r="P13" s="30">
        <f t="shared" si="17"/>
        <v>19</v>
      </c>
      <c r="Q13" s="30">
        <v>10</v>
      </c>
      <c r="R13" s="39" t="str">
        <f t="shared" si="1"/>
        <v>506501 m E</v>
      </c>
      <c r="S13" s="39" t="str">
        <f t="shared" si="2"/>
        <v>7569248 m S</v>
      </c>
      <c r="T13" s="31" t="s">
        <v>114</v>
      </c>
      <c r="U13" s="31" t="s">
        <v>394</v>
      </c>
      <c r="V13" s="31" t="str">
        <f t="shared" si="18"/>
        <v xml:space="preserve">CXU10 </v>
      </c>
      <c r="W13" s="31" t="str">
        <f t="shared" si="19"/>
        <v xml:space="preserve">CT </v>
      </c>
      <c r="X13" s="57" t="s">
        <v>19</v>
      </c>
      <c r="Y13" s="33">
        <f t="shared" si="3"/>
        <v>4</v>
      </c>
      <c r="Z13" s="53">
        <f t="shared" si="20"/>
        <v>8.5</v>
      </c>
      <c r="AA13" s="54">
        <f t="shared" si="21"/>
        <v>1030</v>
      </c>
      <c r="AB13" s="21" t="str">
        <f t="shared" si="4"/>
        <v>-</v>
      </c>
      <c r="AC13" s="21"/>
      <c r="AD13">
        <v>1752013.9401</v>
      </c>
      <c r="AE13">
        <v>7519408.1944548003</v>
      </c>
      <c r="AF13">
        <v>891.5</v>
      </c>
      <c r="AG13" s="31">
        <v>25</v>
      </c>
      <c r="AH13" t="str">
        <f>""</f>
        <v/>
      </c>
      <c r="AI13" t="str">
        <f>""</f>
        <v/>
      </c>
      <c r="AJ13" t="str">
        <f>""</f>
        <v/>
      </c>
      <c r="AK13" t="str">
        <f>""</f>
        <v/>
      </c>
      <c r="AM13" s="1">
        <f t="shared" si="5"/>
        <v>3.4590532695888063</v>
      </c>
      <c r="AN13" s="1">
        <f t="shared" si="6"/>
        <v>0.99341548783377165</v>
      </c>
      <c r="AO13" s="71">
        <f>IF(AND(ISNUMBER(Y13),ISNUMBER(AA13)),MAX(AO$4:AO12)+1,0)</f>
        <v>8</v>
      </c>
      <c r="AP13" s="73">
        <f t="shared" si="7"/>
        <v>12</v>
      </c>
      <c r="AQ13" s="73" t="str">
        <f t="shared" si="8"/>
        <v xml:space="preserve">CXU12 </v>
      </c>
      <c r="AR13" s="73" t="str">
        <f t="shared" si="9"/>
        <v xml:space="preserve">PT </v>
      </c>
      <c r="AS13" s="58">
        <f t="shared" si="10"/>
        <v>10</v>
      </c>
      <c r="AT13" s="68">
        <f t="shared" si="11"/>
        <v>1752091.1525983</v>
      </c>
      <c r="AU13" s="68">
        <f t="shared" si="12"/>
        <v>7519453.1819724003</v>
      </c>
      <c r="AV13" s="59">
        <f t="shared" si="13"/>
        <v>891.4</v>
      </c>
      <c r="AW13" s="58">
        <f t="shared" si="14"/>
        <v>45</v>
      </c>
      <c r="AX13" s="58">
        <f t="shared" si="15"/>
        <v>40</v>
      </c>
      <c r="AY13" s="73"/>
      <c r="AZ13" s="73"/>
      <c r="BA13" s="73"/>
      <c r="BB13" s="73"/>
    </row>
    <row r="14" spans="1:54" x14ac:dyDescent="0.25">
      <c r="A14" s="31">
        <f t="shared" si="22"/>
        <v>11</v>
      </c>
      <c r="B14" s="28">
        <f t="shared" ref="B14" si="26">B12+1</f>
        <v>6</v>
      </c>
      <c r="C14" s="19" t="s">
        <v>27</v>
      </c>
      <c r="D14" s="135" t="s">
        <v>14</v>
      </c>
      <c r="E14" s="134" t="s">
        <v>15</v>
      </c>
      <c r="F14" s="138">
        <v>506445</v>
      </c>
      <c r="G14" s="139">
        <v>7569125</v>
      </c>
      <c r="H14" s="134" t="s">
        <v>19</v>
      </c>
      <c r="I14" s="134" t="s">
        <v>16</v>
      </c>
      <c r="J14" s="134">
        <v>15</v>
      </c>
      <c r="K14" s="134">
        <v>850</v>
      </c>
      <c r="L14" s="31"/>
      <c r="M14" s="25" t="str">
        <f t="shared" si="16"/>
        <v xml:space="preserve">CXU11 </v>
      </c>
      <c r="N14" s="25">
        <f t="shared" si="0"/>
        <v>506521</v>
      </c>
      <c r="O14" s="25">
        <f t="shared" si="0"/>
        <v>7569286</v>
      </c>
      <c r="P14" s="30">
        <f t="shared" si="17"/>
        <v>21</v>
      </c>
      <c r="Q14" s="30">
        <v>11</v>
      </c>
      <c r="R14" s="39" t="str">
        <f t="shared" si="1"/>
        <v>506521 m E</v>
      </c>
      <c r="S14" s="39" t="str">
        <f t="shared" si="2"/>
        <v>7569286 m S</v>
      </c>
      <c r="T14" s="31" t="s">
        <v>114</v>
      </c>
      <c r="U14" s="31" t="s">
        <v>394</v>
      </c>
      <c r="V14" s="31" t="str">
        <f t="shared" si="18"/>
        <v xml:space="preserve">CXU11 </v>
      </c>
      <c r="W14" s="31" t="str">
        <f t="shared" si="19"/>
        <v xml:space="preserve">CT </v>
      </c>
      <c r="X14" s="57" t="s">
        <v>19</v>
      </c>
      <c r="Y14" s="33">
        <f t="shared" si="3"/>
        <v>4</v>
      </c>
      <c r="Z14" s="53">
        <f t="shared" si="20"/>
        <v>9</v>
      </c>
      <c r="AA14" s="54">
        <f t="shared" si="21"/>
        <v>470</v>
      </c>
      <c r="AB14" s="21" t="str">
        <f t="shared" si="4"/>
        <v>-</v>
      </c>
      <c r="AC14" s="21"/>
      <c r="AD14">
        <v>1752037.3382417001</v>
      </c>
      <c r="AE14">
        <v>7519445.1933148997</v>
      </c>
      <c r="AF14">
        <v>892.9</v>
      </c>
      <c r="AG14" s="31">
        <v>24</v>
      </c>
      <c r="AH14" t="str">
        <f>""</f>
        <v/>
      </c>
      <c r="AI14" t="str">
        <f>""</f>
        <v/>
      </c>
      <c r="AJ14" t="str">
        <f>""</f>
        <v/>
      </c>
      <c r="AK14" t="str">
        <f>""</f>
        <v/>
      </c>
      <c r="AM14" s="1">
        <f t="shared" si="5"/>
        <v>3.4589628825689362</v>
      </c>
      <c r="AN14" s="1">
        <f t="shared" si="6"/>
        <v>0.99341538862647016</v>
      </c>
      <c r="AO14" s="71">
        <f>IF(AND(ISNUMBER(Y14),ISNUMBER(AA14)),MAX(AO$4:AO13)+1,0)</f>
        <v>9</v>
      </c>
      <c r="AP14" s="73">
        <f t="shared" si="7"/>
        <v>13</v>
      </c>
      <c r="AQ14" s="73" t="str">
        <f t="shared" si="8"/>
        <v xml:space="preserve">CXU13 </v>
      </c>
      <c r="AR14" s="73" t="str">
        <f t="shared" si="9"/>
        <v xml:space="preserve">NC </v>
      </c>
      <c r="AS14" s="58">
        <f t="shared" si="10"/>
        <v>11</v>
      </c>
      <c r="AT14" s="68">
        <f t="shared" si="11"/>
        <v>1751934.9719042</v>
      </c>
      <c r="AU14" s="68">
        <f t="shared" si="12"/>
        <v>7518763.0455381004</v>
      </c>
      <c r="AV14" s="59">
        <f t="shared" si="13"/>
        <v>938.3</v>
      </c>
      <c r="AW14" s="58" t="str">
        <f t="shared" si="14"/>
        <v xml:space="preserve">- </v>
      </c>
      <c r="AX14" s="58">
        <f t="shared" si="15"/>
        <v>77.099999999999994</v>
      </c>
      <c r="AY14" s="73"/>
      <c r="AZ14" s="73"/>
      <c r="BA14" s="73"/>
      <c r="BB14" s="73"/>
    </row>
    <row r="15" spans="1:54" x14ac:dyDescent="0.25">
      <c r="A15" s="31">
        <f t="shared" si="22"/>
        <v>12</v>
      </c>
      <c r="B15" s="28"/>
      <c r="C15" s="19" t="s">
        <v>28</v>
      </c>
      <c r="D15" s="135"/>
      <c r="E15" s="134"/>
      <c r="F15" s="138"/>
      <c r="G15" s="139"/>
      <c r="H15" s="134"/>
      <c r="I15" s="134"/>
      <c r="J15" s="134"/>
      <c r="K15" s="134"/>
      <c r="L15" s="31"/>
      <c r="M15" s="25" t="str">
        <f t="shared" si="16"/>
        <v xml:space="preserve">CXU12 </v>
      </c>
      <c r="N15" s="25">
        <f t="shared" si="0"/>
        <v>506573</v>
      </c>
      <c r="O15" s="25">
        <f t="shared" si="0"/>
        <v>7569298</v>
      </c>
      <c r="P15" s="30">
        <f t="shared" si="17"/>
        <v>23</v>
      </c>
      <c r="Q15" s="30">
        <v>12</v>
      </c>
      <c r="R15" s="39" t="str">
        <f t="shared" si="1"/>
        <v>506573 m E</v>
      </c>
      <c r="S15" s="39" t="str">
        <f t="shared" si="2"/>
        <v>7569298 m S</v>
      </c>
      <c r="T15" s="31" t="s">
        <v>114</v>
      </c>
      <c r="U15" s="31" t="s">
        <v>394</v>
      </c>
      <c r="V15" s="31" t="str">
        <f t="shared" si="18"/>
        <v xml:space="preserve">CXU12 </v>
      </c>
      <c r="W15" s="31" t="str">
        <f t="shared" si="19"/>
        <v xml:space="preserve">PT </v>
      </c>
      <c r="X15" s="57" t="s">
        <v>22</v>
      </c>
      <c r="Y15" s="33">
        <f t="shared" si="3"/>
        <v>1</v>
      </c>
      <c r="Z15" s="53">
        <f t="shared" si="20"/>
        <v>45</v>
      </c>
      <c r="AA15" s="54">
        <f t="shared" si="21"/>
        <v>40</v>
      </c>
      <c r="AB15" s="21" t="str">
        <f t="shared" si="4"/>
        <v>-</v>
      </c>
      <c r="AC15" s="21"/>
      <c r="AD15">
        <v>1752091.1525983</v>
      </c>
      <c r="AE15">
        <v>7519453.1819724003</v>
      </c>
      <c r="AF15">
        <v>891.4</v>
      </c>
      <c r="AG15" s="31">
        <v>23</v>
      </c>
      <c r="AH15" t="str">
        <f>""</f>
        <v/>
      </c>
      <c r="AI15" t="str">
        <f>""</f>
        <v/>
      </c>
      <c r="AJ15" t="str">
        <f>""</f>
        <v/>
      </c>
      <c r="AK15" t="str">
        <f>""</f>
        <v/>
      </c>
      <c r="AM15" s="1">
        <f t="shared" si="5"/>
        <v>3.4587140502914684</v>
      </c>
      <c r="AN15" s="1">
        <f t="shared" si="6"/>
        <v>0.99341486911631705</v>
      </c>
      <c r="AO15" s="71">
        <f>IF(AND(ISNUMBER(Y15),ISNUMBER(AA15)),MAX(AO$4:AO14)+1,0)</f>
        <v>10</v>
      </c>
      <c r="AP15" s="73">
        <f t="shared" si="7"/>
        <v>15</v>
      </c>
      <c r="AQ15" s="73" t="str">
        <f t="shared" si="8"/>
        <v xml:space="preserve">CXU15 </v>
      </c>
      <c r="AR15" s="73" t="str">
        <f t="shared" si="9"/>
        <v xml:space="preserve">PT </v>
      </c>
      <c r="AS15" s="58">
        <f t="shared" si="10"/>
        <v>12</v>
      </c>
      <c r="AT15" s="68">
        <f t="shared" si="11"/>
        <v>1753823.4520107999</v>
      </c>
      <c r="AU15" s="68">
        <f t="shared" si="12"/>
        <v>7519260.9645963004</v>
      </c>
      <c r="AV15" s="59">
        <f t="shared" si="13"/>
        <v>900</v>
      </c>
      <c r="AW15" s="58">
        <f t="shared" si="14"/>
        <v>60</v>
      </c>
      <c r="AX15" s="58">
        <f t="shared" si="15"/>
        <v>7000</v>
      </c>
      <c r="AY15" s="73"/>
      <c r="AZ15" s="73"/>
      <c r="BA15" s="73"/>
      <c r="BB15" s="73"/>
    </row>
    <row r="16" spans="1:54" x14ac:dyDescent="0.25">
      <c r="A16" s="31">
        <f t="shared" si="22"/>
        <v>13</v>
      </c>
      <c r="B16" s="28">
        <f t="shared" ref="B16" si="27">B14+1</f>
        <v>7</v>
      </c>
      <c r="C16" s="19" t="s">
        <v>29</v>
      </c>
      <c r="D16" s="135" t="s">
        <v>14</v>
      </c>
      <c r="E16" s="134" t="s">
        <v>15</v>
      </c>
      <c r="F16" s="138">
        <v>506367</v>
      </c>
      <c r="G16" s="139">
        <v>7569014</v>
      </c>
      <c r="H16" s="134" t="s">
        <v>19</v>
      </c>
      <c r="I16" s="134" t="s">
        <v>16</v>
      </c>
      <c r="J16" s="134">
        <v>60</v>
      </c>
      <c r="K16" s="134" t="s">
        <v>31</v>
      </c>
      <c r="L16" s="31"/>
      <c r="M16" s="25" t="str">
        <f t="shared" si="16"/>
        <v xml:space="preserve">CXU13 </v>
      </c>
      <c r="N16" s="25">
        <f t="shared" si="0"/>
        <v>506474</v>
      </c>
      <c r="O16" s="25">
        <f t="shared" si="0"/>
        <v>7568611</v>
      </c>
      <c r="P16" s="30">
        <f t="shared" si="17"/>
        <v>25</v>
      </c>
      <c r="Q16" s="30">
        <v>13</v>
      </c>
      <c r="R16" s="39" t="str">
        <f t="shared" si="1"/>
        <v>506474 m E</v>
      </c>
      <c r="S16" s="39" t="str">
        <f t="shared" si="2"/>
        <v>7568611 m S</v>
      </c>
      <c r="T16" s="31" t="s">
        <v>114</v>
      </c>
      <c r="U16" s="31" t="s">
        <v>394</v>
      </c>
      <c r="V16" s="31" t="str">
        <f t="shared" si="18"/>
        <v xml:space="preserve">CXU13 </v>
      </c>
      <c r="W16" s="31" t="str">
        <f t="shared" si="19"/>
        <v xml:space="preserve">NC(6) </v>
      </c>
      <c r="X16" s="57" t="s">
        <v>57</v>
      </c>
      <c r="Y16" s="33">
        <f t="shared" si="3"/>
        <v>5</v>
      </c>
      <c r="Z16" s="53" t="str">
        <f t="shared" si="20"/>
        <v xml:space="preserve">- </v>
      </c>
      <c r="AA16" s="54">
        <f t="shared" si="21"/>
        <v>77.099999999999994</v>
      </c>
      <c r="AB16" s="21" t="str">
        <f t="shared" si="4"/>
        <v>-</v>
      </c>
      <c r="AC16" s="21"/>
      <c r="AD16">
        <v>1751934.9719042</v>
      </c>
      <c r="AE16">
        <v>7518763.0455381004</v>
      </c>
      <c r="AF16">
        <v>938.3</v>
      </c>
      <c r="AG16" s="31">
        <v>22</v>
      </c>
      <c r="AH16" t="str">
        <f>""</f>
        <v/>
      </c>
      <c r="AI16" t="str">
        <f>""</f>
        <v/>
      </c>
      <c r="AJ16" t="str">
        <f>""</f>
        <v/>
      </c>
      <c r="AK16" t="str">
        <f>""</f>
        <v/>
      </c>
      <c r="AM16" s="1">
        <f t="shared" si="5"/>
        <v>3.4590817532670979</v>
      </c>
      <c r="AN16" s="1">
        <f t="shared" si="6"/>
        <v>0.99341385698618945</v>
      </c>
      <c r="AO16" s="71">
        <f>IF(AND(ISNUMBER(Y16),ISNUMBER(AA16)),MAX(AO$4:AO15)+1,0)</f>
        <v>11</v>
      </c>
      <c r="AP16" s="73">
        <f t="shared" si="7"/>
        <v>16</v>
      </c>
      <c r="AQ16" s="73" t="str">
        <f t="shared" si="8"/>
        <v xml:space="preserve">CXU16 </v>
      </c>
      <c r="AR16" s="73" t="str">
        <f t="shared" si="9"/>
        <v xml:space="preserve">PT </v>
      </c>
      <c r="AS16" s="58">
        <f t="shared" si="10"/>
        <v>13</v>
      </c>
      <c r="AT16" s="68">
        <f t="shared" si="11"/>
        <v>1753187.3955476</v>
      </c>
      <c r="AU16" s="68">
        <f t="shared" si="12"/>
        <v>7520711.7964569004</v>
      </c>
      <c r="AV16" s="59">
        <f t="shared" si="13"/>
        <v>893.1</v>
      </c>
      <c r="AW16" s="58">
        <f t="shared" si="14"/>
        <v>100</v>
      </c>
      <c r="AX16" s="58">
        <f t="shared" si="15"/>
        <v>2500</v>
      </c>
      <c r="AY16" s="73"/>
      <c r="AZ16" s="73"/>
      <c r="BA16" s="73"/>
      <c r="BB16" s="73"/>
    </row>
    <row r="17" spans="1:54" x14ac:dyDescent="0.25">
      <c r="A17" s="31">
        <f t="shared" si="22"/>
        <v>14</v>
      </c>
      <c r="B17" s="28"/>
      <c r="C17" s="19" t="s">
        <v>30</v>
      </c>
      <c r="D17" s="135"/>
      <c r="E17" s="134"/>
      <c r="F17" s="138"/>
      <c r="G17" s="139"/>
      <c r="H17" s="134"/>
      <c r="I17" s="134"/>
      <c r="J17" s="134"/>
      <c r="K17" s="134"/>
      <c r="L17" s="31"/>
      <c r="M17" s="25" t="str">
        <f t="shared" si="16"/>
        <v xml:space="preserve">CXU14 </v>
      </c>
      <c r="N17" s="25">
        <f t="shared" si="0"/>
        <v>508304</v>
      </c>
      <c r="O17" s="25">
        <f t="shared" si="0"/>
        <v>7570821</v>
      </c>
      <c r="P17" s="41">
        <f t="shared" ref="P17:P37" si="28">P16+1</f>
        <v>26</v>
      </c>
      <c r="Q17" s="30">
        <v>14</v>
      </c>
      <c r="R17" s="39" t="str">
        <f t="shared" si="1"/>
        <v>508304 m E</v>
      </c>
      <c r="S17" s="39" t="str">
        <f t="shared" si="2"/>
        <v>7570821 m S</v>
      </c>
      <c r="T17" s="31" t="s">
        <v>114</v>
      </c>
      <c r="U17" s="31" t="s">
        <v>394</v>
      </c>
      <c r="V17" s="31" t="str">
        <f t="shared" si="18"/>
        <v xml:space="preserve">CXU14 </v>
      </c>
      <c r="W17" s="31" t="str">
        <f t="shared" si="19"/>
        <v xml:space="preserve">PT(5) </v>
      </c>
      <c r="X17" s="57" t="s">
        <v>22</v>
      </c>
      <c r="Y17" s="33">
        <f t="shared" si="3"/>
        <v>1</v>
      </c>
      <c r="Z17" s="53">
        <f t="shared" si="20"/>
        <v>32</v>
      </c>
      <c r="AA17" s="54" t="str">
        <f t="shared" si="21"/>
        <v xml:space="preserve">sd </v>
      </c>
      <c r="AB17" s="21" t="str">
        <f t="shared" si="4"/>
        <v>-</v>
      </c>
      <c r="AC17" s="21"/>
      <c r="AD17">
        <v>1753973.4520107999</v>
      </c>
      <c r="AE17">
        <v>7520860.9645963004</v>
      </c>
      <c r="AF17">
        <v>882.4</v>
      </c>
      <c r="AG17" s="31">
        <v>21</v>
      </c>
      <c r="AH17" t="str">
        <f>""</f>
        <v/>
      </c>
      <c r="AI17" t="str">
        <f>""</f>
        <v/>
      </c>
      <c r="AJ17" t="str">
        <f>""</f>
        <v/>
      </c>
      <c r="AK17" t="str">
        <f>""</f>
        <v/>
      </c>
      <c r="AM17" s="1">
        <f t="shared" si="5"/>
        <v>3.450638696549309</v>
      </c>
      <c r="AN17" s="1">
        <f t="shared" si="6"/>
        <v>0.99340097521739057</v>
      </c>
      <c r="AO17" s="71">
        <f>IF(AND(ISNUMBER(Y17),ISNUMBER(AA17)),MAX(AO$4:AO16)+1,0)</f>
        <v>0</v>
      </c>
      <c r="AP17" s="73">
        <f t="shared" si="7"/>
        <v>17</v>
      </c>
      <c r="AQ17" s="73" t="str">
        <f t="shared" si="8"/>
        <v xml:space="preserve">CXU17 </v>
      </c>
      <c r="AR17" s="73" t="str">
        <f t="shared" si="9"/>
        <v xml:space="preserve">NC </v>
      </c>
      <c r="AS17" s="58">
        <f t="shared" si="10"/>
        <v>14</v>
      </c>
      <c r="AT17" s="68">
        <f t="shared" si="11"/>
        <v>1751891.1525983</v>
      </c>
      <c r="AU17" s="68">
        <f t="shared" si="12"/>
        <v>7519953.1819724003</v>
      </c>
      <c r="AV17" s="59">
        <f t="shared" si="13"/>
        <v>915</v>
      </c>
      <c r="AW17" s="58" t="str">
        <f t="shared" si="14"/>
        <v xml:space="preserve">- </v>
      </c>
      <c r="AX17" s="58">
        <f t="shared" si="15"/>
        <v>360</v>
      </c>
      <c r="AY17" s="73"/>
      <c r="AZ17" s="73"/>
      <c r="BA17" s="73"/>
      <c r="BB17" s="73"/>
    </row>
    <row r="18" spans="1:54" x14ac:dyDescent="0.25">
      <c r="A18" s="31">
        <f t="shared" si="22"/>
        <v>15</v>
      </c>
      <c r="B18" s="28">
        <f t="shared" ref="B18" si="29">B16+1</f>
        <v>8</v>
      </c>
      <c r="C18" s="19" t="s">
        <v>32</v>
      </c>
      <c r="D18" s="135" t="s">
        <v>14</v>
      </c>
      <c r="E18" s="134" t="s">
        <v>15</v>
      </c>
      <c r="F18" s="138">
        <v>506659</v>
      </c>
      <c r="G18" s="139">
        <v>7569330</v>
      </c>
      <c r="H18" s="134" t="s">
        <v>19</v>
      </c>
      <c r="I18" s="134" t="s">
        <v>16</v>
      </c>
      <c r="J18" s="134">
        <v>6</v>
      </c>
      <c r="K18" s="134">
        <v>112</v>
      </c>
      <c r="L18" s="31"/>
      <c r="M18" s="25" t="str">
        <f t="shared" si="16"/>
        <v xml:space="preserve">CXU15 </v>
      </c>
      <c r="N18" s="25">
        <f t="shared" si="0"/>
        <v>507930</v>
      </c>
      <c r="O18" s="25">
        <f t="shared" si="0"/>
        <v>7569172</v>
      </c>
      <c r="P18" s="41">
        <f t="shared" si="28"/>
        <v>27</v>
      </c>
      <c r="Q18" s="30">
        <v>15</v>
      </c>
      <c r="R18" s="39" t="str">
        <f t="shared" si="1"/>
        <v>507930 m E</v>
      </c>
      <c r="S18" s="39" t="str">
        <f t="shared" si="2"/>
        <v>7569172 m S</v>
      </c>
      <c r="T18" s="31" t="s">
        <v>114</v>
      </c>
      <c r="U18" s="31" t="s">
        <v>394</v>
      </c>
      <c r="V18" s="31" t="str">
        <f t="shared" si="18"/>
        <v xml:space="preserve">CXU15 </v>
      </c>
      <c r="W18" s="31" t="str">
        <f t="shared" si="19"/>
        <v xml:space="preserve">PT </v>
      </c>
      <c r="X18" s="57" t="s">
        <v>22</v>
      </c>
      <c r="Y18" s="33">
        <f t="shared" si="3"/>
        <v>1</v>
      </c>
      <c r="Z18" s="53">
        <f t="shared" si="20"/>
        <v>60</v>
      </c>
      <c r="AA18" s="54">
        <f t="shared" si="21"/>
        <v>7000</v>
      </c>
      <c r="AB18" s="21">
        <f>IF(OR(ISNUMBER(AH18),AF18=800),1,"-")</f>
        <v>1</v>
      </c>
      <c r="AC18" s="21"/>
      <c r="AD18" s="47">
        <f>AD17+AJ18</f>
        <v>1753823.4520107999</v>
      </c>
      <c r="AE18" s="47">
        <f>AE17+AK18</f>
        <v>7519260.9645963004</v>
      </c>
      <c r="AF18" s="52">
        <v>900</v>
      </c>
      <c r="AG18" s="31">
        <v>20</v>
      </c>
      <c r="AH18">
        <v>1128186.9773357001</v>
      </c>
      <c r="AI18">
        <v>7556672.1987707</v>
      </c>
      <c r="AJ18">
        <v>-150</v>
      </c>
      <c r="AK18">
        <v>-1600</v>
      </c>
      <c r="AM18" s="1">
        <f t="shared" si="5"/>
        <v>3.4528841612245782</v>
      </c>
      <c r="AN18" s="1">
        <f t="shared" si="6"/>
        <v>0.9934060111986226</v>
      </c>
      <c r="AO18" s="71">
        <f>IF(AND(ISNUMBER(Y18),ISNUMBER(AA18)),MAX(AO$4:AO17)+1,0)</f>
        <v>12</v>
      </c>
      <c r="AP18" s="73">
        <f t="shared" si="7"/>
        <v>18</v>
      </c>
      <c r="AQ18" s="73" t="str">
        <f t="shared" si="8"/>
        <v xml:space="preserve">CXU18 </v>
      </c>
      <c r="AR18" s="73" t="str">
        <f t="shared" si="9"/>
        <v xml:space="preserve">NC </v>
      </c>
      <c r="AS18" s="58">
        <f t="shared" si="10"/>
        <v>15</v>
      </c>
      <c r="AT18" s="68">
        <f t="shared" si="11"/>
        <v>1752181.9278082</v>
      </c>
      <c r="AU18" s="68">
        <f t="shared" si="12"/>
        <v>7519925.5873653004</v>
      </c>
      <c r="AV18" s="59">
        <f t="shared" si="13"/>
        <v>905.4</v>
      </c>
      <c r="AW18" s="58" t="str">
        <f t="shared" si="14"/>
        <v xml:space="preserve">- </v>
      </c>
      <c r="AX18" s="58">
        <f t="shared" si="15"/>
        <v>360</v>
      </c>
      <c r="AY18" s="73"/>
      <c r="AZ18" s="73"/>
      <c r="BA18" s="73"/>
      <c r="BB18" s="73"/>
    </row>
    <row r="19" spans="1:54" x14ac:dyDescent="0.25">
      <c r="A19" s="31">
        <f t="shared" si="22"/>
        <v>16</v>
      </c>
      <c r="B19" s="28"/>
      <c r="C19" s="19" t="s">
        <v>33</v>
      </c>
      <c r="D19" s="135"/>
      <c r="E19" s="134"/>
      <c r="F19" s="138"/>
      <c r="G19" s="139"/>
      <c r="H19" s="134"/>
      <c r="I19" s="134"/>
      <c r="J19" s="134"/>
      <c r="K19" s="134"/>
      <c r="L19" s="31"/>
      <c r="M19" s="25" t="str">
        <f t="shared" si="16"/>
        <v xml:space="preserve">CXU16 </v>
      </c>
      <c r="N19" s="25">
        <f t="shared" si="0"/>
        <v>507547</v>
      </c>
      <c r="O19" s="25">
        <f t="shared" si="0"/>
        <v>7570614</v>
      </c>
      <c r="P19" s="41">
        <f t="shared" si="28"/>
        <v>28</v>
      </c>
      <c r="Q19" s="30">
        <v>16</v>
      </c>
      <c r="R19" s="39" t="str">
        <f t="shared" si="1"/>
        <v>507547 m E</v>
      </c>
      <c r="S19" s="39" t="str">
        <f t="shared" si="2"/>
        <v>7570614 m S</v>
      </c>
      <c r="T19" s="31" t="s">
        <v>114</v>
      </c>
      <c r="U19" s="31" t="s">
        <v>394</v>
      </c>
      <c r="V19" s="31" t="str">
        <f t="shared" si="18"/>
        <v xml:space="preserve">CXU16 </v>
      </c>
      <c r="W19" s="31" t="str">
        <f t="shared" si="19"/>
        <v xml:space="preserve">PT </v>
      </c>
      <c r="X19" s="57" t="s">
        <v>22</v>
      </c>
      <c r="Y19" s="33">
        <f t="shared" si="3"/>
        <v>1</v>
      </c>
      <c r="Z19" s="53">
        <f t="shared" si="20"/>
        <v>100</v>
      </c>
      <c r="AA19" s="54">
        <f t="shared" si="21"/>
        <v>2500</v>
      </c>
      <c r="AB19" s="21" t="str">
        <f t="shared" ref="AB19:AB37" si="30">IF(OR(ISNUMBER(AH19),AF19=800),1,"-")</f>
        <v>-</v>
      </c>
      <c r="AC19" s="21"/>
      <c r="AD19">
        <v>1753187.3955476</v>
      </c>
      <c r="AE19">
        <v>7520711.7964569004</v>
      </c>
      <c r="AF19">
        <v>893.1</v>
      </c>
      <c r="AG19" s="31">
        <v>19</v>
      </c>
      <c r="AH19" t="str">
        <f>""</f>
        <v/>
      </c>
      <c r="AI19" t="str">
        <f>""</f>
        <v/>
      </c>
      <c r="AJ19" t="str">
        <f>""</f>
        <v/>
      </c>
      <c r="AK19" t="str">
        <f>""</f>
        <v/>
      </c>
      <c r="AM19" s="1">
        <f t="shared" si="5"/>
        <v>3.4542365446896541</v>
      </c>
      <c r="AN19" s="1">
        <f t="shared" si="6"/>
        <v>0.99340843377523946</v>
      </c>
      <c r="AO19" s="71">
        <f>IF(AND(ISNUMBER(Y19),ISNUMBER(AA19)),MAX(AO$4:AO18)+1,0)</f>
        <v>13</v>
      </c>
      <c r="AP19" s="73">
        <f t="shared" si="7"/>
        <v>19</v>
      </c>
      <c r="AQ19" s="73" t="str">
        <f t="shared" si="8"/>
        <v xml:space="preserve">CXU19 </v>
      </c>
      <c r="AR19" s="73" t="str">
        <f t="shared" si="9"/>
        <v xml:space="preserve">PM </v>
      </c>
      <c r="AS19" s="58">
        <f t="shared" si="10"/>
        <v>16</v>
      </c>
      <c r="AT19" s="68">
        <f t="shared" si="11"/>
        <v>1749898.8666982001</v>
      </c>
      <c r="AU19" s="68">
        <f t="shared" si="12"/>
        <v>7516964.8191205002</v>
      </c>
      <c r="AV19" s="59">
        <f t="shared" si="13"/>
        <v>939.3</v>
      </c>
      <c r="AW19" s="58">
        <f t="shared" si="14"/>
        <v>6</v>
      </c>
      <c r="AX19" s="58">
        <f t="shared" si="15"/>
        <v>360</v>
      </c>
      <c r="AY19" s="73"/>
      <c r="AZ19" s="73"/>
      <c r="BA19" s="73"/>
      <c r="BB19" s="73"/>
    </row>
    <row r="20" spans="1:54" x14ac:dyDescent="0.25">
      <c r="A20" s="31">
        <f t="shared" si="22"/>
        <v>17</v>
      </c>
      <c r="B20" s="28">
        <f t="shared" ref="B20" si="31">B18+1</f>
        <v>9</v>
      </c>
      <c r="C20" s="19" t="s">
        <v>34</v>
      </c>
      <c r="D20" s="135" t="s">
        <v>14</v>
      </c>
      <c r="E20" s="134" t="s">
        <v>15</v>
      </c>
      <c r="F20" s="138">
        <v>506622</v>
      </c>
      <c r="G20" s="139">
        <v>7569394</v>
      </c>
      <c r="H20" s="134" t="s">
        <v>19</v>
      </c>
      <c r="I20" s="134" t="s">
        <v>16</v>
      </c>
      <c r="J20" s="134">
        <v>10</v>
      </c>
      <c r="K20" s="134">
        <v>340</v>
      </c>
      <c r="L20" s="31"/>
      <c r="M20" s="25" t="str">
        <f t="shared" si="16"/>
        <v xml:space="preserve">CXU17 </v>
      </c>
      <c r="N20" s="25">
        <f t="shared" si="0"/>
        <v>506440</v>
      </c>
      <c r="O20" s="25">
        <f t="shared" si="0"/>
        <v>7569932</v>
      </c>
      <c r="P20" s="41">
        <f t="shared" si="28"/>
        <v>29</v>
      </c>
      <c r="Q20" s="30">
        <v>17</v>
      </c>
      <c r="R20" s="39" t="str">
        <f t="shared" si="1"/>
        <v>506440 m E</v>
      </c>
      <c r="S20" s="39" t="str">
        <f t="shared" si="2"/>
        <v>7569932 m S</v>
      </c>
      <c r="T20" s="31" t="s">
        <v>114</v>
      </c>
      <c r="U20" s="31" t="s">
        <v>394</v>
      </c>
      <c r="V20" s="31" t="str">
        <f t="shared" si="18"/>
        <v xml:space="preserve">CXU17 </v>
      </c>
      <c r="W20" s="31" t="str">
        <f t="shared" si="19"/>
        <v xml:space="preserve">NC </v>
      </c>
      <c r="X20" s="57" t="s">
        <v>57</v>
      </c>
      <c r="Y20" s="33">
        <f t="shared" si="3"/>
        <v>5</v>
      </c>
      <c r="Z20" s="53" t="str">
        <f t="shared" si="20"/>
        <v xml:space="preserve">- </v>
      </c>
      <c r="AA20" s="54">
        <f t="shared" si="21"/>
        <v>360</v>
      </c>
      <c r="AB20" s="21">
        <f t="shared" si="30"/>
        <v>1</v>
      </c>
      <c r="AC20" s="21"/>
      <c r="AD20" s="47">
        <f>AD15+AJ20</f>
        <v>1751891.1525983</v>
      </c>
      <c r="AE20" s="47">
        <f>AE15+AK20</f>
        <v>7519953.1819724003</v>
      </c>
      <c r="AF20" s="52">
        <v>915</v>
      </c>
      <c r="AG20" s="31">
        <v>18</v>
      </c>
      <c r="AH20">
        <v>1126720.9020117</v>
      </c>
      <c r="AI20">
        <v>7557494.1699711001</v>
      </c>
      <c r="AJ20">
        <v>-200</v>
      </c>
      <c r="AK20">
        <v>500</v>
      </c>
      <c r="AM20" s="1">
        <f t="shared" si="5"/>
        <v>3.4592274555688731</v>
      </c>
      <c r="AN20" s="1">
        <f t="shared" si="6"/>
        <v>0.99339771902474161</v>
      </c>
      <c r="AO20" s="71">
        <f>IF(AND(ISNUMBER(Y20),ISNUMBER(AA20)),MAX(AO$4:AO19)+1,0)</f>
        <v>14</v>
      </c>
      <c r="AP20" s="73">
        <f t="shared" si="7"/>
        <v>20</v>
      </c>
      <c r="AQ20" s="73" t="str">
        <f t="shared" si="8"/>
        <v xml:space="preserve">CXU20 </v>
      </c>
      <c r="AR20" s="73" t="str">
        <f t="shared" si="9"/>
        <v xml:space="preserve">PM </v>
      </c>
      <c r="AS20" s="58">
        <f t="shared" si="10"/>
        <v>17</v>
      </c>
      <c r="AT20" s="68">
        <f t="shared" si="11"/>
        <v>1749831.9262871</v>
      </c>
      <c r="AU20" s="68">
        <f t="shared" si="12"/>
        <v>7516958.9035601998</v>
      </c>
      <c r="AV20" s="59">
        <f t="shared" si="13"/>
        <v>947.3</v>
      </c>
      <c r="AW20" s="58">
        <f t="shared" si="14"/>
        <v>6</v>
      </c>
      <c r="AX20" s="58">
        <f t="shared" si="15"/>
        <v>1000</v>
      </c>
      <c r="AY20" s="73"/>
      <c r="AZ20" s="73"/>
      <c r="BA20" s="73"/>
      <c r="BB20" s="73"/>
    </row>
    <row r="21" spans="1:54" x14ac:dyDescent="0.25">
      <c r="A21" s="31">
        <f t="shared" si="22"/>
        <v>18</v>
      </c>
      <c r="B21" s="28"/>
      <c r="C21" s="19" t="s">
        <v>35</v>
      </c>
      <c r="D21" s="135"/>
      <c r="E21" s="134"/>
      <c r="F21" s="138"/>
      <c r="G21" s="139"/>
      <c r="H21" s="134"/>
      <c r="I21" s="134"/>
      <c r="J21" s="134"/>
      <c r="K21" s="134"/>
      <c r="L21" s="31"/>
      <c r="M21" s="25" t="str">
        <f t="shared" si="16"/>
        <v xml:space="preserve">CXU18 </v>
      </c>
      <c r="N21" s="25">
        <f t="shared" si="0"/>
        <v>506625</v>
      </c>
      <c r="O21" s="25">
        <f t="shared" si="0"/>
        <v>7569767</v>
      </c>
      <c r="P21" s="41">
        <f t="shared" si="28"/>
        <v>30</v>
      </c>
      <c r="Q21" s="30">
        <v>18</v>
      </c>
      <c r="R21" s="39" t="str">
        <f t="shared" si="1"/>
        <v>506625 m E</v>
      </c>
      <c r="S21" s="39" t="str">
        <f t="shared" si="2"/>
        <v>7569767 m S</v>
      </c>
      <c r="T21" s="31" t="s">
        <v>114</v>
      </c>
      <c r="U21" s="31" t="s">
        <v>394</v>
      </c>
      <c r="V21" s="31" t="str">
        <f t="shared" si="18"/>
        <v xml:space="preserve">CXU18 </v>
      </c>
      <c r="W21" s="31" t="str">
        <f t="shared" si="19"/>
        <v xml:space="preserve">NC </v>
      </c>
      <c r="X21" s="57" t="s">
        <v>57</v>
      </c>
      <c r="Y21" s="33">
        <f t="shared" si="3"/>
        <v>5</v>
      </c>
      <c r="Z21" s="53" t="str">
        <f t="shared" si="20"/>
        <v xml:space="preserve">- </v>
      </c>
      <c r="AA21" s="54">
        <f t="shared" si="21"/>
        <v>360</v>
      </c>
      <c r="AB21" s="21" t="str">
        <f t="shared" si="30"/>
        <v>-</v>
      </c>
      <c r="AC21" s="21"/>
      <c r="AD21">
        <v>1752181.9278082</v>
      </c>
      <c r="AE21">
        <v>7519925.5873653004</v>
      </c>
      <c r="AF21">
        <v>905.4</v>
      </c>
      <c r="AG21" s="31">
        <v>17</v>
      </c>
      <c r="AH21" t="str">
        <f>""</f>
        <v/>
      </c>
      <c r="AI21" t="str">
        <f>""</f>
        <v/>
      </c>
      <c r="AJ21" t="str">
        <f>""</f>
        <v/>
      </c>
      <c r="AK21" t="str">
        <f>""</f>
        <v/>
      </c>
      <c r="AM21" s="1">
        <f t="shared" si="5"/>
        <v>3.4585382241464595</v>
      </c>
      <c r="AN21" s="1">
        <f t="shared" si="6"/>
        <v>0.99341572697882252</v>
      </c>
      <c r="AO21" s="71">
        <f>IF(AND(ISNUMBER(Y21),ISNUMBER(AA21)),MAX(AO$4:AO20)+1,0)</f>
        <v>15</v>
      </c>
      <c r="AP21" s="73">
        <f t="shared" si="7"/>
        <v>21</v>
      </c>
      <c r="AQ21" s="73" t="str">
        <f t="shared" si="8"/>
        <v xml:space="preserve">CXU21 </v>
      </c>
      <c r="AR21" s="73" t="str">
        <f t="shared" si="9"/>
        <v xml:space="preserve">NC </v>
      </c>
      <c r="AS21" s="58">
        <f t="shared" si="10"/>
        <v>18</v>
      </c>
      <c r="AT21" s="68">
        <f t="shared" si="11"/>
        <v>1749698.2862015001</v>
      </c>
      <c r="AU21" s="68">
        <f t="shared" si="12"/>
        <v>7517322.3457421996</v>
      </c>
      <c r="AV21" s="59">
        <f t="shared" si="13"/>
        <v>956.7</v>
      </c>
      <c r="AW21" s="58" t="str">
        <f t="shared" si="14"/>
        <v xml:space="preserve">- </v>
      </c>
      <c r="AX21" s="58">
        <f t="shared" si="15"/>
        <v>180</v>
      </c>
      <c r="AY21" s="73"/>
      <c r="AZ21" s="73"/>
      <c r="BA21" s="73"/>
      <c r="BB21" s="73"/>
    </row>
    <row r="22" spans="1:54" x14ac:dyDescent="0.25">
      <c r="A22" s="31">
        <f t="shared" si="22"/>
        <v>19</v>
      </c>
      <c r="B22" s="28">
        <f t="shared" ref="B22" si="32">B20+1</f>
        <v>10</v>
      </c>
      <c r="C22" s="19" t="s">
        <v>36</v>
      </c>
      <c r="D22" s="135" t="s">
        <v>14</v>
      </c>
      <c r="E22" s="134" t="s">
        <v>15</v>
      </c>
      <c r="F22" s="138">
        <v>506501</v>
      </c>
      <c r="G22" s="139">
        <v>7569248</v>
      </c>
      <c r="H22" s="134" t="s">
        <v>19</v>
      </c>
      <c r="I22" s="134" t="s">
        <v>16</v>
      </c>
      <c r="J22" s="134">
        <v>8.5</v>
      </c>
      <c r="K22" s="134">
        <v>1030</v>
      </c>
      <c r="L22" s="31"/>
      <c r="M22" s="25" t="str">
        <f t="shared" si="16"/>
        <v xml:space="preserve">CXU19 </v>
      </c>
      <c r="N22" s="25">
        <f t="shared" si="0"/>
        <v>504623</v>
      </c>
      <c r="O22" s="25">
        <f t="shared" si="0"/>
        <v>7566694</v>
      </c>
      <c r="P22" s="41">
        <f t="shared" si="28"/>
        <v>31</v>
      </c>
      <c r="Q22" s="30">
        <v>19</v>
      </c>
      <c r="R22" s="39" t="str">
        <f t="shared" si="1"/>
        <v>504623 m E</v>
      </c>
      <c r="S22" s="39" t="str">
        <f t="shared" si="2"/>
        <v>7566694 m S</v>
      </c>
      <c r="T22" s="31" t="s">
        <v>114</v>
      </c>
      <c r="U22" s="31" t="s">
        <v>394</v>
      </c>
      <c r="V22" s="31" t="str">
        <f t="shared" si="18"/>
        <v xml:space="preserve">CXU19 </v>
      </c>
      <c r="W22" s="31" t="str">
        <f t="shared" si="19"/>
        <v xml:space="preserve">PM(4) </v>
      </c>
      <c r="X22" s="57" t="s">
        <v>64</v>
      </c>
      <c r="Y22" s="33">
        <f t="shared" si="3"/>
        <v>2</v>
      </c>
      <c r="Z22" s="53">
        <f t="shared" si="20"/>
        <v>6</v>
      </c>
      <c r="AA22" s="54">
        <f t="shared" si="21"/>
        <v>360</v>
      </c>
      <c r="AB22" s="21" t="str">
        <f t="shared" si="30"/>
        <v>-</v>
      </c>
      <c r="AC22" s="21"/>
      <c r="AD22">
        <v>1749898.8666982001</v>
      </c>
      <c r="AE22">
        <v>7516964.8191205002</v>
      </c>
      <c r="AF22">
        <v>939.3</v>
      </c>
      <c r="AG22" s="31">
        <v>16</v>
      </c>
      <c r="AH22" t="str">
        <f>""</f>
        <v/>
      </c>
      <c r="AI22" t="str">
        <f>""</f>
        <v/>
      </c>
      <c r="AJ22" t="str">
        <f>""</f>
        <v/>
      </c>
      <c r="AK22" t="str">
        <f>""</f>
        <v/>
      </c>
      <c r="AM22" s="1">
        <f t="shared" si="5"/>
        <v>3.4677350550771568</v>
      </c>
      <c r="AN22" s="1">
        <f t="shared" si="6"/>
        <v>0.99342788529845405</v>
      </c>
      <c r="AO22" s="71">
        <f>IF(AND(ISNUMBER(Y22),ISNUMBER(AA22)),MAX(AO$4:AO21)+1,0)</f>
        <v>16</v>
      </c>
      <c r="AP22" s="73">
        <f t="shared" si="7"/>
        <v>22</v>
      </c>
      <c r="AQ22" s="73" t="str">
        <f t="shared" si="8"/>
        <v xml:space="preserve">CXU22 </v>
      </c>
      <c r="AR22" s="73" t="str">
        <f t="shared" si="9"/>
        <v xml:space="preserve">PT </v>
      </c>
      <c r="AS22" s="58">
        <f t="shared" si="10"/>
        <v>19</v>
      </c>
      <c r="AT22" s="68">
        <f t="shared" si="11"/>
        <v>1752489.3107813001</v>
      </c>
      <c r="AU22" s="68">
        <f t="shared" si="12"/>
        <v>7520112.8199843001</v>
      </c>
      <c r="AV22" s="59">
        <f t="shared" si="13"/>
        <v>889.3</v>
      </c>
      <c r="AW22" s="58">
        <f t="shared" si="14"/>
        <v>12</v>
      </c>
      <c r="AX22" s="58">
        <f t="shared" si="15"/>
        <v>3000</v>
      </c>
      <c r="AY22" s="73"/>
      <c r="AZ22" s="73"/>
      <c r="BA22" s="73"/>
      <c r="BB22" s="73"/>
    </row>
    <row r="23" spans="1:54" x14ac:dyDescent="0.25">
      <c r="A23" s="31">
        <f t="shared" si="22"/>
        <v>20</v>
      </c>
      <c r="B23" s="28"/>
      <c r="C23" s="19" t="s">
        <v>37</v>
      </c>
      <c r="D23" s="135"/>
      <c r="E23" s="134"/>
      <c r="F23" s="138"/>
      <c r="G23" s="139"/>
      <c r="H23" s="134"/>
      <c r="I23" s="134"/>
      <c r="J23" s="134"/>
      <c r="K23" s="134"/>
      <c r="L23" s="31"/>
      <c r="M23" s="25" t="str">
        <f t="shared" si="16"/>
        <v xml:space="preserve">CXU20 </v>
      </c>
      <c r="N23" s="25">
        <f t="shared" si="0"/>
        <v>504558</v>
      </c>
      <c r="O23" s="25">
        <f t="shared" si="0"/>
        <v>7566683</v>
      </c>
      <c r="P23" s="41">
        <f t="shared" si="28"/>
        <v>32</v>
      </c>
      <c r="Q23" s="30">
        <v>20</v>
      </c>
      <c r="R23" s="39" t="str">
        <f t="shared" si="1"/>
        <v>504558 m E</v>
      </c>
      <c r="S23" s="39" t="str">
        <f t="shared" si="2"/>
        <v>7566683 m S</v>
      </c>
      <c r="T23" s="31" t="s">
        <v>114</v>
      </c>
      <c r="U23" s="31" t="s">
        <v>394</v>
      </c>
      <c r="V23" s="31" t="str">
        <f t="shared" si="18"/>
        <v xml:space="preserve">CXU20 </v>
      </c>
      <c r="W23" s="31" t="str">
        <f t="shared" si="19"/>
        <v xml:space="preserve">PM </v>
      </c>
      <c r="X23" s="57" t="s">
        <v>64</v>
      </c>
      <c r="Y23" s="33">
        <f t="shared" si="3"/>
        <v>2</v>
      </c>
      <c r="Z23" s="53">
        <f t="shared" si="20"/>
        <v>6</v>
      </c>
      <c r="AA23" s="54">
        <f t="shared" si="21"/>
        <v>1000</v>
      </c>
      <c r="AB23" s="21" t="str">
        <f t="shared" si="30"/>
        <v>-</v>
      </c>
      <c r="AC23" s="21"/>
      <c r="AD23">
        <v>1749831.9262871</v>
      </c>
      <c r="AE23">
        <v>7516958.9035601998</v>
      </c>
      <c r="AF23">
        <v>947.3</v>
      </c>
      <c r="AG23" s="31">
        <v>15</v>
      </c>
      <c r="AH23" t="str">
        <f>""</f>
        <v/>
      </c>
      <c r="AI23" t="str">
        <f>""</f>
        <v/>
      </c>
      <c r="AJ23" t="str">
        <f>""</f>
        <v/>
      </c>
      <c r="AK23" t="str">
        <f>""</f>
        <v/>
      </c>
      <c r="AM23" s="1">
        <f t="shared" si="5"/>
        <v>3.4680491168252212</v>
      </c>
      <c r="AN23" s="1">
        <f t="shared" si="6"/>
        <v>0.99342854769523181</v>
      </c>
      <c r="AO23" s="71">
        <f>IF(AND(ISNUMBER(Y23),ISNUMBER(AA23)),MAX(AO$4:AO22)+1,0)</f>
        <v>17</v>
      </c>
      <c r="AP23" s="73">
        <f t="shared" si="7"/>
        <v>23</v>
      </c>
      <c r="AQ23" s="73" t="str">
        <f t="shared" si="8"/>
        <v xml:space="preserve">CXU23 </v>
      </c>
      <c r="AR23" s="73" t="str">
        <f t="shared" si="9"/>
        <v xml:space="preserve">PT </v>
      </c>
      <c r="AS23" s="58">
        <f t="shared" si="10"/>
        <v>20</v>
      </c>
      <c r="AT23" s="68">
        <f t="shared" si="11"/>
        <v>1751009.5216330001</v>
      </c>
      <c r="AU23" s="68">
        <f t="shared" si="12"/>
        <v>7518866.3792765997</v>
      </c>
      <c r="AV23" s="59">
        <f t="shared" si="13"/>
        <v>899.3</v>
      </c>
      <c r="AW23" s="58">
        <f t="shared" si="14"/>
        <v>10</v>
      </c>
      <c r="AX23" s="58">
        <f t="shared" si="15"/>
        <v>3000</v>
      </c>
      <c r="AY23" s="73"/>
      <c r="AZ23" s="73"/>
      <c r="BA23" s="73"/>
      <c r="BB23" s="73"/>
    </row>
    <row r="24" spans="1:54" x14ac:dyDescent="0.25">
      <c r="A24" s="31">
        <f t="shared" si="22"/>
        <v>21</v>
      </c>
      <c r="B24" s="28">
        <f t="shared" ref="B24" si="33">B22+1</f>
        <v>11</v>
      </c>
      <c r="C24" s="19" t="s">
        <v>38</v>
      </c>
      <c r="D24" s="135" t="s">
        <v>14</v>
      </c>
      <c r="E24" s="134" t="s">
        <v>15</v>
      </c>
      <c r="F24" s="138">
        <v>506521</v>
      </c>
      <c r="G24" s="139">
        <v>7569286</v>
      </c>
      <c r="H24" s="134" t="s">
        <v>19</v>
      </c>
      <c r="I24" s="134" t="s">
        <v>16</v>
      </c>
      <c r="J24" s="134">
        <v>9</v>
      </c>
      <c r="K24" s="134">
        <v>470</v>
      </c>
      <c r="L24" s="31"/>
      <c r="M24" s="25" t="str">
        <f t="shared" si="16"/>
        <v xml:space="preserve">CXU21 </v>
      </c>
      <c r="N24" s="25">
        <f t="shared" ref="N24:O37" si="34">INDEX($F$4:$G$49,$P24,N$3)</f>
        <v>504399</v>
      </c>
      <c r="O24" s="25">
        <f t="shared" si="34"/>
        <v>7567028</v>
      </c>
      <c r="P24" s="41">
        <f t="shared" si="28"/>
        <v>33</v>
      </c>
      <c r="Q24" s="30">
        <v>21</v>
      </c>
      <c r="R24" s="39" t="str">
        <f t="shared" si="1"/>
        <v>504399 m E</v>
      </c>
      <c r="S24" s="39" t="str">
        <f t="shared" si="2"/>
        <v>7567028 m S</v>
      </c>
      <c r="T24" s="31" t="s">
        <v>114</v>
      </c>
      <c r="U24" s="31" t="s">
        <v>394</v>
      </c>
      <c r="V24" s="31" t="str">
        <f t="shared" si="18"/>
        <v xml:space="preserve">CXU21 </v>
      </c>
      <c r="W24" s="31" t="str">
        <f t="shared" si="19"/>
        <v xml:space="preserve">NC </v>
      </c>
      <c r="X24" s="57" t="s">
        <v>57</v>
      </c>
      <c r="Y24" s="33">
        <f t="shared" si="3"/>
        <v>5</v>
      </c>
      <c r="Z24" s="53" t="str">
        <f t="shared" si="20"/>
        <v xml:space="preserve">- </v>
      </c>
      <c r="AA24" s="54">
        <f t="shared" si="21"/>
        <v>180</v>
      </c>
      <c r="AB24" s="21" t="str">
        <f t="shared" si="30"/>
        <v>-</v>
      </c>
      <c r="AC24" s="21"/>
      <c r="AD24">
        <v>1749698.2862015001</v>
      </c>
      <c r="AE24">
        <v>7517322.3457421996</v>
      </c>
      <c r="AF24">
        <v>956.7</v>
      </c>
      <c r="AG24" s="31">
        <v>14</v>
      </c>
      <c r="AH24" t="str">
        <f>""</f>
        <v/>
      </c>
      <c r="AI24" t="str">
        <f>""</f>
        <v/>
      </c>
      <c r="AJ24" t="str">
        <f>""</f>
        <v/>
      </c>
      <c r="AK24" t="str">
        <f>""</f>
        <v/>
      </c>
      <c r="AM24" s="1">
        <f t="shared" si="5"/>
        <v>3.4688773891334046</v>
      </c>
      <c r="AN24" s="1">
        <f t="shared" si="6"/>
        <v>0.99343128448080276</v>
      </c>
      <c r="AO24" s="71">
        <f>IF(AND(ISNUMBER(Y24),ISNUMBER(AA24)),MAX(AO$4:AO23)+1,0)</f>
        <v>18</v>
      </c>
      <c r="AP24" s="73">
        <f t="shared" si="7"/>
        <v>24</v>
      </c>
      <c r="AQ24" s="73" t="str">
        <f t="shared" si="8"/>
        <v xml:space="preserve">CXU24 </v>
      </c>
      <c r="AR24" s="73" t="str">
        <f t="shared" si="9"/>
        <v xml:space="preserve">NC </v>
      </c>
      <c r="AS24" s="58">
        <f t="shared" si="10"/>
        <v>21</v>
      </c>
      <c r="AT24" s="68">
        <f t="shared" si="11"/>
        <v>1750943.5973926999</v>
      </c>
      <c r="AU24" s="68">
        <f t="shared" si="12"/>
        <v>7517871.4945341004</v>
      </c>
      <c r="AV24" s="59">
        <f t="shared" si="13"/>
        <v>927.2</v>
      </c>
      <c r="AW24" s="58" t="str">
        <f t="shared" si="14"/>
        <v xml:space="preserve">- </v>
      </c>
      <c r="AX24" s="58">
        <f t="shared" si="15"/>
        <v>3600</v>
      </c>
      <c r="AY24" s="73"/>
      <c r="AZ24" s="73"/>
      <c r="BA24" s="73"/>
      <c r="BB24" s="73"/>
    </row>
    <row r="25" spans="1:54" x14ac:dyDescent="0.25">
      <c r="A25" s="31">
        <f t="shared" si="22"/>
        <v>22</v>
      </c>
      <c r="B25" s="28"/>
      <c r="C25" s="19" t="s">
        <v>39</v>
      </c>
      <c r="D25" s="135"/>
      <c r="E25" s="134"/>
      <c r="F25" s="138"/>
      <c r="G25" s="139"/>
      <c r="H25" s="134"/>
      <c r="I25" s="134"/>
      <c r="J25" s="134"/>
      <c r="K25" s="134"/>
      <c r="L25" s="31"/>
      <c r="M25" s="25" t="str">
        <f t="shared" si="16"/>
        <v xml:space="preserve">CXU22 </v>
      </c>
      <c r="N25" s="25">
        <f t="shared" si="34"/>
        <v>506911</v>
      </c>
      <c r="O25" s="25">
        <f t="shared" si="34"/>
        <v>7569974</v>
      </c>
      <c r="P25" s="41">
        <f t="shared" si="28"/>
        <v>34</v>
      </c>
      <c r="Q25" s="30">
        <v>22</v>
      </c>
      <c r="R25" s="39" t="str">
        <f t="shared" si="1"/>
        <v>506911 m E</v>
      </c>
      <c r="S25" s="39" t="str">
        <f t="shared" si="2"/>
        <v>7569974 m S</v>
      </c>
      <c r="T25" s="31" t="s">
        <v>114</v>
      </c>
      <c r="U25" s="31" t="s">
        <v>394</v>
      </c>
      <c r="V25" s="31" t="str">
        <f t="shared" si="18"/>
        <v xml:space="preserve">CXU22 </v>
      </c>
      <c r="W25" s="31" t="str">
        <f t="shared" si="19"/>
        <v xml:space="preserve">PT </v>
      </c>
      <c r="X25" s="57" t="s">
        <v>22</v>
      </c>
      <c r="Y25" s="33">
        <f t="shared" si="3"/>
        <v>1</v>
      </c>
      <c r="Z25" s="53">
        <f t="shared" si="20"/>
        <v>12</v>
      </c>
      <c r="AA25" s="54">
        <f t="shared" si="21"/>
        <v>3000</v>
      </c>
      <c r="AB25" s="21" t="str">
        <f t="shared" si="30"/>
        <v>-</v>
      </c>
      <c r="AC25" s="21"/>
      <c r="AD25">
        <v>1752489.3107813001</v>
      </c>
      <c r="AE25">
        <v>7520112.8199843001</v>
      </c>
      <c r="AF25">
        <v>889.3</v>
      </c>
      <c r="AG25" s="31">
        <v>13</v>
      </c>
      <c r="AH25" t="str">
        <f>""</f>
        <v/>
      </c>
      <c r="AI25" t="str">
        <f>""</f>
        <v/>
      </c>
      <c r="AJ25" t="str">
        <f>""</f>
        <v/>
      </c>
      <c r="AK25" t="str">
        <f>""</f>
        <v/>
      </c>
      <c r="AM25" s="1">
        <f t="shared" si="5"/>
        <v>3.4571932958276701</v>
      </c>
      <c r="AN25" s="1">
        <f t="shared" si="6"/>
        <v>0.99341329573711878</v>
      </c>
      <c r="AO25" s="71">
        <f>IF(AND(ISNUMBER(Y25),ISNUMBER(AA25)),MAX(AO$4:AO24)+1,0)</f>
        <v>19</v>
      </c>
      <c r="AP25" s="73">
        <f t="shared" si="7"/>
        <v>25</v>
      </c>
      <c r="AQ25" s="73" t="str">
        <f t="shared" si="8"/>
        <v xml:space="preserve">CXU25 </v>
      </c>
      <c r="AR25" s="73" t="str">
        <f t="shared" si="9"/>
        <v xml:space="preserve">NC </v>
      </c>
      <c r="AS25" s="58">
        <f t="shared" si="10"/>
        <v>22</v>
      </c>
      <c r="AT25" s="68">
        <f t="shared" si="11"/>
        <v>1751145.5561201</v>
      </c>
      <c r="AU25" s="68">
        <f t="shared" si="12"/>
        <v>7518134.5904952995</v>
      </c>
      <c r="AV25" s="59">
        <f t="shared" si="13"/>
        <v>927.1</v>
      </c>
      <c r="AW25" s="58" t="str">
        <f t="shared" si="14"/>
        <v xml:space="preserve">- </v>
      </c>
      <c r="AX25" s="58">
        <f t="shared" si="15"/>
        <v>3600</v>
      </c>
      <c r="AY25" s="73"/>
      <c r="AZ25" s="73"/>
      <c r="BA25" s="73"/>
      <c r="BB25" s="73"/>
    </row>
    <row r="26" spans="1:54" x14ac:dyDescent="0.25">
      <c r="A26" s="31">
        <f t="shared" si="22"/>
        <v>23</v>
      </c>
      <c r="B26" s="28">
        <f t="shared" ref="B26" si="35">B24+1</f>
        <v>12</v>
      </c>
      <c r="C26" s="19" t="s">
        <v>40</v>
      </c>
      <c r="D26" s="135" t="s">
        <v>14</v>
      </c>
      <c r="E26" s="134" t="s">
        <v>15</v>
      </c>
      <c r="F26" s="138">
        <v>506573</v>
      </c>
      <c r="G26" s="139">
        <v>7569298</v>
      </c>
      <c r="H26" s="134" t="s">
        <v>22</v>
      </c>
      <c r="I26" s="134" t="s">
        <v>16</v>
      </c>
      <c r="J26" s="134">
        <v>45</v>
      </c>
      <c r="K26" s="134">
        <v>40</v>
      </c>
      <c r="L26" s="31"/>
      <c r="M26" s="25" t="str">
        <f t="shared" si="16"/>
        <v xml:space="preserve">CXU23 </v>
      </c>
      <c r="N26" s="25">
        <f t="shared" si="34"/>
        <v>505561</v>
      </c>
      <c r="O26" s="25">
        <f t="shared" si="34"/>
        <v>7568640</v>
      </c>
      <c r="P26" s="41">
        <f t="shared" si="28"/>
        <v>35</v>
      </c>
      <c r="Q26" s="30">
        <v>23</v>
      </c>
      <c r="R26" s="39" t="str">
        <f t="shared" si="1"/>
        <v>505561 m E</v>
      </c>
      <c r="S26" s="39" t="str">
        <f t="shared" si="2"/>
        <v>7568640 m S</v>
      </c>
      <c r="T26" s="31" t="s">
        <v>114</v>
      </c>
      <c r="U26" s="31" t="s">
        <v>394</v>
      </c>
      <c r="V26" s="31" t="str">
        <f t="shared" si="18"/>
        <v xml:space="preserve">CXU23 </v>
      </c>
      <c r="W26" s="31" t="str">
        <f t="shared" si="19"/>
        <v xml:space="preserve">PT </v>
      </c>
      <c r="X26" s="57" t="s">
        <v>22</v>
      </c>
      <c r="Y26" s="33">
        <f t="shared" si="3"/>
        <v>1</v>
      </c>
      <c r="Z26" s="53">
        <f t="shared" si="20"/>
        <v>10</v>
      </c>
      <c r="AA26" s="54">
        <f t="shared" si="21"/>
        <v>3000</v>
      </c>
      <c r="AB26" s="21" t="str">
        <f t="shared" si="30"/>
        <v>-</v>
      </c>
      <c r="AC26" s="21"/>
      <c r="AD26">
        <v>1751009.5216330001</v>
      </c>
      <c r="AE26">
        <v>7518866.3792765997</v>
      </c>
      <c r="AF26">
        <v>899.3</v>
      </c>
      <c r="AG26" s="31">
        <v>12</v>
      </c>
      <c r="AH26" t="str">
        <f>""</f>
        <v/>
      </c>
      <c r="AI26" t="str">
        <f>""</f>
        <v/>
      </c>
      <c r="AJ26" t="str">
        <f>""</f>
        <v/>
      </c>
      <c r="AK26" t="str">
        <f>""</f>
        <v/>
      </c>
      <c r="AM26" s="1">
        <f t="shared" si="5"/>
        <v>3.4634980183063964</v>
      </c>
      <c r="AN26" s="1">
        <f t="shared" si="6"/>
        <v>0.99342370350242581</v>
      </c>
      <c r="AO26" s="71">
        <f>IF(AND(ISNUMBER(Y26),ISNUMBER(AA26)),MAX(AO$4:AO25)+1,0)</f>
        <v>20</v>
      </c>
      <c r="AP26" s="73">
        <f t="shared" si="7"/>
        <v>27</v>
      </c>
      <c r="AQ26" s="73" t="str">
        <f t="shared" si="8"/>
        <v xml:space="preserve">CXU27 </v>
      </c>
      <c r="AR26" s="73" t="str">
        <f t="shared" si="9"/>
        <v xml:space="preserve">NC </v>
      </c>
      <c r="AS26" s="58">
        <f t="shared" si="10"/>
        <v>23</v>
      </c>
      <c r="AT26" s="68">
        <f t="shared" si="11"/>
        <v>1750457.6195531001</v>
      </c>
      <c r="AU26" s="68">
        <f t="shared" si="12"/>
        <v>7518022.6857265998</v>
      </c>
      <c r="AV26" s="59">
        <f t="shared" si="13"/>
        <v>915.6</v>
      </c>
      <c r="AW26" s="58" t="str">
        <f t="shared" si="14"/>
        <v xml:space="preserve">- </v>
      </c>
      <c r="AX26" s="58">
        <f t="shared" si="15"/>
        <v>72</v>
      </c>
      <c r="AY26" s="73"/>
      <c r="AZ26" s="73"/>
      <c r="BA26" s="73"/>
      <c r="BB26" s="73"/>
    </row>
    <row r="27" spans="1:54" x14ac:dyDescent="0.25">
      <c r="A27" s="31">
        <f t="shared" si="22"/>
        <v>24</v>
      </c>
      <c r="B27" s="28"/>
      <c r="C27" s="19" t="s">
        <v>41</v>
      </c>
      <c r="D27" s="135"/>
      <c r="E27" s="134"/>
      <c r="F27" s="138"/>
      <c r="G27" s="139"/>
      <c r="H27" s="134"/>
      <c r="I27" s="134"/>
      <c r="J27" s="134"/>
      <c r="K27" s="134"/>
      <c r="L27" s="31"/>
      <c r="M27" s="25" t="str">
        <f t="shared" si="16"/>
        <v xml:space="preserve">CXU24 </v>
      </c>
      <c r="N27" s="25">
        <f t="shared" si="34"/>
        <v>505574</v>
      </c>
      <c r="O27" s="25">
        <f t="shared" si="34"/>
        <v>7567662</v>
      </c>
      <c r="P27" s="41">
        <f t="shared" si="28"/>
        <v>36</v>
      </c>
      <c r="Q27" s="30">
        <v>24</v>
      </c>
      <c r="R27" s="39" t="str">
        <f t="shared" si="1"/>
        <v>505574 m E</v>
      </c>
      <c r="S27" s="39" t="str">
        <f t="shared" si="2"/>
        <v>7567662 m S</v>
      </c>
      <c r="T27" s="31" t="s">
        <v>114</v>
      </c>
      <c r="U27" s="31" t="s">
        <v>394</v>
      </c>
      <c r="V27" s="31" t="str">
        <f t="shared" si="18"/>
        <v xml:space="preserve">CXU24 </v>
      </c>
      <c r="W27" s="31" t="str">
        <f t="shared" si="19"/>
        <v xml:space="preserve">NC </v>
      </c>
      <c r="X27" s="57" t="s">
        <v>57</v>
      </c>
      <c r="Y27" s="33">
        <f t="shared" si="3"/>
        <v>5</v>
      </c>
      <c r="Z27" s="53" t="str">
        <f t="shared" si="20"/>
        <v xml:space="preserve">- </v>
      </c>
      <c r="AA27" s="54">
        <f t="shared" si="21"/>
        <v>3600</v>
      </c>
      <c r="AB27" s="21" t="str">
        <f t="shared" si="30"/>
        <v>-</v>
      </c>
      <c r="AC27" s="21"/>
      <c r="AD27">
        <v>1750943.5973926999</v>
      </c>
      <c r="AE27">
        <v>7517871.4945341004</v>
      </c>
      <c r="AF27">
        <v>927.2</v>
      </c>
      <c r="AG27" s="31">
        <v>11</v>
      </c>
      <c r="AH27" t="str">
        <f>""</f>
        <v/>
      </c>
      <c r="AI27" t="str">
        <f>""</f>
        <v/>
      </c>
      <c r="AJ27" t="str">
        <f>""</f>
        <v/>
      </c>
      <c r="AK27" t="str">
        <f>""</f>
        <v/>
      </c>
      <c r="AM27" s="1">
        <f t="shared" si="5"/>
        <v>3.4632785653390008</v>
      </c>
      <c r="AN27" s="1">
        <f t="shared" si="6"/>
        <v>0.99342062245038165</v>
      </c>
      <c r="AO27" s="71">
        <f>IF(AND(ISNUMBER(Y27),ISNUMBER(AA27)),MAX(AO$4:AO26)+1,0)</f>
        <v>21</v>
      </c>
      <c r="AP27" s="73">
        <f t="shared" si="7"/>
        <v>28</v>
      </c>
      <c r="AQ27" s="73" t="str">
        <f t="shared" si="8"/>
        <v xml:space="preserve">CXU28 </v>
      </c>
      <c r="AR27" s="73" t="str">
        <f t="shared" si="9"/>
        <v xml:space="preserve">NC </v>
      </c>
      <c r="AS27" s="58">
        <f t="shared" si="10"/>
        <v>24</v>
      </c>
      <c r="AT27" s="68">
        <f t="shared" si="11"/>
        <v>1750114.3183943999</v>
      </c>
      <c r="AU27" s="68">
        <f t="shared" si="12"/>
        <v>7517589.8519973997</v>
      </c>
      <c r="AV27" s="59">
        <f t="shared" si="13"/>
        <v>926.2</v>
      </c>
      <c r="AW27" s="58" t="str">
        <f t="shared" si="14"/>
        <v xml:space="preserve">- </v>
      </c>
      <c r="AX27" s="58">
        <f t="shared" si="15"/>
        <v>10800</v>
      </c>
      <c r="AY27" s="73"/>
      <c r="AZ27" s="73"/>
      <c r="BA27" s="73"/>
      <c r="BB27" s="73"/>
    </row>
    <row r="28" spans="1:54" ht="18.75" x14ac:dyDescent="0.25">
      <c r="A28" s="31">
        <f t="shared" si="22"/>
        <v>25</v>
      </c>
      <c r="B28" s="28">
        <v>13</v>
      </c>
      <c r="C28" s="19" t="s">
        <v>42</v>
      </c>
      <c r="D28" s="19" t="s">
        <v>43</v>
      </c>
      <c r="E28" s="20" t="s">
        <v>44</v>
      </c>
      <c r="F28" s="42">
        <v>506474</v>
      </c>
      <c r="G28" s="22">
        <v>7568611</v>
      </c>
      <c r="H28" s="20" t="s">
        <v>99</v>
      </c>
      <c r="I28" s="20" t="s">
        <v>16</v>
      </c>
      <c r="J28" s="20" t="s">
        <v>45</v>
      </c>
      <c r="K28" s="20">
        <v>77.099999999999994</v>
      </c>
      <c r="L28" s="31"/>
      <c r="M28" s="25" t="str">
        <f t="shared" si="16"/>
        <v xml:space="preserve">CXU25 </v>
      </c>
      <c r="N28" s="25">
        <f t="shared" si="34"/>
        <v>505751</v>
      </c>
      <c r="O28" s="25">
        <f t="shared" si="34"/>
        <v>7567935</v>
      </c>
      <c r="P28" s="41">
        <f t="shared" si="28"/>
        <v>37</v>
      </c>
      <c r="Q28" s="30">
        <v>25</v>
      </c>
      <c r="R28" s="39" t="str">
        <f t="shared" si="1"/>
        <v>505751 m E</v>
      </c>
      <c r="S28" s="39" t="str">
        <f t="shared" si="2"/>
        <v>7567935 m S</v>
      </c>
      <c r="T28" s="31" t="s">
        <v>114</v>
      </c>
      <c r="U28" s="31" t="s">
        <v>394</v>
      </c>
      <c r="V28" s="31" t="str">
        <f t="shared" si="18"/>
        <v xml:space="preserve">CXU25 </v>
      </c>
      <c r="W28" s="31" t="str">
        <f t="shared" si="19"/>
        <v xml:space="preserve">NC </v>
      </c>
      <c r="X28" s="57" t="s">
        <v>57</v>
      </c>
      <c r="Y28" s="33">
        <f t="shared" si="3"/>
        <v>5</v>
      </c>
      <c r="Z28" s="53" t="str">
        <f t="shared" si="20"/>
        <v xml:space="preserve">- </v>
      </c>
      <c r="AA28" s="54">
        <f t="shared" si="21"/>
        <v>3600</v>
      </c>
      <c r="AB28" s="21" t="str">
        <f t="shared" si="30"/>
        <v>-</v>
      </c>
      <c r="AC28" s="21"/>
      <c r="AD28">
        <v>1751145.5561201</v>
      </c>
      <c r="AE28">
        <v>7518134.5904952995</v>
      </c>
      <c r="AF28">
        <v>927.1</v>
      </c>
      <c r="AG28" s="31">
        <v>10</v>
      </c>
      <c r="AH28" t="str">
        <f>""</f>
        <v/>
      </c>
      <c r="AI28" t="str">
        <f>""</f>
        <v/>
      </c>
      <c r="AJ28" t="str">
        <f>""</f>
        <v/>
      </c>
      <c r="AK28" t="str">
        <f>""</f>
        <v/>
      </c>
      <c r="AM28" s="1">
        <f t="shared" si="5"/>
        <v>3.4624658302605433</v>
      </c>
      <c r="AN28" s="1">
        <f t="shared" si="6"/>
        <v>0.99341955110545999</v>
      </c>
      <c r="AO28" s="71">
        <f>IF(AND(ISNUMBER(Y28),ISNUMBER(AA28)),MAX(AO$4:AO27)+1,0)</f>
        <v>22</v>
      </c>
      <c r="AP28" s="73">
        <f t="shared" si="7"/>
        <v>30</v>
      </c>
      <c r="AQ28" s="73" t="str">
        <f t="shared" si="8"/>
        <v xml:space="preserve">CXU30 </v>
      </c>
      <c r="AR28" s="73" t="str">
        <f t="shared" si="9"/>
        <v xml:space="preserve">NC </v>
      </c>
      <c r="AS28" s="58">
        <f t="shared" si="10"/>
        <v>25</v>
      </c>
      <c r="AT28" s="68">
        <f t="shared" si="11"/>
        <v>1751064.6691689999</v>
      </c>
      <c r="AU28" s="68">
        <f t="shared" si="12"/>
        <v>7519405.0068488996</v>
      </c>
      <c r="AV28" s="59">
        <f t="shared" si="13"/>
        <v>908.4</v>
      </c>
      <c r="AW28" s="58" t="str">
        <f t="shared" si="14"/>
        <v xml:space="preserve">- </v>
      </c>
      <c r="AX28" s="58">
        <f t="shared" si="15"/>
        <v>10000</v>
      </c>
      <c r="AY28" s="73"/>
      <c r="AZ28" s="73"/>
      <c r="BA28" s="73"/>
      <c r="BB28" s="73"/>
    </row>
    <row r="29" spans="1:54" ht="18.75" x14ac:dyDescent="0.25">
      <c r="A29" s="31">
        <f t="shared" si="22"/>
        <v>26</v>
      </c>
      <c r="B29" s="28">
        <f>B28+1</f>
        <v>14</v>
      </c>
      <c r="C29" s="19" t="s">
        <v>46</v>
      </c>
      <c r="D29" s="19" t="s">
        <v>100</v>
      </c>
      <c r="E29" s="20" t="s">
        <v>47</v>
      </c>
      <c r="F29" s="42">
        <v>508304</v>
      </c>
      <c r="G29" s="22">
        <v>7570821</v>
      </c>
      <c r="H29" s="20" t="s">
        <v>101</v>
      </c>
      <c r="I29" s="20" t="s">
        <v>48</v>
      </c>
      <c r="J29" s="20">
        <v>32</v>
      </c>
      <c r="K29" s="20" t="s">
        <v>31</v>
      </c>
      <c r="L29" s="31"/>
      <c r="M29" s="25" t="str">
        <f t="shared" si="16"/>
        <v xml:space="preserve">CXU26 </v>
      </c>
      <c r="N29" s="25">
        <f t="shared" si="34"/>
        <v>505062</v>
      </c>
      <c r="O29" s="25">
        <f t="shared" si="34"/>
        <v>7567875</v>
      </c>
      <c r="P29" s="41">
        <f t="shared" si="28"/>
        <v>38</v>
      </c>
      <c r="Q29" s="30">
        <v>26</v>
      </c>
      <c r="R29" s="39" t="str">
        <f t="shared" si="1"/>
        <v>505062 m E</v>
      </c>
      <c r="S29" s="39" t="str">
        <f t="shared" si="2"/>
        <v>7567875 m S</v>
      </c>
      <c r="T29" s="31" t="s">
        <v>114</v>
      </c>
      <c r="U29" s="31" t="s">
        <v>394</v>
      </c>
      <c r="V29" s="31" t="str">
        <f t="shared" si="18"/>
        <v xml:space="preserve">CXU26 </v>
      </c>
      <c r="W29" s="31" t="str">
        <f t="shared" si="19"/>
        <v xml:space="preserve">NC </v>
      </c>
      <c r="X29" s="57" t="s">
        <v>57</v>
      </c>
      <c r="Y29" s="33">
        <f t="shared" si="3"/>
        <v>5</v>
      </c>
      <c r="Z29" s="53" t="str">
        <f t="shared" si="20"/>
        <v xml:space="preserve">- </v>
      </c>
      <c r="AA29" s="54" t="str">
        <f t="shared" si="21"/>
        <v xml:space="preserve">sd </v>
      </c>
      <c r="AB29" s="21" t="str">
        <f t="shared" si="30"/>
        <v>-</v>
      </c>
      <c r="AC29" s="21"/>
      <c r="AD29">
        <v>1750440.5502247</v>
      </c>
      <c r="AE29">
        <v>7518129.3745874995</v>
      </c>
      <c r="AF29">
        <v>928.4</v>
      </c>
      <c r="AG29" s="31">
        <v>9</v>
      </c>
      <c r="AH29" t="str">
        <f>""</f>
        <v/>
      </c>
      <c r="AI29" t="str">
        <f>""</f>
        <v/>
      </c>
      <c r="AJ29" t="str">
        <f>""</f>
        <v/>
      </c>
      <c r="AK29" t="str">
        <f>""</f>
        <v/>
      </c>
      <c r="AM29" s="1">
        <f t="shared" si="5"/>
        <v>3.4657934079869404</v>
      </c>
      <c r="AN29" s="1">
        <f t="shared" si="6"/>
        <v>0.99342673796640402</v>
      </c>
      <c r="AO29" s="71">
        <f>IF(AND(ISNUMBER(Y29),ISNUMBER(AA29)),MAX(AO$4:AO28)+1,0)</f>
        <v>0</v>
      </c>
      <c r="AP29" s="73">
        <f t="shared" si="7"/>
        <v>31</v>
      </c>
      <c r="AQ29" s="73" t="str">
        <f t="shared" si="8"/>
        <v xml:space="preserve">CXU31 </v>
      </c>
      <c r="AR29" s="73" t="str">
        <f t="shared" si="9"/>
        <v xml:space="preserve">PM </v>
      </c>
      <c r="AS29" s="58">
        <f t="shared" si="10"/>
        <v>26</v>
      </c>
      <c r="AT29" s="68">
        <f t="shared" si="11"/>
        <v>1750966.9264157</v>
      </c>
      <c r="AU29" s="68">
        <f t="shared" si="12"/>
        <v>7518755.2356133005</v>
      </c>
      <c r="AV29" s="59">
        <f t="shared" si="13"/>
        <v>902.4</v>
      </c>
      <c r="AW29" s="58">
        <f t="shared" si="14"/>
        <v>3</v>
      </c>
      <c r="AX29" s="58">
        <f t="shared" si="15"/>
        <v>3000</v>
      </c>
      <c r="AY29" s="73"/>
      <c r="AZ29" s="73"/>
      <c r="BA29" s="73"/>
      <c r="BB29" s="73"/>
    </row>
    <row r="30" spans="1:54" ht="18.75" x14ac:dyDescent="0.25">
      <c r="A30" s="31">
        <f t="shared" si="22"/>
        <v>27</v>
      </c>
      <c r="B30" s="28">
        <f t="shared" ref="B30:B49" si="36">B29+1</f>
        <v>15</v>
      </c>
      <c r="C30" s="19" t="s">
        <v>49</v>
      </c>
      <c r="D30" s="19" t="s">
        <v>50</v>
      </c>
      <c r="E30" s="20" t="s">
        <v>51</v>
      </c>
      <c r="F30" s="42">
        <v>507930</v>
      </c>
      <c r="G30" s="22">
        <v>7569172</v>
      </c>
      <c r="H30" s="20" t="s">
        <v>22</v>
      </c>
      <c r="I30" s="20" t="s">
        <v>52</v>
      </c>
      <c r="J30" s="20">
        <v>60</v>
      </c>
      <c r="K30" s="20">
        <v>7000</v>
      </c>
      <c r="L30" s="31"/>
      <c r="M30" s="25" t="str">
        <f t="shared" si="16"/>
        <v xml:space="preserve">CXU27 </v>
      </c>
      <c r="N30" s="25">
        <f t="shared" si="34"/>
        <v>505087</v>
      </c>
      <c r="O30" s="25">
        <f t="shared" si="34"/>
        <v>7567772</v>
      </c>
      <c r="P30" s="41">
        <f t="shared" si="28"/>
        <v>39</v>
      </c>
      <c r="Q30" s="30">
        <v>27</v>
      </c>
      <c r="R30" s="39" t="str">
        <f t="shared" si="1"/>
        <v>505087 m E</v>
      </c>
      <c r="S30" s="39" t="str">
        <f t="shared" si="2"/>
        <v>7567772 m S</v>
      </c>
      <c r="T30" s="31" t="s">
        <v>114</v>
      </c>
      <c r="U30" s="31" t="s">
        <v>394</v>
      </c>
      <c r="V30" s="31" t="str">
        <f t="shared" si="18"/>
        <v xml:space="preserve">CXU27 </v>
      </c>
      <c r="W30" s="31" t="str">
        <f t="shared" si="19"/>
        <v xml:space="preserve">NC </v>
      </c>
      <c r="X30" s="57" t="s">
        <v>57</v>
      </c>
      <c r="Y30" s="33">
        <f t="shared" si="3"/>
        <v>5</v>
      </c>
      <c r="Z30" s="53" t="str">
        <f t="shared" si="20"/>
        <v xml:space="preserve">- </v>
      </c>
      <c r="AA30" s="54">
        <f t="shared" si="21"/>
        <v>72</v>
      </c>
      <c r="AB30" s="21" t="str">
        <f t="shared" si="30"/>
        <v>-</v>
      </c>
      <c r="AC30" s="21"/>
      <c r="AD30">
        <v>1750457.6195531001</v>
      </c>
      <c r="AE30">
        <v>7518022.6857265998</v>
      </c>
      <c r="AF30">
        <v>915.6</v>
      </c>
      <c r="AG30" s="31">
        <v>8</v>
      </c>
      <c r="AH30" t="str">
        <f>""</f>
        <v/>
      </c>
      <c r="AI30" t="str">
        <f>""</f>
        <v/>
      </c>
      <c r="AJ30" t="str">
        <f>""</f>
        <v/>
      </c>
      <c r="AK30" t="str">
        <f>""</f>
        <v/>
      </c>
      <c r="AM30" s="1">
        <f t="shared" si="5"/>
        <v>3.4656556584372593</v>
      </c>
      <c r="AN30" s="1">
        <f t="shared" si="6"/>
        <v>0.99342616105857839</v>
      </c>
      <c r="AO30" s="71">
        <f>IF(AND(ISNUMBER(Y30),ISNUMBER(AA30)),MAX(AO$4:AO29)+1,0)</f>
        <v>23</v>
      </c>
      <c r="AP30" s="73" t="str">
        <f t="shared" si="7"/>
        <v/>
      </c>
      <c r="AQ30" s="73" t="str">
        <f t="shared" si="8"/>
        <v/>
      </c>
      <c r="AR30" s="73" t="str">
        <f t="shared" si="9"/>
        <v/>
      </c>
      <c r="AS30" s="58" t="str">
        <f t="shared" si="10"/>
        <v/>
      </c>
      <c r="AT30" s="68" t="str">
        <f t="shared" si="11"/>
        <v/>
      </c>
      <c r="AU30" s="68" t="str">
        <f t="shared" si="12"/>
        <v/>
      </c>
      <c r="AV30" s="59" t="str">
        <f t="shared" si="13"/>
        <v/>
      </c>
      <c r="AW30" s="58" t="str">
        <f t="shared" si="14"/>
        <v/>
      </c>
      <c r="AX30" s="58" t="str">
        <f t="shared" si="15"/>
        <v/>
      </c>
      <c r="AY30" s="73"/>
      <c r="AZ30" s="73"/>
      <c r="BA30" s="73"/>
      <c r="BB30" s="73"/>
    </row>
    <row r="31" spans="1:54" ht="18.75" x14ac:dyDescent="0.25">
      <c r="A31" s="31">
        <f t="shared" si="22"/>
        <v>28</v>
      </c>
      <c r="B31" s="28">
        <f t="shared" si="36"/>
        <v>16</v>
      </c>
      <c r="C31" s="19" t="s">
        <v>53</v>
      </c>
      <c r="D31" s="19" t="s">
        <v>54</v>
      </c>
      <c r="E31" s="20" t="s">
        <v>31</v>
      </c>
      <c r="F31" s="42">
        <v>507547</v>
      </c>
      <c r="G31" s="22">
        <v>7570614</v>
      </c>
      <c r="H31" s="20" t="s">
        <v>22</v>
      </c>
      <c r="I31" s="20" t="s">
        <v>52</v>
      </c>
      <c r="J31" s="20">
        <v>100</v>
      </c>
      <c r="K31" s="20">
        <v>2500</v>
      </c>
      <c r="L31" s="31"/>
      <c r="M31" s="25" t="str">
        <f t="shared" si="16"/>
        <v xml:space="preserve">CXU28 </v>
      </c>
      <c r="N31" s="25">
        <f t="shared" si="34"/>
        <v>504785</v>
      </c>
      <c r="O31" s="25">
        <f t="shared" si="34"/>
        <v>7567322</v>
      </c>
      <c r="P31" s="41">
        <f t="shared" si="28"/>
        <v>40</v>
      </c>
      <c r="Q31" s="30">
        <v>28</v>
      </c>
      <c r="R31" s="39" t="str">
        <f t="shared" si="1"/>
        <v>504785 m E</v>
      </c>
      <c r="S31" s="39" t="str">
        <f t="shared" si="2"/>
        <v>7567322 m S</v>
      </c>
      <c r="T31" s="31" t="s">
        <v>114</v>
      </c>
      <c r="U31" s="31" t="s">
        <v>394</v>
      </c>
      <c r="V31" s="31" t="str">
        <f t="shared" si="18"/>
        <v xml:space="preserve">CXU28 </v>
      </c>
      <c r="W31" s="31" t="str">
        <f t="shared" si="19"/>
        <v xml:space="preserve">NC </v>
      </c>
      <c r="X31" s="57" t="s">
        <v>57</v>
      </c>
      <c r="Y31" s="33">
        <f t="shared" si="3"/>
        <v>5</v>
      </c>
      <c r="Z31" s="53" t="str">
        <f t="shared" si="20"/>
        <v xml:space="preserve">- </v>
      </c>
      <c r="AA31" s="54">
        <f t="shared" si="21"/>
        <v>10800</v>
      </c>
      <c r="AB31" s="21" t="str">
        <f t="shared" si="30"/>
        <v>-</v>
      </c>
      <c r="AC31" s="21"/>
      <c r="AD31">
        <v>1750114.3183943999</v>
      </c>
      <c r="AE31">
        <v>7517589.8519973997</v>
      </c>
      <c r="AF31">
        <v>926.2</v>
      </c>
      <c r="AG31" s="31">
        <v>7</v>
      </c>
      <c r="AH31" t="str">
        <f>""</f>
        <v/>
      </c>
      <c r="AI31" t="str">
        <f>""</f>
        <v/>
      </c>
      <c r="AJ31" t="str">
        <f>""</f>
        <v/>
      </c>
      <c r="AK31" t="str">
        <f>""</f>
        <v/>
      </c>
      <c r="AM31" s="1">
        <f t="shared" si="5"/>
        <v>3.4670489780686826</v>
      </c>
      <c r="AN31" s="1">
        <f t="shared" si="6"/>
        <v>0.99342803861093787</v>
      </c>
      <c r="AO31" s="71">
        <f>IF(AND(ISNUMBER(Y31),ISNUMBER(AA31)),MAX(AO$4:AO30)+1,0)</f>
        <v>24</v>
      </c>
      <c r="AP31" s="73" t="str">
        <f t="shared" si="7"/>
        <v/>
      </c>
      <c r="AQ31" s="73" t="str">
        <f t="shared" si="8"/>
        <v/>
      </c>
      <c r="AR31" s="73" t="str">
        <f t="shared" si="9"/>
        <v/>
      </c>
      <c r="AS31" s="58" t="str">
        <f t="shared" si="10"/>
        <v/>
      </c>
      <c r="AT31" s="68" t="str">
        <f t="shared" si="11"/>
        <v/>
      </c>
      <c r="AU31" s="68" t="str">
        <f t="shared" si="12"/>
        <v/>
      </c>
      <c r="AV31" s="59" t="str">
        <f t="shared" si="13"/>
        <v/>
      </c>
      <c r="AW31" s="58" t="str">
        <f t="shared" si="14"/>
        <v/>
      </c>
      <c r="AX31" s="58" t="str">
        <f t="shared" si="15"/>
        <v/>
      </c>
      <c r="AY31" s="73"/>
      <c r="AZ31" s="73"/>
      <c r="BA31" s="73"/>
      <c r="BB31" s="73"/>
    </row>
    <row r="32" spans="1:54" ht="18.75" x14ac:dyDescent="0.25">
      <c r="A32" s="31">
        <f t="shared" si="22"/>
        <v>29</v>
      </c>
      <c r="B32" s="45">
        <f t="shared" si="36"/>
        <v>17</v>
      </c>
      <c r="C32" s="19" t="s">
        <v>55</v>
      </c>
      <c r="D32" s="19" t="s">
        <v>56</v>
      </c>
      <c r="E32" s="20" t="s">
        <v>44</v>
      </c>
      <c r="F32" s="42">
        <v>506440</v>
      </c>
      <c r="G32" s="22">
        <v>7569932</v>
      </c>
      <c r="H32" s="20" t="s">
        <v>57</v>
      </c>
      <c r="I32" s="20" t="s">
        <v>48</v>
      </c>
      <c r="J32" s="20" t="s">
        <v>45</v>
      </c>
      <c r="K32" s="20">
        <v>360</v>
      </c>
      <c r="L32" s="31"/>
      <c r="M32" s="25" t="str">
        <f t="shared" si="16"/>
        <v xml:space="preserve">CXU29 </v>
      </c>
      <c r="N32" s="25">
        <f t="shared" si="34"/>
        <v>505685</v>
      </c>
      <c r="O32" s="25">
        <f t="shared" si="34"/>
        <v>7568847</v>
      </c>
      <c r="P32" s="41">
        <f t="shared" si="28"/>
        <v>41</v>
      </c>
      <c r="Q32" s="30">
        <v>29</v>
      </c>
      <c r="R32" s="39" t="str">
        <f t="shared" si="1"/>
        <v>505685 m E</v>
      </c>
      <c r="S32" s="39" t="str">
        <f t="shared" si="2"/>
        <v>7568847 m S</v>
      </c>
      <c r="T32" s="31" t="s">
        <v>114</v>
      </c>
      <c r="U32" s="31" t="s">
        <v>394</v>
      </c>
      <c r="V32" s="31" t="str">
        <f t="shared" si="18"/>
        <v xml:space="preserve">CXU29 </v>
      </c>
      <c r="W32" s="31" t="str">
        <f t="shared" si="19"/>
        <v xml:space="preserve">PM </v>
      </c>
      <c r="X32" s="57" t="s">
        <v>64</v>
      </c>
      <c r="Y32" s="33">
        <f t="shared" si="3"/>
        <v>2</v>
      </c>
      <c r="Z32" s="53">
        <f t="shared" si="20"/>
        <v>12</v>
      </c>
      <c r="AA32" s="54" t="str">
        <f t="shared" si="21"/>
        <v xml:space="preserve">sd </v>
      </c>
      <c r="AB32" s="21" t="str">
        <f t="shared" si="30"/>
        <v>-</v>
      </c>
      <c r="AC32" s="21"/>
      <c r="AD32">
        <v>1751152.2753643</v>
      </c>
      <c r="AE32">
        <v>7519066.7001160001</v>
      </c>
      <c r="AF32">
        <v>900.5</v>
      </c>
      <c r="AG32" s="31">
        <v>6</v>
      </c>
      <c r="AH32" t="str">
        <f>""</f>
        <v/>
      </c>
      <c r="AI32" t="str">
        <f>""</f>
        <v/>
      </c>
      <c r="AJ32" t="str">
        <f>""</f>
        <v/>
      </c>
      <c r="AK32" t="str">
        <f>""</f>
        <v/>
      </c>
      <c r="AM32" s="1">
        <f t="shared" si="5"/>
        <v>3.4629310249746386</v>
      </c>
      <c r="AN32" s="1">
        <f t="shared" si="6"/>
        <v>0.99342300090304381</v>
      </c>
      <c r="AO32" s="71">
        <f>IF(AND(ISNUMBER(Y32),ISNUMBER(AA32)),MAX(AO$4:AO31)+1,0)</f>
        <v>0</v>
      </c>
      <c r="AP32" s="73" t="str">
        <f t="shared" si="7"/>
        <v/>
      </c>
      <c r="AQ32" s="73" t="str">
        <f t="shared" si="8"/>
        <v/>
      </c>
      <c r="AR32" s="73" t="str">
        <f t="shared" si="9"/>
        <v/>
      </c>
      <c r="AS32" s="58" t="str">
        <f t="shared" si="10"/>
        <v/>
      </c>
      <c r="AT32" s="68" t="str">
        <f t="shared" si="11"/>
        <v/>
      </c>
      <c r="AU32" s="68" t="str">
        <f t="shared" si="12"/>
        <v/>
      </c>
      <c r="AV32" s="59" t="str">
        <f t="shared" si="13"/>
        <v/>
      </c>
      <c r="AW32" s="58" t="str">
        <f t="shared" si="14"/>
        <v/>
      </c>
      <c r="AX32" s="58" t="str">
        <f t="shared" si="15"/>
        <v/>
      </c>
      <c r="AY32" s="73"/>
      <c r="AZ32" s="73"/>
      <c r="BA32" s="73"/>
      <c r="BB32" s="73"/>
    </row>
    <row r="33" spans="1:54" ht="18.75" x14ac:dyDescent="0.25">
      <c r="A33" s="31">
        <f t="shared" si="22"/>
        <v>30</v>
      </c>
      <c r="B33" s="28">
        <f t="shared" si="36"/>
        <v>18</v>
      </c>
      <c r="C33" s="19" t="s">
        <v>58</v>
      </c>
      <c r="D33" s="19" t="s">
        <v>59</v>
      </c>
      <c r="E33" s="20" t="s">
        <v>44</v>
      </c>
      <c r="F33" s="42">
        <v>506625</v>
      </c>
      <c r="G33" s="22">
        <v>7569767</v>
      </c>
      <c r="H33" s="20" t="s">
        <v>57</v>
      </c>
      <c r="I33" s="20" t="s">
        <v>16</v>
      </c>
      <c r="J33" s="20" t="s">
        <v>45</v>
      </c>
      <c r="K33" s="20">
        <v>360</v>
      </c>
      <c r="L33" s="31"/>
      <c r="M33" s="25" t="str">
        <f t="shared" si="16"/>
        <v xml:space="preserve">CXU30 </v>
      </c>
      <c r="N33" s="25">
        <f t="shared" si="34"/>
        <v>505573</v>
      </c>
      <c r="O33" s="25">
        <f t="shared" si="34"/>
        <v>7569171</v>
      </c>
      <c r="P33" s="41">
        <f t="shared" si="28"/>
        <v>42</v>
      </c>
      <c r="Q33" s="30">
        <v>30</v>
      </c>
      <c r="R33" s="39" t="str">
        <f t="shared" si="1"/>
        <v>505573 m E</v>
      </c>
      <c r="S33" s="39" t="str">
        <f t="shared" si="2"/>
        <v>7569171 m S</v>
      </c>
      <c r="T33" s="31" t="s">
        <v>114</v>
      </c>
      <c r="U33" s="31" t="s">
        <v>394</v>
      </c>
      <c r="V33" s="31" t="str">
        <f t="shared" si="18"/>
        <v xml:space="preserve">CXU30 </v>
      </c>
      <c r="W33" s="31" t="str">
        <f t="shared" si="19"/>
        <v xml:space="preserve">NC </v>
      </c>
      <c r="X33" s="57" t="s">
        <v>57</v>
      </c>
      <c r="Y33" s="33">
        <f t="shared" si="3"/>
        <v>5</v>
      </c>
      <c r="Z33" s="53" t="str">
        <f t="shared" si="20"/>
        <v xml:space="preserve">- </v>
      </c>
      <c r="AA33" s="54">
        <f t="shared" si="21"/>
        <v>10000</v>
      </c>
      <c r="AB33" s="21" t="str">
        <f t="shared" si="30"/>
        <v>-</v>
      </c>
      <c r="AC33" s="21"/>
      <c r="AD33">
        <v>1751064.6691689999</v>
      </c>
      <c r="AE33">
        <v>7519405.0068488996</v>
      </c>
      <c r="AF33">
        <v>908.4</v>
      </c>
      <c r="AG33" s="31">
        <v>5</v>
      </c>
      <c r="AH33" t="str">
        <f>""</f>
        <v/>
      </c>
      <c r="AI33" t="str">
        <f>""</f>
        <v/>
      </c>
      <c r="AJ33" t="str">
        <f>""</f>
        <v/>
      </c>
      <c r="AK33" t="str">
        <f>""</f>
        <v/>
      </c>
      <c r="AM33" s="1">
        <f t="shared" si="5"/>
        <v>3.4635248899150071</v>
      </c>
      <c r="AN33" s="1">
        <f t="shared" si="6"/>
        <v>0.99342517256498764</v>
      </c>
      <c r="AO33" s="71">
        <f>IF(AND(ISNUMBER(Y33),ISNUMBER(AA33)),MAX(AO$4:AO32)+1,0)</f>
        <v>25</v>
      </c>
      <c r="AP33" s="73" t="str">
        <f t="shared" si="7"/>
        <v/>
      </c>
      <c r="AQ33" s="73" t="str">
        <f t="shared" si="8"/>
        <v/>
      </c>
      <c r="AR33" s="73" t="str">
        <f t="shared" si="9"/>
        <v/>
      </c>
      <c r="AS33" s="58" t="str">
        <f t="shared" si="10"/>
        <v/>
      </c>
      <c r="AT33" s="68" t="str">
        <f t="shared" si="11"/>
        <v/>
      </c>
      <c r="AU33" s="68" t="str">
        <f t="shared" si="12"/>
        <v/>
      </c>
      <c r="AV33" s="59" t="str">
        <f t="shared" si="13"/>
        <v/>
      </c>
      <c r="AW33" s="58" t="str">
        <f t="shared" si="14"/>
        <v/>
      </c>
      <c r="AX33" s="58" t="str">
        <f t="shared" si="15"/>
        <v/>
      </c>
      <c r="AY33" s="73"/>
      <c r="AZ33" s="73"/>
      <c r="BA33" s="73"/>
      <c r="BB33" s="73"/>
    </row>
    <row r="34" spans="1:54" ht="18.75" x14ac:dyDescent="0.25">
      <c r="A34" s="31">
        <f t="shared" si="22"/>
        <v>31</v>
      </c>
      <c r="B34" s="28">
        <f t="shared" si="36"/>
        <v>19</v>
      </c>
      <c r="C34" s="19" t="s">
        <v>60</v>
      </c>
      <c r="D34" s="19" t="s">
        <v>31</v>
      </c>
      <c r="E34" s="20" t="s">
        <v>61</v>
      </c>
      <c r="F34" s="42">
        <v>504623</v>
      </c>
      <c r="G34" s="22">
        <v>7566694</v>
      </c>
      <c r="H34" s="20" t="s">
        <v>102</v>
      </c>
      <c r="I34" s="20" t="s">
        <v>48</v>
      </c>
      <c r="J34" s="20">
        <v>6</v>
      </c>
      <c r="K34" s="20">
        <v>360</v>
      </c>
      <c r="L34" s="31"/>
      <c r="M34" s="25" t="str">
        <f t="shared" si="16"/>
        <v xml:space="preserve">CXU31 </v>
      </c>
      <c r="N34" s="25">
        <f t="shared" si="34"/>
        <v>505528</v>
      </c>
      <c r="O34" s="25">
        <f t="shared" si="34"/>
        <v>7568528</v>
      </c>
      <c r="P34" s="41">
        <f t="shared" si="28"/>
        <v>43</v>
      </c>
      <c r="Q34" s="30">
        <v>31</v>
      </c>
      <c r="R34" s="39" t="str">
        <f t="shared" si="1"/>
        <v>505528 m E</v>
      </c>
      <c r="S34" s="39" t="str">
        <f t="shared" si="2"/>
        <v>7568528 m S</v>
      </c>
      <c r="T34" s="31" t="s">
        <v>114</v>
      </c>
      <c r="U34" s="31" t="s">
        <v>394</v>
      </c>
      <c r="V34" s="31" t="str">
        <f t="shared" si="18"/>
        <v xml:space="preserve">CXU31 </v>
      </c>
      <c r="W34" s="31" t="str">
        <f t="shared" si="19"/>
        <v xml:space="preserve">PM </v>
      </c>
      <c r="X34" s="57" t="s">
        <v>64</v>
      </c>
      <c r="Y34" s="33">
        <f t="shared" si="3"/>
        <v>2</v>
      </c>
      <c r="Z34" s="53">
        <f t="shared" si="20"/>
        <v>3</v>
      </c>
      <c r="AA34" s="54">
        <f t="shared" si="21"/>
        <v>3000</v>
      </c>
      <c r="AB34" s="21" t="str">
        <f t="shared" si="30"/>
        <v>-</v>
      </c>
      <c r="AC34" s="21"/>
      <c r="AD34">
        <v>1750966.9264157</v>
      </c>
      <c r="AE34">
        <v>7518755.2356133005</v>
      </c>
      <c r="AF34">
        <v>902.4</v>
      </c>
      <c r="AG34" s="31">
        <v>4</v>
      </c>
      <c r="AH34" t="str">
        <f>""</f>
        <v/>
      </c>
      <c r="AI34" t="str">
        <f>""</f>
        <v/>
      </c>
      <c r="AJ34" t="str">
        <f>""</f>
        <v/>
      </c>
      <c r="AK34" t="str">
        <f>""</f>
        <v/>
      </c>
      <c r="AM34" s="1">
        <f t="shared" si="5"/>
        <v>3.4636398506426942</v>
      </c>
      <c r="AN34" s="1">
        <f t="shared" si="6"/>
        <v>0.99342371933000717</v>
      </c>
      <c r="AO34" s="71">
        <f>IF(AND(ISNUMBER(Y34),ISNUMBER(AA34)),MAX(AO$4:AO33)+1,0)</f>
        <v>26</v>
      </c>
      <c r="AP34" s="73" t="str">
        <f t="shared" si="7"/>
        <v/>
      </c>
      <c r="AQ34" s="73" t="str">
        <f t="shared" si="8"/>
        <v/>
      </c>
      <c r="AR34" s="73" t="str">
        <f t="shared" si="9"/>
        <v/>
      </c>
      <c r="AS34" s="58" t="str">
        <f t="shared" si="10"/>
        <v/>
      </c>
      <c r="AT34" s="68" t="str">
        <f t="shared" si="11"/>
        <v/>
      </c>
      <c r="AU34" s="68" t="str">
        <f t="shared" si="12"/>
        <v/>
      </c>
      <c r="AV34" s="59" t="str">
        <f t="shared" si="13"/>
        <v/>
      </c>
      <c r="AW34" s="58" t="str">
        <f t="shared" si="14"/>
        <v/>
      </c>
      <c r="AX34" s="58" t="str">
        <f t="shared" si="15"/>
        <v/>
      </c>
      <c r="AY34" s="73"/>
      <c r="AZ34" s="73"/>
      <c r="BA34" s="73"/>
      <c r="BB34" s="73"/>
    </row>
    <row r="35" spans="1:54" ht="18.75" x14ac:dyDescent="0.25">
      <c r="A35" s="31">
        <f t="shared" si="22"/>
        <v>32</v>
      </c>
      <c r="B35" s="28">
        <f t="shared" si="36"/>
        <v>20</v>
      </c>
      <c r="C35" s="19" t="s">
        <v>62</v>
      </c>
      <c r="D35" s="19" t="s">
        <v>63</v>
      </c>
      <c r="E35" s="20" t="s">
        <v>61</v>
      </c>
      <c r="F35" s="42">
        <v>504558</v>
      </c>
      <c r="G35" s="22">
        <v>7566683</v>
      </c>
      <c r="H35" s="20" t="s">
        <v>64</v>
      </c>
      <c r="I35" s="20" t="s">
        <v>48</v>
      </c>
      <c r="J35" s="20">
        <v>6</v>
      </c>
      <c r="K35" s="20">
        <v>1000</v>
      </c>
      <c r="L35" s="31"/>
      <c r="M35" s="25" t="str">
        <f t="shared" si="16"/>
        <v xml:space="preserve">CXU32 </v>
      </c>
      <c r="N35" s="25">
        <f t="shared" si="34"/>
        <v>505680</v>
      </c>
      <c r="O35" s="25">
        <f t="shared" si="34"/>
        <v>7568657</v>
      </c>
      <c r="P35" s="41">
        <f t="shared" si="28"/>
        <v>44</v>
      </c>
      <c r="Q35" s="30">
        <v>32</v>
      </c>
      <c r="R35" s="39" t="str">
        <f t="shared" si="1"/>
        <v>505680 m E</v>
      </c>
      <c r="S35" s="39" t="str">
        <f t="shared" si="2"/>
        <v>7568657 m S</v>
      </c>
      <c r="T35" s="52" t="s">
        <v>114</v>
      </c>
      <c r="U35" s="31" t="s">
        <v>394</v>
      </c>
      <c r="V35" s="52" t="str">
        <f t="shared" si="18"/>
        <v xml:space="preserve">CXU32 </v>
      </c>
      <c r="W35" s="31" t="str">
        <f t="shared" ref="W35" si="37">INDEX($H$4:$I$49,$P35,N$3)</f>
        <v xml:space="preserve">Curso d'água </v>
      </c>
      <c r="X35" s="57" t="s">
        <v>94</v>
      </c>
      <c r="Y35" s="33" t="str">
        <f t="shared" si="3"/>
        <v/>
      </c>
      <c r="Z35" s="53" t="str">
        <f t="shared" si="20"/>
        <v xml:space="preserve">- </v>
      </c>
      <c r="AA35" s="54">
        <f t="shared" si="21"/>
        <v>50000</v>
      </c>
      <c r="AB35" s="21"/>
      <c r="AC35" s="21"/>
      <c r="AD35">
        <v>1750966.9264157</v>
      </c>
      <c r="AE35">
        <v>7518755.2356133005</v>
      </c>
      <c r="AF35">
        <v>902.4</v>
      </c>
      <c r="AG35" s="31">
        <v>3</v>
      </c>
      <c r="AH35">
        <v>1125907.4342139999</v>
      </c>
      <c r="AI35">
        <v>7556243.9989694003</v>
      </c>
      <c r="AJ35">
        <v>650</v>
      </c>
      <c r="AK35">
        <v>900</v>
      </c>
      <c r="AM35" s="1">
        <f t="shared" si="5"/>
        <v>3.462598731244463</v>
      </c>
      <c r="AN35" s="1">
        <f t="shared" si="6"/>
        <v>0.99340678744106126</v>
      </c>
      <c r="AO35" s="71">
        <f>IF(AND(ISNUMBER(Y35),ISNUMBER(AA35)),MAX(AO$4:AO34)+1,0)</f>
        <v>0</v>
      </c>
      <c r="AP35" s="73" t="str">
        <f t="shared" si="7"/>
        <v/>
      </c>
      <c r="AQ35" s="73" t="str">
        <f t="shared" si="8"/>
        <v/>
      </c>
      <c r="AR35" s="73" t="str">
        <f t="shared" si="9"/>
        <v/>
      </c>
      <c r="AS35" s="58" t="str">
        <f t="shared" si="10"/>
        <v/>
      </c>
      <c r="AT35" s="68" t="str">
        <f t="shared" si="11"/>
        <v/>
      </c>
      <c r="AU35" s="68" t="str">
        <f t="shared" si="12"/>
        <v/>
      </c>
      <c r="AV35" s="59" t="str">
        <f t="shared" si="13"/>
        <v/>
      </c>
      <c r="AW35" s="58" t="str">
        <f t="shared" si="14"/>
        <v/>
      </c>
      <c r="AX35" s="58" t="str">
        <f t="shared" si="15"/>
        <v/>
      </c>
      <c r="AY35" s="73"/>
      <c r="AZ35" s="73"/>
      <c r="BA35" s="73"/>
      <c r="BB35" s="73"/>
    </row>
    <row r="36" spans="1:54" ht="18.75" x14ac:dyDescent="0.25">
      <c r="A36" s="31">
        <f t="shared" si="22"/>
        <v>33</v>
      </c>
      <c r="B36" s="28">
        <f t="shared" si="36"/>
        <v>21</v>
      </c>
      <c r="C36" s="19" t="s">
        <v>65</v>
      </c>
      <c r="D36" s="19" t="s">
        <v>31</v>
      </c>
      <c r="E36" s="20" t="s">
        <v>31</v>
      </c>
      <c r="F36" s="42">
        <v>504399</v>
      </c>
      <c r="G36" s="22">
        <v>7567028</v>
      </c>
      <c r="H36" s="20" t="s">
        <v>57</v>
      </c>
      <c r="I36" s="20" t="s">
        <v>52</v>
      </c>
      <c r="J36" s="20" t="s">
        <v>45</v>
      </c>
      <c r="K36" s="20">
        <v>180</v>
      </c>
      <c r="L36" s="31"/>
      <c r="M36" s="25" t="str">
        <f t="shared" si="16"/>
        <v xml:space="preserve">CXU33 </v>
      </c>
      <c r="N36" s="25">
        <f t="shared" si="34"/>
        <v>506368</v>
      </c>
      <c r="O36" s="25">
        <f t="shared" si="34"/>
        <v>7569064</v>
      </c>
      <c r="P36" s="41">
        <f t="shared" si="28"/>
        <v>45</v>
      </c>
      <c r="Q36" s="30">
        <v>33</v>
      </c>
      <c r="R36" s="39" t="str">
        <f t="shared" si="1"/>
        <v>506368 m E</v>
      </c>
      <c r="S36" s="39" t="str">
        <f t="shared" si="2"/>
        <v>7569064 m S</v>
      </c>
      <c r="T36" s="31" t="s">
        <v>114</v>
      </c>
      <c r="U36" s="31" t="s">
        <v>394</v>
      </c>
      <c r="V36" s="31" t="str">
        <f t="shared" si="18"/>
        <v xml:space="preserve">CXU33 </v>
      </c>
      <c r="W36" s="31" t="str">
        <f t="shared" si="19"/>
        <v xml:space="preserve">PZ(7) </v>
      </c>
      <c r="X36" s="57" t="s">
        <v>97</v>
      </c>
      <c r="Y36" s="33" t="str">
        <f t="shared" si="3"/>
        <v/>
      </c>
      <c r="Z36" s="53" t="str">
        <f t="shared" si="20"/>
        <v xml:space="preserve">sd </v>
      </c>
      <c r="AA36" s="54" t="str">
        <f t="shared" si="21"/>
        <v xml:space="preserve">sd </v>
      </c>
      <c r="AB36" s="21" t="str">
        <f t="shared" si="30"/>
        <v>-</v>
      </c>
      <c r="AC36" s="21"/>
      <c r="AD36">
        <v>1751863.8992123001</v>
      </c>
      <c r="AE36">
        <v>7519231.9679051004</v>
      </c>
      <c r="AF36">
        <v>906.5</v>
      </c>
      <c r="AG36" s="31">
        <v>2</v>
      </c>
      <c r="AH36" t="str">
        <f>""</f>
        <v/>
      </c>
      <c r="AI36" t="str">
        <f>""</f>
        <v/>
      </c>
      <c r="AJ36" t="str">
        <f>""</f>
        <v/>
      </c>
      <c r="AK36" t="str">
        <f>""</f>
        <v/>
      </c>
      <c r="AM36" s="1">
        <f t="shared" si="5"/>
        <v>3.4596654986339974</v>
      </c>
      <c r="AN36" s="1">
        <f t="shared" si="6"/>
        <v>0.99341635477056345</v>
      </c>
      <c r="AO36" s="71">
        <f>IF(AND(ISNUMBER(Y36),ISNUMBER(AA36)),MAX(AO$4:AO35)+1,0)</f>
        <v>0</v>
      </c>
      <c r="AP36" s="73" t="str">
        <f t="shared" si="7"/>
        <v/>
      </c>
      <c r="AQ36" s="73" t="str">
        <f t="shared" si="8"/>
        <v/>
      </c>
      <c r="AR36" s="73" t="str">
        <f t="shared" si="9"/>
        <v/>
      </c>
      <c r="AS36" s="58" t="str">
        <f t="shared" si="10"/>
        <v/>
      </c>
      <c r="AT36" s="68" t="str">
        <f t="shared" si="11"/>
        <v/>
      </c>
      <c r="AU36" s="68" t="str">
        <f t="shared" si="12"/>
        <v/>
      </c>
      <c r="AV36" s="59" t="str">
        <f t="shared" si="13"/>
        <v/>
      </c>
      <c r="AW36" s="58" t="str">
        <f t="shared" si="14"/>
        <v/>
      </c>
      <c r="AX36" s="58" t="str">
        <f t="shared" si="15"/>
        <v/>
      </c>
      <c r="AY36" s="73"/>
      <c r="AZ36" s="73"/>
      <c r="BA36" s="73"/>
      <c r="BB36" s="73"/>
    </row>
    <row r="37" spans="1:54" ht="18.75" x14ac:dyDescent="0.25">
      <c r="A37" s="31">
        <f t="shared" si="22"/>
        <v>34</v>
      </c>
      <c r="B37" s="28">
        <f t="shared" si="36"/>
        <v>22</v>
      </c>
      <c r="C37" s="19" t="s">
        <v>66</v>
      </c>
      <c r="D37" s="19" t="s">
        <v>67</v>
      </c>
      <c r="E37" s="20" t="s">
        <v>31</v>
      </c>
      <c r="F37" s="42">
        <v>506911</v>
      </c>
      <c r="G37" s="22">
        <v>7569974</v>
      </c>
      <c r="H37" s="20" t="s">
        <v>22</v>
      </c>
      <c r="I37" s="20" t="s">
        <v>68</v>
      </c>
      <c r="J37" s="20">
        <v>12</v>
      </c>
      <c r="K37" s="20">
        <v>3000</v>
      </c>
      <c r="L37" s="31"/>
      <c r="M37" s="25" t="str">
        <f t="shared" si="16"/>
        <v xml:space="preserve">CXU34 </v>
      </c>
      <c r="N37" s="25">
        <f t="shared" si="34"/>
        <v>506357</v>
      </c>
      <c r="O37" s="25">
        <f t="shared" si="34"/>
        <v>7569063</v>
      </c>
      <c r="P37" s="41">
        <f t="shared" si="28"/>
        <v>46</v>
      </c>
      <c r="Q37" s="30">
        <v>34</v>
      </c>
      <c r="R37" s="39" t="str">
        <f t="shared" si="1"/>
        <v>506357 m E</v>
      </c>
      <c r="S37" s="39" t="str">
        <f t="shared" si="2"/>
        <v>7569063 m S</v>
      </c>
      <c r="T37" s="31" t="s">
        <v>114</v>
      </c>
      <c r="U37" s="31" t="s">
        <v>394</v>
      </c>
      <c r="V37" s="31" t="str">
        <f t="shared" si="18"/>
        <v xml:space="preserve">CXU34 </v>
      </c>
      <c r="W37" s="31" t="str">
        <f t="shared" si="19"/>
        <v xml:space="preserve">PZ </v>
      </c>
      <c r="X37" s="57" t="s">
        <v>97</v>
      </c>
      <c r="Y37" s="33" t="str">
        <f t="shared" si="3"/>
        <v/>
      </c>
      <c r="Z37" s="53" t="str">
        <f t="shared" si="20"/>
        <v xml:space="preserve">sd </v>
      </c>
      <c r="AA37" s="54" t="str">
        <f t="shared" si="21"/>
        <v xml:space="preserve">sd </v>
      </c>
      <c r="AB37" s="21" t="str">
        <f t="shared" si="30"/>
        <v>-</v>
      </c>
      <c r="AC37" s="21"/>
      <c r="AD37">
        <v>1751852.6398946</v>
      </c>
      <c r="AE37">
        <v>7519231.8414361002</v>
      </c>
      <c r="AF37">
        <v>906.4</v>
      </c>
      <c r="AG37" s="31">
        <v>1</v>
      </c>
      <c r="AH37" t="str">
        <f>""</f>
        <v/>
      </c>
      <c r="AI37" t="str">
        <f>""</f>
        <v/>
      </c>
      <c r="AJ37" t="str">
        <f>""</f>
        <v/>
      </c>
      <c r="AK37" t="str">
        <f>""</f>
        <v/>
      </c>
      <c r="AM37" s="1">
        <f t="shared" si="5"/>
        <v>3.4597184197998647</v>
      </c>
      <c r="AN37" s="1">
        <f t="shared" si="6"/>
        <v>0.99341646930882987</v>
      </c>
      <c r="AO37" s="71">
        <f>IF(AND(ISNUMBER(Y37),ISNUMBER(AA37)),MAX(AO$4:AO36)+1,0)</f>
        <v>0</v>
      </c>
      <c r="AP37" s="73" t="str">
        <f t="shared" si="7"/>
        <v/>
      </c>
      <c r="AQ37" s="73" t="str">
        <f t="shared" si="8"/>
        <v/>
      </c>
      <c r="AR37" s="73" t="str">
        <f t="shared" si="9"/>
        <v/>
      </c>
      <c r="AS37" s="58" t="str">
        <f t="shared" si="10"/>
        <v/>
      </c>
      <c r="AT37" s="68" t="str">
        <f t="shared" si="11"/>
        <v/>
      </c>
      <c r="AU37" s="68" t="str">
        <f t="shared" si="12"/>
        <v/>
      </c>
      <c r="AV37" s="59" t="str">
        <f t="shared" si="13"/>
        <v/>
      </c>
      <c r="AW37" s="58" t="str">
        <f t="shared" si="14"/>
        <v/>
      </c>
      <c r="AX37" s="58" t="str">
        <f t="shared" si="15"/>
        <v/>
      </c>
      <c r="AY37" s="73"/>
      <c r="AZ37" s="73"/>
      <c r="BA37" s="73"/>
      <c r="BB37" s="73"/>
    </row>
    <row r="38" spans="1:54" ht="18.75" x14ac:dyDescent="0.25">
      <c r="A38" s="31">
        <f t="shared" si="22"/>
        <v>35</v>
      </c>
      <c r="B38" s="28">
        <f t="shared" si="36"/>
        <v>23</v>
      </c>
      <c r="C38" s="19" t="s">
        <v>69</v>
      </c>
      <c r="D38" s="19" t="s">
        <v>70</v>
      </c>
      <c r="E38" s="20" t="s">
        <v>61</v>
      </c>
      <c r="F38" s="42">
        <v>505561</v>
      </c>
      <c r="G38" s="22">
        <v>7568640</v>
      </c>
      <c r="H38" s="20" t="s">
        <v>22</v>
      </c>
      <c r="I38" s="20" t="s">
        <v>68</v>
      </c>
      <c r="J38" s="20">
        <v>10</v>
      </c>
      <c r="K38" s="20">
        <v>3000</v>
      </c>
      <c r="L38" s="31"/>
      <c r="M38" s="31"/>
      <c r="T38" s="31"/>
      <c r="U38" s="31"/>
      <c r="V38" s="31"/>
      <c r="W38" s="31"/>
      <c r="X38" s="31"/>
      <c r="Y38" s="31"/>
      <c r="Z38" s="31"/>
      <c r="AA38" s="31"/>
      <c r="AG38" s="31"/>
      <c r="AO38" s="71"/>
      <c r="AP38" s="71"/>
      <c r="AQ38" s="71"/>
      <c r="AR38" s="71"/>
      <c r="AS38" s="35"/>
      <c r="AT38" s="68"/>
      <c r="AW38" s="35"/>
      <c r="AX38" s="35"/>
      <c r="AY38" s="71"/>
      <c r="AZ38" s="71"/>
      <c r="BA38" s="71"/>
      <c r="BB38" s="71"/>
    </row>
    <row r="39" spans="1:54" ht="18.75" x14ac:dyDescent="0.25">
      <c r="A39" s="31">
        <f t="shared" si="22"/>
        <v>36</v>
      </c>
      <c r="B39" s="28">
        <f t="shared" si="36"/>
        <v>24</v>
      </c>
      <c r="C39" s="19" t="s">
        <v>71</v>
      </c>
      <c r="D39" s="19" t="s">
        <v>72</v>
      </c>
      <c r="E39" s="20" t="s">
        <v>73</v>
      </c>
      <c r="F39" s="42">
        <v>505574</v>
      </c>
      <c r="G39" s="22">
        <v>7567662</v>
      </c>
      <c r="H39" s="20" t="s">
        <v>57</v>
      </c>
      <c r="I39" s="20" t="s">
        <v>48</v>
      </c>
      <c r="J39" s="20" t="s">
        <v>45</v>
      </c>
      <c r="K39" s="20">
        <v>3600</v>
      </c>
      <c r="L39" s="31"/>
      <c r="M39" s="31"/>
      <c r="T39" s="31"/>
      <c r="U39" s="31"/>
      <c r="V39" s="31"/>
      <c r="W39" s="31"/>
      <c r="X39" s="31"/>
      <c r="Y39" s="31"/>
      <c r="Z39" s="31"/>
      <c r="AA39" s="31"/>
      <c r="AG39" s="31"/>
      <c r="AO39" s="71"/>
      <c r="AP39" s="71"/>
      <c r="AQ39" s="71"/>
      <c r="AR39" s="71"/>
      <c r="AS39" s="35"/>
      <c r="AT39" s="68"/>
      <c r="AW39" s="35"/>
      <c r="AX39" s="35"/>
      <c r="AY39" s="71"/>
      <c r="AZ39" s="71"/>
      <c r="BA39" s="71"/>
      <c r="BB39" s="71"/>
    </row>
    <row r="40" spans="1:54" ht="18.75" x14ac:dyDescent="0.25">
      <c r="A40" s="31">
        <f t="shared" si="22"/>
        <v>37</v>
      </c>
      <c r="B40" s="28">
        <f t="shared" si="36"/>
        <v>25</v>
      </c>
      <c r="C40" s="19" t="s">
        <v>74</v>
      </c>
      <c r="D40" s="19" t="s">
        <v>75</v>
      </c>
      <c r="E40" s="20" t="s">
        <v>44</v>
      </c>
      <c r="F40" s="42">
        <v>505751</v>
      </c>
      <c r="G40" s="22">
        <v>7567935</v>
      </c>
      <c r="H40" s="20" t="s">
        <v>57</v>
      </c>
      <c r="I40" s="20" t="s">
        <v>48</v>
      </c>
      <c r="J40" s="20" t="s">
        <v>45</v>
      </c>
      <c r="K40" s="20">
        <v>3600</v>
      </c>
      <c r="L40" s="31"/>
      <c r="M40" s="31"/>
      <c r="T40" s="31"/>
      <c r="U40" s="31"/>
      <c r="V40" s="31"/>
      <c r="W40" s="31"/>
      <c r="X40" s="31"/>
      <c r="Y40" s="31"/>
      <c r="Z40" s="31"/>
      <c r="AA40" s="31"/>
      <c r="AG40" s="31"/>
      <c r="AO40" s="71"/>
      <c r="AP40" s="71"/>
      <c r="AQ40" s="71"/>
      <c r="AR40" s="71"/>
      <c r="AS40" s="35"/>
      <c r="AT40" s="68"/>
      <c r="AW40" s="35"/>
      <c r="AX40" s="35"/>
      <c r="AY40" s="71"/>
      <c r="AZ40" s="71"/>
      <c r="BA40" s="71"/>
      <c r="BB40" s="71"/>
    </row>
    <row r="41" spans="1:54" ht="18.75" x14ac:dyDescent="0.25">
      <c r="A41" s="31">
        <f t="shared" si="22"/>
        <v>38</v>
      </c>
      <c r="B41" s="28">
        <f t="shared" si="36"/>
        <v>26</v>
      </c>
      <c r="C41" s="19" t="s">
        <v>76</v>
      </c>
      <c r="D41" s="19" t="s">
        <v>77</v>
      </c>
      <c r="E41" s="20" t="s">
        <v>15</v>
      </c>
      <c r="F41" s="42">
        <v>505062</v>
      </c>
      <c r="G41" s="22">
        <v>7567875</v>
      </c>
      <c r="H41" s="20" t="s">
        <v>57</v>
      </c>
      <c r="I41" s="20" t="s">
        <v>48</v>
      </c>
      <c r="J41" s="20" t="s">
        <v>45</v>
      </c>
      <c r="K41" s="20" t="s">
        <v>31</v>
      </c>
      <c r="L41" s="31"/>
      <c r="M41" s="31"/>
      <c r="T41" s="31"/>
      <c r="U41" s="31"/>
      <c r="V41" s="31"/>
      <c r="W41" s="31"/>
      <c r="X41" s="31"/>
      <c r="Y41" s="31"/>
      <c r="Z41" s="31"/>
      <c r="AA41" s="31"/>
      <c r="AG41" s="31"/>
      <c r="AO41" s="71"/>
      <c r="AP41" s="71"/>
      <c r="AQ41" s="71"/>
      <c r="AR41" s="71"/>
      <c r="AS41" s="35"/>
      <c r="AT41" s="68"/>
      <c r="AW41" s="35"/>
      <c r="AX41" s="35"/>
      <c r="AY41" s="71"/>
      <c r="AZ41" s="71"/>
      <c r="BA41" s="71"/>
      <c r="BB41" s="71"/>
    </row>
    <row r="42" spans="1:54" ht="18.75" x14ac:dyDescent="0.25">
      <c r="A42" s="31">
        <f t="shared" si="22"/>
        <v>39</v>
      </c>
      <c r="B42" s="45">
        <f t="shared" si="36"/>
        <v>27</v>
      </c>
      <c r="C42" s="19" t="s">
        <v>78</v>
      </c>
      <c r="D42" s="19" t="s">
        <v>79</v>
      </c>
      <c r="E42" s="20" t="s">
        <v>80</v>
      </c>
      <c r="F42" s="42">
        <v>505087</v>
      </c>
      <c r="G42" s="22">
        <v>7567772</v>
      </c>
      <c r="H42" s="20" t="s">
        <v>57</v>
      </c>
      <c r="I42" s="20" t="s">
        <v>48</v>
      </c>
      <c r="J42" s="20" t="s">
        <v>45</v>
      </c>
      <c r="K42" s="20">
        <v>72</v>
      </c>
      <c r="L42" s="31"/>
      <c r="M42" s="31"/>
      <c r="T42" s="31"/>
      <c r="U42" s="31"/>
      <c r="V42" s="31"/>
      <c r="W42" s="31"/>
      <c r="X42" s="31"/>
      <c r="Y42" s="31"/>
      <c r="Z42" s="31"/>
      <c r="AA42" s="31"/>
      <c r="AG42" s="31"/>
      <c r="AO42" s="71"/>
      <c r="AP42" s="71"/>
      <c r="AQ42" s="71"/>
      <c r="AR42" s="71"/>
      <c r="AS42" s="35"/>
      <c r="AT42" s="68"/>
      <c r="AW42" s="35"/>
      <c r="AX42" s="35"/>
      <c r="AY42" s="71"/>
      <c r="AZ42" s="71"/>
      <c r="BA42" s="71"/>
      <c r="BB42" s="71"/>
    </row>
    <row r="43" spans="1:54" ht="18.75" x14ac:dyDescent="0.25">
      <c r="A43" s="31">
        <f t="shared" si="22"/>
        <v>40</v>
      </c>
      <c r="B43" s="28">
        <f t="shared" si="36"/>
        <v>28</v>
      </c>
      <c r="C43" s="19" t="s">
        <v>81</v>
      </c>
      <c r="D43" s="19" t="s">
        <v>82</v>
      </c>
      <c r="E43" s="20" t="s">
        <v>80</v>
      </c>
      <c r="F43" s="42">
        <v>504785</v>
      </c>
      <c r="G43" s="22">
        <v>7567322</v>
      </c>
      <c r="H43" s="20" t="s">
        <v>57</v>
      </c>
      <c r="I43" s="20" t="s">
        <v>48</v>
      </c>
      <c r="J43" s="20" t="s">
        <v>45</v>
      </c>
      <c r="K43" s="20">
        <v>10800</v>
      </c>
      <c r="L43" s="31"/>
      <c r="M43" s="31"/>
      <c r="T43" s="31"/>
      <c r="U43" s="31"/>
      <c r="V43" s="31"/>
      <c r="W43" s="31"/>
      <c r="X43" s="31"/>
      <c r="Y43" s="31"/>
      <c r="Z43" s="31"/>
      <c r="AA43" s="31"/>
      <c r="AG43" s="31"/>
      <c r="AO43" s="71"/>
      <c r="AP43" s="71"/>
      <c r="AQ43" s="71"/>
      <c r="AR43" s="71"/>
      <c r="AS43" s="35"/>
      <c r="AT43" s="68"/>
      <c r="AW43" s="35"/>
      <c r="AX43" s="35"/>
      <c r="AY43" s="71"/>
      <c r="AZ43" s="71"/>
      <c r="BA43" s="71"/>
      <c r="BB43" s="71"/>
    </row>
    <row r="44" spans="1:54" ht="18.75" x14ac:dyDescent="0.25">
      <c r="A44" s="31">
        <f t="shared" si="22"/>
        <v>41</v>
      </c>
      <c r="B44" s="28">
        <f t="shared" si="36"/>
        <v>29</v>
      </c>
      <c r="C44" s="19" t="s">
        <v>83</v>
      </c>
      <c r="D44" s="19" t="s">
        <v>84</v>
      </c>
      <c r="E44" s="20" t="s">
        <v>85</v>
      </c>
      <c r="F44" s="42">
        <v>505685</v>
      </c>
      <c r="G44" s="22">
        <v>7568847</v>
      </c>
      <c r="H44" s="20" t="s">
        <v>64</v>
      </c>
      <c r="I44" s="20" t="s">
        <v>48</v>
      </c>
      <c r="J44" s="20">
        <v>12</v>
      </c>
      <c r="K44" s="20" t="s">
        <v>31</v>
      </c>
      <c r="L44" s="31"/>
      <c r="M44" s="31"/>
      <c r="T44" s="31"/>
      <c r="U44" s="31"/>
      <c r="V44" s="31"/>
      <c r="W44" s="31"/>
      <c r="X44" s="31"/>
      <c r="Y44" s="31"/>
      <c r="Z44" s="31"/>
      <c r="AA44" s="31"/>
      <c r="AG44" s="31"/>
      <c r="AO44" s="71"/>
      <c r="AP44" s="71"/>
      <c r="AQ44" s="71"/>
      <c r="AR44" s="71"/>
      <c r="AS44" s="35"/>
      <c r="AT44" s="68"/>
      <c r="AW44" s="35"/>
      <c r="AX44" s="35"/>
      <c r="AY44" s="71"/>
      <c r="AZ44" s="71"/>
      <c r="BA44" s="71"/>
      <c r="BB44" s="71"/>
    </row>
    <row r="45" spans="1:54" ht="18.75" x14ac:dyDescent="0.25">
      <c r="A45" s="31">
        <f t="shared" si="22"/>
        <v>42</v>
      </c>
      <c r="B45" s="28">
        <f t="shared" si="36"/>
        <v>30</v>
      </c>
      <c r="C45" s="19" t="s">
        <v>86</v>
      </c>
      <c r="D45" s="19" t="s">
        <v>87</v>
      </c>
      <c r="E45" s="20" t="s">
        <v>88</v>
      </c>
      <c r="F45" s="42">
        <v>505573</v>
      </c>
      <c r="G45" s="22">
        <v>7569171</v>
      </c>
      <c r="H45" s="20" t="s">
        <v>57</v>
      </c>
      <c r="I45" s="20" t="s">
        <v>48</v>
      </c>
      <c r="J45" s="20" t="s">
        <v>45</v>
      </c>
      <c r="K45" s="20">
        <v>10000</v>
      </c>
      <c r="L45" s="31"/>
      <c r="M45" s="31"/>
      <c r="T45" s="31"/>
      <c r="U45" s="31"/>
      <c r="V45" s="31"/>
      <c r="W45" s="31"/>
      <c r="X45" s="31"/>
      <c r="Y45" s="31"/>
      <c r="Z45" s="31"/>
      <c r="AA45" s="31"/>
      <c r="AG45" s="31"/>
      <c r="AO45" s="71"/>
      <c r="AP45" s="71"/>
      <c r="AQ45" s="71"/>
      <c r="AR45" s="71"/>
      <c r="AS45" s="35"/>
      <c r="AT45" s="68"/>
      <c r="AW45" s="35"/>
      <c r="AX45" s="35"/>
      <c r="AY45" s="71"/>
      <c r="AZ45" s="71"/>
      <c r="BA45" s="71"/>
      <c r="BB45" s="71"/>
    </row>
    <row r="46" spans="1:54" ht="18.75" x14ac:dyDescent="0.25">
      <c r="A46" s="31">
        <f t="shared" si="22"/>
        <v>43</v>
      </c>
      <c r="B46" s="28">
        <f t="shared" si="36"/>
        <v>31</v>
      </c>
      <c r="C46" s="19" t="s">
        <v>89</v>
      </c>
      <c r="D46" s="19" t="s">
        <v>90</v>
      </c>
      <c r="E46" s="20" t="s">
        <v>91</v>
      </c>
      <c r="F46" s="42">
        <v>505528</v>
      </c>
      <c r="G46" s="22">
        <v>7568528</v>
      </c>
      <c r="H46" s="20" t="s">
        <v>64</v>
      </c>
      <c r="I46" s="20" t="s">
        <v>48</v>
      </c>
      <c r="J46" s="20">
        <v>3</v>
      </c>
      <c r="K46" s="20">
        <v>3000</v>
      </c>
      <c r="L46" s="31"/>
      <c r="M46" s="31"/>
      <c r="T46" s="31"/>
      <c r="U46" s="31"/>
      <c r="V46" s="31"/>
      <c r="W46" s="31"/>
      <c r="X46" s="31"/>
      <c r="Y46" s="31"/>
      <c r="Z46" s="31"/>
      <c r="AA46" s="31"/>
      <c r="AG46" s="31"/>
      <c r="AO46" s="71"/>
      <c r="AP46" s="71"/>
      <c r="AQ46" s="71"/>
      <c r="AR46" s="71"/>
      <c r="AS46" s="35"/>
      <c r="AT46" s="68"/>
      <c r="AW46" s="35"/>
      <c r="AX46" s="35"/>
      <c r="AY46" s="71"/>
      <c r="AZ46" s="71"/>
      <c r="BA46" s="71"/>
      <c r="BB46" s="71"/>
    </row>
    <row r="47" spans="1:54" ht="18.75" x14ac:dyDescent="0.25">
      <c r="A47" s="31">
        <f t="shared" si="22"/>
        <v>44</v>
      </c>
      <c r="B47" s="45">
        <f t="shared" si="36"/>
        <v>32</v>
      </c>
      <c r="C47" s="19" t="s">
        <v>92</v>
      </c>
      <c r="D47" s="19" t="s">
        <v>93</v>
      </c>
      <c r="E47" s="20" t="s">
        <v>44</v>
      </c>
      <c r="F47" s="42">
        <v>505680</v>
      </c>
      <c r="G47" s="22">
        <v>7568657</v>
      </c>
      <c r="H47" s="20" t="s">
        <v>94</v>
      </c>
      <c r="I47" s="20" t="s">
        <v>68</v>
      </c>
      <c r="J47" s="20" t="s">
        <v>45</v>
      </c>
      <c r="K47" s="20">
        <v>50000</v>
      </c>
      <c r="L47" s="31"/>
      <c r="M47" s="31"/>
      <c r="T47" s="31"/>
      <c r="U47" s="31"/>
      <c r="V47" s="31"/>
      <c r="W47" s="31"/>
      <c r="X47" s="31"/>
      <c r="Y47" s="31"/>
      <c r="Z47" s="31"/>
      <c r="AA47" s="31"/>
      <c r="AG47" s="31"/>
      <c r="AO47" s="71"/>
      <c r="AP47" s="71"/>
      <c r="AQ47" s="71"/>
      <c r="AR47" s="71"/>
      <c r="AS47" s="35"/>
      <c r="AT47" s="68"/>
      <c r="AW47" s="35"/>
      <c r="AX47" s="35"/>
      <c r="AY47" s="71"/>
      <c r="AZ47" s="71"/>
      <c r="BA47" s="71"/>
      <c r="BB47" s="71"/>
    </row>
    <row r="48" spans="1:54" ht="18.75" x14ac:dyDescent="0.25">
      <c r="A48" s="31">
        <f t="shared" si="22"/>
        <v>45</v>
      </c>
      <c r="B48" s="28">
        <f t="shared" si="36"/>
        <v>33</v>
      </c>
      <c r="C48" s="19" t="s">
        <v>95</v>
      </c>
      <c r="D48" s="19" t="s">
        <v>14</v>
      </c>
      <c r="E48" s="20" t="s">
        <v>15</v>
      </c>
      <c r="F48" s="42">
        <v>506368</v>
      </c>
      <c r="G48" s="22">
        <v>7569064</v>
      </c>
      <c r="H48" s="20" t="s">
        <v>103</v>
      </c>
      <c r="I48" s="20" t="s">
        <v>68</v>
      </c>
      <c r="J48" s="20" t="s">
        <v>31</v>
      </c>
      <c r="K48" s="20" t="s">
        <v>31</v>
      </c>
      <c r="L48" s="31"/>
      <c r="M48" s="31"/>
      <c r="T48" s="31"/>
      <c r="U48" s="31"/>
      <c r="V48" s="31"/>
      <c r="W48" s="31"/>
      <c r="X48" s="31"/>
      <c r="Y48" s="31"/>
      <c r="Z48" s="31"/>
      <c r="AA48" s="31"/>
      <c r="AG48" s="31"/>
      <c r="AO48" s="71"/>
      <c r="AP48" s="71"/>
      <c r="AQ48" s="71"/>
      <c r="AR48" s="71"/>
      <c r="AS48" s="35"/>
      <c r="AT48" s="68"/>
      <c r="AW48" s="35"/>
      <c r="AX48" s="35"/>
      <c r="AY48" s="71"/>
      <c r="AZ48" s="71"/>
      <c r="BA48" s="71"/>
      <c r="BB48" s="71"/>
    </row>
    <row r="49" spans="1:54" ht="18.75" x14ac:dyDescent="0.25">
      <c r="A49" s="31">
        <f t="shared" si="22"/>
        <v>46</v>
      </c>
      <c r="B49" s="28">
        <f t="shared" si="36"/>
        <v>34</v>
      </c>
      <c r="C49" s="19" t="s">
        <v>96</v>
      </c>
      <c r="D49" s="19" t="s">
        <v>14</v>
      </c>
      <c r="E49" s="20" t="s">
        <v>15</v>
      </c>
      <c r="F49" s="42">
        <v>506357</v>
      </c>
      <c r="G49" s="22">
        <v>7569063</v>
      </c>
      <c r="H49" s="20" t="s">
        <v>97</v>
      </c>
      <c r="I49" s="20" t="s">
        <v>68</v>
      </c>
      <c r="J49" s="20" t="s">
        <v>31</v>
      </c>
      <c r="K49" s="20" t="s">
        <v>31</v>
      </c>
      <c r="L49" s="31"/>
      <c r="M49" s="31"/>
      <c r="T49" s="31"/>
      <c r="U49" s="31"/>
      <c r="V49" s="31"/>
      <c r="W49" s="31"/>
      <c r="X49" s="31"/>
      <c r="Y49" s="31"/>
      <c r="Z49" s="31"/>
      <c r="AA49" s="31"/>
      <c r="AG49" s="31"/>
      <c r="AO49" s="71"/>
      <c r="AP49" s="71"/>
      <c r="AQ49" s="71"/>
      <c r="AR49" s="71"/>
      <c r="AS49" s="35"/>
      <c r="AT49" s="68"/>
      <c r="AW49" s="35"/>
      <c r="AX49" s="35"/>
      <c r="AY49" s="71"/>
      <c r="AZ49" s="71"/>
      <c r="BA49" s="71"/>
      <c r="BB49" s="71"/>
    </row>
    <row r="50" spans="1:54" x14ac:dyDescent="0.25">
      <c r="A50" s="31"/>
      <c r="B50" s="29"/>
      <c r="C50" s="17"/>
      <c r="D50" s="18"/>
      <c r="E50" s="23"/>
      <c r="F50" s="43"/>
      <c r="G50" s="23"/>
      <c r="H50" s="23"/>
      <c r="I50" s="23"/>
      <c r="J50" s="23"/>
      <c r="K50" s="23"/>
      <c r="L50" s="31"/>
      <c r="M50" s="31"/>
      <c r="T50" s="31"/>
      <c r="U50" s="31"/>
      <c r="V50" s="31"/>
      <c r="W50" s="31"/>
      <c r="X50" s="31"/>
      <c r="Y50" s="31"/>
      <c r="Z50" s="31"/>
      <c r="AA50" s="31"/>
      <c r="AO50" s="71"/>
      <c r="AP50" s="71"/>
      <c r="AQ50" s="71"/>
      <c r="AR50" s="71"/>
      <c r="AS50" s="35"/>
      <c r="AT50" s="68"/>
      <c r="AW50" s="35"/>
      <c r="AX50" s="35"/>
      <c r="AY50" s="71"/>
      <c r="AZ50" s="71"/>
      <c r="BA50" s="71"/>
      <c r="BB50" s="71"/>
    </row>
    <row r="51" spans="1:54" x14ac:dyDescent="0.25">
      <c r="A51" s="31"/>
      <c r="L51" s="31"/>
      <c r="M51" s="31"/>
      <c r="T51" s="31"/>
      <c r="U51" s="31"/>
      <c r="V51" s="31"/>
      <c r="W51" s="31"/>
      <c r="X51" s="31"/>
      <c r="Y51" s="31"/>
      <c r="Z51" s="31"/>
      <c r="AA51" s="31"/>
      <c r="AO51" s="71"/>
      <c r="AP51" s="71"/>
      <c r="AQ51" s="71"/>
      <c r="AR51" s="71"/>
      <c r="AS51" s="35"/>
      <c r="AT51" s="68"/>
      <c r="AW51" s="35"/>
      <c r="AX51" s="35"/>
      <c r="AY51" s="71"/>
      <c r="AZ51" s="71"/>
      <c r="BA51" s="71"/>
      <c r="BB51" s="71"/>
    </row>
    <row r="52" spans="1:54" x14ac:dyDescent="0.25">
      <c r="A52" s="31"/>
      <c r="L52" s="31"/>
      <c r="M52" s="31"/>
      <c r="T52" s="31"/>
      <c r="U52" s="31"/>
      <c r="V52" s="31"/>
      <c r="W52" s="31"/>
      <c r="X52" s="31"/>
      <c r="Y52" s="31"/>
      <c r="Z52" s="31"/>
      <c r="AA52" s="31"/>
      <c r="AO52" s="71"/>
      <c r="AP52" s="71"/>
      <c r="AQ52" s="71"/>
      <c r="AR52" s="71"/>
      <c r="AS52" s="35"/>
      <c r="AT52" s="68"/>
      <c r="AW52" s="35"/>
      <c r="AX52" s="35"/>
      <c r="AY52" s="71"/>
      <c r="AZ52" s="71"/>
      <c r="BA52" s="71"/>
      <c r="BB52" s="71"/>
    </row>
    <row r="53" spans="1:54" x14ac:dyDescent="0.25">
      <c r="A53" s="31"/>
      <c r="L53" s="31"/>
      <c r="M53" s="31"/>
      <c r="T53" s="31"/>
      <c r="U53" s="31"/>
      <c r="V53" s="31"/>
      <c r="W53" s="31"/>
      <c r="X53" s="31"/>
      <c r="Y53" s="31"/>
      <c r="Z53" s="31"/>
      <c r="AA53" s="31"/>
      <c r="AO53" s="71"/>
      <c r="AP53" s="71"/>
      <c r="AQ53" s="71"/>
      <c r="AR53" s="71"/>
      <c r="AS53" s="35"/>
      <c r="AT53" s="68"/>
      <c r="AW53" s="35"/>
      <c r="AX53" s="35"/>
      <c r="AY53" s="71"/>
      <c r="AZ53" s="71"/>
      <c r="BA53" s="71"/>
      <c r="BB53" s="71"/>
    </row>
    <row r="54" spans="1:54" x14ac:dyDescent="0.25">
      <c r="A54" s="31"/>
      <c r="L54" s="31"/>
      <c r="M54" s="31"/>
      <c r="T54" s="31"/>
      <c r="U54" s="31"/>
      <c r="V54" s="31"/>
      <c r="W54" s="31"/>
      <c r="X54" s="31"/>
      <c r="Y54" s="31"/>
      <c r="Z54" s="31"/>
      <c r="AA54" s="31"/>
      <c r="AO54" s="71"/>
      <c r="AP54" s="71"/>
      <c r="AQ54" s="71"/>
      <c r="AR54" s="71"/>
      <c r="AS54" s="35"/>
      <c r="AT54" s="68"/>
      <c r="AW54" s="35"/>
      <c r="AX54" s="35"/>
      <c r="AY54" s="71"/>
      <c r="AZ54" s="71"/>
      <c r="BA54" s="71"/>
      <c r="BB54" s="71"/>
    </row>
    <row r="55" spans="1:54" x14ac:dyDescent="0.25">
      <c r="A55" s="31"/>
      <c r="L55" s="31"/>
      <c r="M55" s="31"/>
      <c r="T55" s="31"/>
      <c r="U55" s="31"/>
      <c r="V55" s="31"/>
      <c r="W55" s="31"/>
      <c r="X55" s="31"/>
      <c r="Y55" s="31"/>
      <c r="Z55" s="31"/>
      <c r="AA55" s="31"/>
      <c r="AO55" s="71"/>
      <c r="AP55" s="71"/>
      <c r="AQ55" s="71"/>
      <c r="AR55" s="71"/>
      <c r="AS55" s="35"/>
      <c r="AT55" s="68"/>
      <c r="AW55" s="35"/>
      <c r="AX55" s="35"/>
      <c r="AY55" s="71"/>
      <c r="AZ55" s="71"/>
      <c r="BA55" s="71"/>
      <c r="BB55" s="71"/>
    </row>
    <row r="56" spans="1:54" x14ac:dyDescent="0.25">
      <c r="A56" s="31"/>
      <c r="L56" s="31"/>
      <c r="M56" s="31"/>
      <c r="T56" s="31"/>
      <c r="U56" s="31"/>
      <c r="V56" s="31"/>
      <c r="W56" s="31"/>
      <c r="X56" s="31"/>
      <c r="Y56" s="31"/>
      <c r="Z56" s="31"/>
      <c r="AA56" s="31"/>
      <c r="AO56" s="71"/>
      <c r="AP56" s="71"/>
      <c r="AQ56" s="71"/>
      <c r="AR56" s="71"/>
      <c r="AS56" s="35"/>
      <c r="AT56" s="68"/>
      <c r="AW56" s="35"/>
      <c r="AX56" s="35"/>
      <c r="AY56" s="71"/>
      <c r="AZ56" s="71"/>
      <c r="BA56" s="71"/>
      <c r="BB56" s="71"/>
    </row>
    <row r="57" spans="1:54" x14ac:dyDescent="0.25">
      <c r="A57" s="31"/>
      <c r="L57" s="31"/>
      <c r="M57" s="31"/>
      <c r="T57" s="31"/>
      <c r="U57" s="31"/>
      <c r="V57" s="31"/>
      <c r="W57" s="31"/>
      <c r="X57" s="31"/>
      <c r="Y57" s="31"/>
      <c r="Z57" s="31"/>
      <c r="AA57" s="31"/>
      <c r="AO57" s="71"/>
      <c r="AP57" s="71"/>
      <c r="AQ57" s="71"/>
      <c r="AR57" s="71"/>
      <c r="AS57" s="35"/>
      <c r="AT57" s="68"/>
      <c r="AW57" s="35"/>
      <c r="AX57" s="35"/>
      <c r="AY57" s="71"/>
      <c r="AZ57" s="71"/>
      <c r="BA57" s="71"/>
      <c r="BB57" s="71"/>
    </row>
    <row r="58" spans="1:54" x14ac:dyDescent="0.25">
      <c r="A58" s="31"/>
      <c r="L58" s="31"/>
      <c r="M58" s="31"/>
      <c r="T58" s="31"/>
      <c r="U58" s="31"/>
      <c r="V58" s="31"/>
      <c r="W58" s="31"/>
      <c r="X58" s="31"/>
      <c r="Y58" s="31"/>
      <c r="Z58" s="31"/>
      <c r="AA58" s="31"/>
      <c r="AO58" s="71"/>
      <c r="AP58" s="71"/>
      <c r="AQ58" s="71"/>
      <c r="AR58" s="71"/>
      <c r="AS58" s="35"/>
      <c r="AT58" s="68"/>
      <c r="AW58" s="35"/>
      <c r="AX58" s="35"/>
      <c r="AY58" s="71"/>
      <c r="AZ58" s="71"/>
      <c r="BA58" s="71"/>
      <c r="BB58" s="71"/>
    </row>
    <row r="59" spans="1:54" x14ac:dyDescent="0.25">
      <c r="A59" s="31"/>
      <c r="L59" s="31"/>
      <c r="M59" s="31"/>
      <c r="T59" s="31"/>
      <c r="U59" s="31"/>
      <c r="V59" s="31"/>
      <c r="W59" s="31"/>
      <c r="X59" s="31"/>
      <c r="Y59" s="31"/>
      <c r="Z59" s="31"/>
      <c r="AA59" s="31"/>
      <c r="AO59" s="71"/>
      <c r="AP59" s="71"/>
      <c r="AQ59" s="71"/>
      <c r="AR59" s="71"/>
      <c r="AS59" s="35"/>
      <c r="AT59" s="68"/>
      <c r="AW59" s="35"/>
      <c r="AX59" s="35"/>
      <c r="AY59" s="71"/>
      <c r="AZ59" s="71"/>
      <c r="BA59" s="71"/>
      <c r="BB59" s="71"/>
    </row>
    <row r="60" spans="1:54" x14ac:dyDescent="0.25">
      <c r="A60" s="31"/>
      <c r="L60" s="31"/>
      <c r="M60" s="31"/>
      <c r="T60" s="31"/>
      <c r="U60" s="31"/>
      <c r="V60" s="31"/>
      <c r="W60" s="31"/>
      <c r="X60" s="31"/>
      <c r="Y60" s="31"/>
      <c r="Z60" s="31"/>
      <c r="AA60" s="31"/>
      <c r="AO60" s="71"/>
      <c r="AP60" s="71"/>
      <c r="AQ60" s="71"/>
      <c r="AR60" s="71"/>
      <c r="AS60" s="35"/>
      <c r="AT60" s="68"/>
      <c r="AW60" s="35"/>
      <c r="AX60" s="35"/>
      <c r="AY60" s="71"/>
      <c r="AZ60" s="71"/>
      <c r="BA60" s="71"/>
      <c r="BB60" s="71"/>
    </row>
    <row r="61" spans="1:54" x14ac:dyDescent="0.25">
      <c r="A61" s="31"/>
      <c r="L61" s="31"/>
      <c r="M61" s="31"/>
      <c r="T61" s="31"/>
      <c r="U61" s="31"/>
      <c r="V61" s="31"/>
      <c r="W61" s="31"/>
      <c r="X61" s="31"/>
      <c r="Y61" s="31"/>
      <c r="Z61" s="31"/>
      <c r="AA61" s="31"/>
      <c r="AO61" s="71"/>
      <c r="AP61" s="71"/>
      <c r="AQ61" s="71"/>
      <c r="AR61" s="71"/>
      <c r="AS61" s="35"/>
      <c r="AT61" s="68"/>
      <c r="AW61" s="35"/>
      <c r="AX61" s="35"/>
      <c r="AY61" s="71"/>
      <c r="AZ61" s="71"/>
      <c r="BA61" s="71"/>
      <c r="BB61" s="71"/>
    </row>
    <row r="62" spans="1:54" x14ac:dyDescent="0.25">
      <c r="A62" s="31"/>
      <c r="L62" s="31"/>
      <c r="M62" s="31"/>
      <c r="T62" s="31"/>
      <c r="U62" s="31"/>
      <c r="V62" s="31"/>
      <c r="W62" s="31"/>
      <c r="X62" s="31"/>
      <c r="Y62" s="31"/>
      <c r="Z62" s="31"/>
      <c r="AA62" s="31"/>
      <c r="AO62" s="71"/>
      <c r="AP62" s="71"/>
      <c r="AQ62" s="71"/>
      <c r="AR62" s="71"/>
      <c r="AS62" s="35"/>
      <c r="AT62" s="68"/>
      <c r="AW62" s="35"/>
      <c r="AX62" s="35"/>
      <c r="AY62" s="71"/>
      <c r="AZ62" s="71"/>
      <c r="BA62" s="71"/>
      <c r="BB62" s="71"/>
    </row>
    <row r="63" spans="1:54" x14ac:dyDescent="0.25">
      <c r="A63" s="31"/>
      <c r="L63" s="31"/>
      <c r="M63" s="31"/>
      <c r="T63" s="31"/>
      <c r="U63" s="31"/>
      <c r="V63" s="31"/>
      <c r="W63" s="31"/>
      <c r="X63" s="31"/>
      <c r="Y63" s="31"/>
      <c r="Z63" s="31"/>
      <c r="AA63" s="31"/>
      <c r="AO63" s="71"/>
      <c r="AP63" s="71"/>
      <c r="AQ63" s="71"/>
      <c r="AR63" s="71"/>
      <c r="AS63" s="35"/>
      <c r="AT63" s="68"/>
      <c r="AW63" s="35"/>
      <c r="AX63" s="35"/>
      <c r="AY63" s="71"/>
      <c r="AZ63" s="71"/>
      <c r="BA63" s="71"/>
      <c r="BB63" s="71"/>
    </row>
    <row r="64" spans="1:54" x14ac:dyDescent="0.25">
      <c r="A64" s="31"/>
      <c r="L64" s="31"/>
      <c r="M64" s="31"/>
      <c r="T64" s="31"/>
      <c r="U64" s="31"/>
      <c r="V64" s="31"/>
      <c r="W64" s="31"/>
      <c r="X64" s="31"/>
      <c r="Y64" s="31"/>
      <c r="Z64" s="31"/>
      <c r="AA64" s="31"/>
      <c r="AO64" s="71"/>
      <c r="AP64" s="71"/>
      <c r="AQ64" s="71"/>
      <c r="AR64" s="71"/>
      <c r="AS64" s="35"/>
      <c r="AT64" s="68"/>
      <c r="AW64" s="35"/>
      <c r="AX64" s="35"/>
      <c r="AY64" s="71"/>
      <c r="AZ64" s="71"/>
      <c r="BA64" s="71"/>
      <c r="BB64" s="71"/>
    </row>
    <row r="65" spans="1:54" x14ac:dyDescent="0.25">
      <c r="A65" s="31"/>
      <c r="L65" s="31"/>
      <c r="M65" s="31"/>
      <c r="T65" s="31"/>
      <c r="U65" s="31"/>
      <c r="V65" s="31"/>
      <c r="W65" s="31"/>
      <c r="X65" s="31"/>
      <c r="Y65" s="31"/>
      <c r="Z65" s="31"/>
      <c r="AA65" s="31"/>
      <c r="AO65" s="71"/>
      <c r="AP65" s="71"/>
      <c r="AQ65" s="71"/>
      <c r="AR65" s="71"/>
      <c r="AS65" s="35"/>
      <c r="AT65" s="68"/>
      <c r="AW65" s="35"/>
      <c r="AX65" s="35"/>
      <c r="AY65" s="71"/>
      <c r="AZ65" s="71"/>
      <c r="BA65" s="71"/>
      <c r="BB65" s="71"/>
    </row>
    <row r="66" spans="1:54" x14ac:dyDescent="0.25">
      <c r="A66" s="31"/>
      <c r="L66" s="31"/>
      <c r="M66" s="31"/>
      <c r="T66" s="31"/>
      <c r="U66" s="31"/>
      <c r="V66" s="31"/>
      <c r="W66" s="31"/>
      <c r="X66" s="31"/>
      <c r="Y66" s="31"/>
      <c r="Z66" s="31"/>
      <c r="AA66" s="31"/>
      <c r="AO66" s="71"/>
      <c r="AP66" s="71"/>
      <c r="AQ66" s="71"/>
      <c r="AR66" s="71"/>
      <c r="AS66" s="35"/>
      <c r="AT66" s="68"/>
      <c r="AW66" s="35"/>
      <c r="AX66" s="35"/>
      <c r="AY66" s="71"/>
      <c r="AZ66" s="71"/>
      <c r="BA66" s="71"/>
      <c r="BB66" s="71"/>
    </row>
    <row r="67" spans="1:54" x14ac:dyDescent="0.25">
      <c r="A67" s="31"/>
      <c r="L67" s="31"/>
      <c r="M67" s="31"/>
      <c r="T67" s="31"/>
      <c r="U67" s="31"/>
      <c r="V67" s="31"/>
      <c r="W67" s="31"/>
      <c r="X67" s="31"/>
      <c r="Y67" s="31"/>
      <c r="Z67" s="31"/>
      <c r="AA67" s="31"/>
      <c r="AO67" s="71"/>
      <c r="AP67" s="71"/>
      <c r="AQ67" s="71"/>
      <c r="AR67" s="71"/>
      <c r="AS67" s="35"/>
      <c r="AT67" s="68"/>
      <c r="AW67" s="35"/>
      <c r="AX67" s="35"/>
      <c r="AY67" s="71"/>
      <c r="AZ67" s="71"/>
      <c r="BA67" s="71"/>
      <c r="BB67" s="71"/>
    </row>
    <row r="68" spans="1:54" x14ac:dyDescent="0.25">
      <c r="A68" s="31"/>
      <c r="L68" s="31"/>
      <c r="M68" s="31"/>
      <c r="T68" s="31"/>
      <c r="U68" s="31"/>
      <c r="V68" s="31"/>
      <c r="W68" s="31"/>
      <c r="X68" s="31"/>
      <c r="Y68" s="31"/>
      <c r="Z68" s="31"/>
      <c r="AA68" s="31"/>
      <c r="AO68" s="71"/>
      <c r="AP68" s="71"/>
      <c r="AQ68" s="71"/>
      <c r="AR68" s="71"/>
      <c r="AS68" s="35"/>
      <c r="AT68" s="68"/>
      <c r="AW68" s="35"/>
      <c r="AX68" s="35"/>
      <c r="AY68" s="71"/>
      <c r="AZ68" s="71"/>
      <c r="BA68" s="71"/>
      <c r="BB68" s="71"/>
    </row>
    <row r="69" spans="1:54" x14ac:dyDescent="0.25">
      <c r="A69" s="31"/>
      <c r="L69" s="31"/>
      <c r="M69" s="31"/>
      <c r="T69" s="31"/>
      <c r="U69" s="31"/>
      <c r="V69" s="31"/>
      <c r="W69" s="31"/>
      <c r="X69" s="31"/>
      <c r="Y69" s="31"/>
      <c r="Z69" s="31"/>
      <c r="AA69" s="31"/>
      <c r="AO69" s="71"/>
      <c r="AP69" s="71"/>
      <c r="AQ69" s="71"/>
      <c r="AR69" s="71"/>
      <c r="AS69" s="35"/>
      <c r="AT69" s="68"/>
      <c r="AW69" s="35"/>
      <c r="AX69" s="35"/>
      <c r="AY69" s="71"/>
      <c r="AZ69" s="71"/>
      <c r="BA69" s="71"/>
      <c r="BB69" s="71"/>
    </row>
    <row r="70" spans="1:54" x14ac:dyDescent="0.25">
      <c r="A70" s="31"/>
      <c r="L70" s="31"/>
      <c r="M70" s="31"/>
      <c r="T70" s="31"/>
      <c r="U70" s="31"/>
      <c r="V70" s="31"/>
      <c r="W70" s="31"/>
      <c r="X70" s="31"/>
      <c r="Y70" s="31"/>
      <c r="Z70" s="31"/>
      <c r="AA70" s="31"/>
      <c r="AO70" s="71"/>
      <c r="AP70" s="71"/>
      <c r="AQ70" s="71"/>
      <c r="AR70" s="71"/>
      <c r="AS70" s="35"/>
      <c r="AT70" s="68"/>
      <c r="AW70" s="35"/>
      <c r="AX70" s="35"/>
      <c r="AY70" s="71"/>
      <c r="AZ70" s="71"/>
      <c r="BA70" s="71"/>
      <c r="BB70" s="71"/>
    </row>
    <row r="71" spans="1:54" x14ac:dyDescent="0.25">
      <c r="A71" s="31"/>
      <c r="L71" s="31"/>
      <c r="M71" s="31"/>
      <c r="T71" s="31"/>
      <c r="U71" s="31"/>
      <c r="V71" s="31"/>
      <c r="W71" s="31"/>
      <c r="X71" s="31"/>
      <c r="Y71" s="31"/>
      <c r="Z71" s="31"/>
      <c r="AA71" s="31"/>
      <c r="AO71" s="71"/>
      <c r="AP71" s="71"/>
      <c r="AQ71" s="71"/>
      <c r="AR71" s="71"/>
      <c r="AS71" s="35"/>
      <c r="AT71" s="68"/>
      <c r="AW71" s="35"/>
      <c r="AX71" s="35"/>
      <c r="AY71" s="71"/>
      <c r="AZ71" s="71"/>
      <c r="BA71" s="71"/>
      <c r="BB71" s="71"/>
    </row>
    <row r="72" spans="1:54" x14ac:dyDescent="0.25">
      <c r="A72" s="31"/>
      <c r="L72" s="31"/>
      <c r="M72" s="31"/>
      <c r="T72" s="31"/>
      <c r="U72" s="31"/>
      <c r="V72" s="31"/>
      <c r="W72" s="31"/>
      <c r="X72" s="31"/>
      <c r="Y72" s="31"/>
      <c r="Z72" s="31"/>
      <c r="AA72" s="31"/>
      <c r="AO72" s="71"/>
      <c r="AP72" s="71"/>
      <c r="AQ72" s="71"/>
      <c r="AR72" s="71"/>
      <c r="AS72" s="35"/>
      <c r="AT72" s="68"/>
      <c r="AW72" s="35"/>
      <c r="AX72" s="35"/>
      <c r="AY72" s="71"/>
      <c r="AZ72" s="71"/>
      <c r="BA72" s="71"/>
      <c r="BB72" s="71"/>
    </row>
    <row r="73" spans="1:54" x14ac:dyDescent="0.25">
      <c r="A73" s="31"/>
      <c r="L73" s="31"/>
      <c r="M73" s="31"/>
      <c r="T73" s="31"/>
      <c r="U73" s="31"/>
      <c r="V73" s="31"/>
      <c r="W73" s="31"/>
      <c r="X73" s="31"/>
      <c r="Y73" s="31"/>
      <c r="Z73" s="31"/>
      <c r="AA73" s="31"/>
      <c r="AO73" s="71"/>
      <c r="AP73" s="71"/>
      <c r="AQ73" s="71"/>
      <c r="AR73" s="71"/>
      <c r="AS73" s="35"/>
      <c r="AT73" s="68"/>
      <c r="AW73" s="35"/>
      <c r="AX73" s="35"/>
      <c r="AY73" s="71"/>
      <c r="AZ73" s="71"/>
      <c r="BA73" s="71"/>
      <c r="BB73" s="71"/>
    </row>
    <row r="74" spans="1:54" x14ac:dyDescent="0.25">
      <c r="A74" s="31"/>
      <c r="L74" s="31"/>
      <c r="M74" s="31"/>
      <c r="T74" s="31"/>
      <c r="U74" s="31"/>
      <c r="V74" s="31"/>
      <c r="W74" s="31"/>
      <c r="X74" s="31"/>
      <c r="Y74" s="31"/>
      <c r="Z74" s="31"/>
      <c r="AA74" s="31"/>
      <c r="AO74" s="71"/>
      <c r="AP74" s="71"/>
      <c r="AQ74" s="71"/>
      <c r="AR74" s="71"/>
      <c r="AS74" s="35"/>
      <c r="AT74" s="68"/>
      <c r="AW74" s="35"/>
      <c r="AX74" s="35"/>
      <c r="AY74" s="71"/>
      <c r="AZ74" s="71"/>
      <c r="BA74" s="71"/>
      <c r="BB74" s="71"/>
    </row>
    <row r="75" spans="1:54" x14ac:dyDescent="0.25">
      <c r="A75" s="31"/>
      <c r="L75" s="31"/>
      <c r="M75" s="31"/>
      <c r="T75" s="31"/>
      <c r="U75" s="31"/>
      <c r="V75" s="31"/>
      <c r="W75" s="31"/>
      <c r="X75" s="31"/>
      <c r="Y75" s="31"/>
      <c r="Z75" s="31"/>
      <c r="AA75" s="31"/>
      <c r="AO75" s="71"/>
      <c r="AP75" s="71"/>
      <c r="AQ75" s="71"/>
      <c r="AR75" s="71"/>
      <c r="AS75" s="35"/>
      <c r="AT75" s="68"/>
      <c r="AW75" s="35"/>
      <c r="AX75" s="35"/>
      <c r="AY75" s="71"/>
      <c r="AZ75" s="71"/>
      <c r="BA75" s="71"/>
      <c r="BB75" s="71"/>
    </row>
    <row r="76" spans="1:54" x14ac:dyDescent="0.25">
      <c r="A76" s="31"/>
      <c r="L76" s="31"/>
      <c r="M76" s="31"/>
      <c r="T76" s="31"/>
      <c r="U76" s="31"/>
      <c r="V76" s="31"/>
      <c r="W76" s="31"/>
      <c r="X76" s="31"/>
      <c r="Y76" s="31"/>
      <c r="Z76" s="31"/>
      <c r="AA76" s="31"/>
      <c r="AO76" s="71"/>
      <c r="AP76" s="71"/>
      <c r="AQ76" s="71"/>
      <c r="AR76" s="71"/>
      <c r="AS76" s="35"/>
      <c r="AT76" s="68"/>
      <c r="AW76" s="35"/>
      <c r="AX76" s="35"/>
      <c r="AY76" s="71"/>
      <c r="AZ76" s="71"/>
      <c r="BA76" s="71"/>
      <c r="BB76" s="71"/>
    </row>
    <row r="77" spans="1:54" x14ac:dyDescent="0.25">
      <c r="A77" s="31"/>
      <c r="L77" s="31"/>
      <c r="M77" s="31"/>
      <c r="T77" s="31"/>
      <c r="U77" s="31"/>
      <c r="V77" s="31"/>
      <c r="W77" s="31"/>
      <c r="X77" s="31"/>
      <c r="Y77" s="31"/>
      <c r="Z77" s="31"/>
      <c r="AA77" s="31"/>
      <c r="AO77" s="71"/>
      <c r="AP77" s="71"/>
      <c r="AQ77" s="71"/>
      <c r="AR77" s="71"/>
      <c r="AS77" s="35"/>
      <c r="AT77" s="68"/>
      <c r="AW77" s="35"/>
      <c r="AX77" s="35"/>
      <c r="AY77" s="71"/>
      <c r="AZ77" s="71"/>
      <c r="BA77" s="71"/>
      <c r="BB77" s="71"/>
    </row>
    <row r="78" spans="1:54" x14ac:dyDescent="0.25">
      <c r="A78" s="31"/>
      <c r="L78" s="31"/>
      <c r="M78" s="31"/>
      <c r="T78" s="31"/>
      <c r="U78" s="31"/>
      <c r="V78" s="31"/>
      <c r="W78" s="31"/>
      <c r="X78" s="31"/>
      <c r="Y78" s="31"/>
      <c r="Z78" s="31"/>
      <c r="AA78" s="31"/>
      <c r="AO78" s="71"/>
      <c r="AP78" s="71"/>
      <c r="AQ78" s="71"/>
      <c r="AR78" s="71"/>
      <c r="AS78" s="35"/>
      <c r="AT78" s="68"/>
      <c r="AW78" s="35"/>
      <c r="AX78" s="35"/>
      <c r="AY78" s="71"/>
      <c r="AZ78" s="71"/>
      <c r="BA78" s="71"/>
      <c r="BB78" s="71"/>
    </row>
    <row r="79" spans="1:54" x14ac:dyDescent="0.25">
      <c r="A79" s="31"/>
      <c r="L79" s="31"/>
      <c r="M79" s="31"/>
      <c r="T79" s="31"/>
      <c r="U79" s="31"/>
      <c r="V79" s="31"/>
      <c r="W79" s="31"/>
      <c r="X79" s="31"/>
      <c r="Y79" s="31"/>
      <c r="Z79" s="31"/>
      <c r="AA79" s="31"/>
      <c r="AO79" s="71"/>
      <c r="AP79" s="71"/>
      <c r="AQ79" s="71"/>
      <c r="AR79" s="71"/>
      <c r="AS79" s="35"/>
      <c r="AT79" s="68"/>
      <c r="AW79" s="35"/>
      <c r="AX79" s="35"/>
      <c r="AY79" s="71"/>
      <c r="AZ79" s="71"/>
      <c r="BA79" s="71"/>
      <c r="BB79" s="71"/>
    </row>
    <row r="80" spans="1:54" x14ac:dyDescent="0.25">
      <c r="A80" s="31"/>
      <c r="L80" s="31"/>
      <c r="M80" s="31"/>
      <c r="T80" s="31"/>
      <c r="U80" s="31"/>
      <c r="V80" s="31"/>
      <c r="W80" s="31"/>
      <c r="X80" s="31"/>
      <c r="Y80" s="31"/>
      <c r="Z80" s="31"/>
      <c r="AA80" s="31"/>
      <c r="AO80" s="71"/>
      <c r="AP80" s="71"/>
      <c r="AQ80" s="71"/>
      <c r="AR80" s="71"/>
      <c r="AS80" s="35"/>
      <c r="AT80" s="68"/>
      <c r="AW80" s="35"/>
      <c r="AX80" s="35"/>
      <c r="AY80" s="71"/>
      <c r="AZ80" s="71"/>
      <c r="BA80" s="71"/>
      <c r="BB80" s="71"/>
    </row>
    <row r="81" spans="1:54" x14ac:dyDescent="0.25">
      <c r="A81" s="31"/>
      <c r="L81" s="31"/>
      <c r="M81" s="31"/>
      <c r="T81" s="31"/>
      <c r="U81" s="31"/>
      <c r="V81" s="31"/>
      <c r="W81" s="31"/>
      <c r="X81" s="31"/>
      <c r="Y81" s="31"/>
      <c r="Z81" s="31"/>
      <c r="AA81" s="31"/>
      <c r="AO81" s="71"/>
      <c r="AP81" s="71"/>
      <c r="AQ81" s="71"/>
      <c r="AR81" s="71"/>
      <c r="AS81" s="35"/>
      <c r="AT81" s="68"/>
      <c r="AW81" s="35"/>
      <c r="AX81" s="35"/>
      <c r="AY81" s="71"/>
      <c r="AZ81" s="71"/>
      <c r="BA81" s="71"/>
      <c r="BB81" s="71"/>
    </row>
    <row r="82" spans="1:54" x14ac:dyDescent="0.25">
      <c r="A82" s="31"/>
      <c r="L82" s="31"/>
      <c r="M82" s="31"/>
      <c r="T82" s="31"/>
      <c r="U82" s="31"/>
      <c r="V82" s="31"/>
      <c r="W82" s="31"/>
      <c r="X82" s="31"/>
      <c r="Y82" s="31"/>
      <c r="Z82" s="31"/>
      <c r="AA82" s="31"/>
      <c r="AO82" s="71"/>
      <c r="AP82" s="71"/>
      <c r="AQ82" s="71"/>
      <c r="AR82" s="71"/>
      <c r="AS82" s="35"/>
      <c r="AT82" s="68"/>
      <c r="AW82" s="35"/>
      <c r="AX82" s="35"/>
      <c r="AY82" s="71"/>
      <c r="AZ82" s="71"/>
      <c r="BA82" s="71"/>
      <c r="BB82" s="71"/>
    </row>
    <row r="83" spans="1:54" x14ac:dyDescent="0.25">
      <c r="A83" s="31"/>
      <c r="L83" s="31"/>
      <c r="M83" s="31"/>
      <c r="T83" s="31"/>
      <c r="U83" s="31"/>
      <c r="V83" s="31"/>
      <c r="W83" s="31"/>
      <c r="X83" s="31"/>
      <c r="Y83" s="31"/>
      <c r="Z83" s="31"/>
      <c r="AA83" s="31"/>
      <c r="AO83" s="71"/>
      <c r="AP83" s="71"/>
      <c r="AQ83" s="71"/>
      <c r="AR83" s="71"/>
      <c r="AS83" s="35"/>
      <c r="AT83" s="68"/>
      <c r="AW83" s="35"/>
      <c r="AX83" s="35"/>
      <c r="AY83" s="71"/>
      <c r="AZ83" s="71"/>
      <c r="BA83" s="71"/>
      <c r="BB83" s="71"/>
    </row>
    <row r="84" spans="1:54" x14ac:dyDescent="0.25">
      <c r="A84" s="31"/>
      <c r="L84" s="31"/>
      <c r="M84" s="31"/>
      <c r="T84" s="31"/>
      <c r="U84" s="31"/>
      <c r="V84" s="31"/>
      <c r="W84" s="31"/>
      <c r="X84" s="31"/>
      <c r="Y84" s="31"/>
      <c r="Z84" s="31"/>
      <c r="AA84" s="31"/>
      <c r="AO84" s="71"/>
      <c r="AP84" s="71"/>
      <c r="AQ84" s="71"/>
      <c r="AR84" s="71"/>
      <c r="AS84" s="35"/>
      <c r="AT84" s="68"/>
      <c r="AW84" s="35"/>
      <c r="AX84" s="35"/>
      <c r="AY84" s="71"/>
      <c r="AZ84" s="71"/>
      <c r="BA84" s="71"/>
      <c r="BB84" s="71"/>
    </row>
    <row r="85" spans="1:54" x14ac:dyDescent="0.25">
      <c r="A85" s="31"/>
      <c r="L85" s="31"/>
      <c r="M85" s="31"/>
      <c r="T85" s="31"/>
      <c r="U85" s="31"/>
      <c r="V85" s="31"/>
      <c r="W85" s="31"/>
      <c r="X85" s="31"/>
      <c r="Y85" s="31"/>
      <c r="Z85" s="31"/>
      <c r="AA85" s="31"/>
      <c r="AO85" s="71"/>
      <c r="AP85" s="71"/>
      <c r="AQ85" s="71"/>
      <c r="AR85" s="71"/>
      <c r="AS85" s="35"/>
      <c r="AT85" s="68"/>
      <c r="AW85" s="35"/>
      <c r="AX85" s="35"/>
      <c r="AY85" s="71"/>
      <c r="AZ85" s="71"/>
      <c r="BA85" s="71"/>
      <c r="BB85" s="71"/>
    </row>
    <row r="86" spans="1:54" x14ac:dyDescent="0.25">
      <c r="A86" s="31"/>
      <c r="L86" s="31"/>
      <c r="M86" s="31"/>
      <c r="T86" s="31"/>
      <c r="U86" s="31"/>
      <c r="V86" s="31"/>
      <c r="W86" s="31"/>
      <c r="X86" s="31"/>
      <c r="Y86" s="31"/>
      <c r="Z86" s="31"/>
      <c r="AA86" s="31"/>
      <c r="AO86" s="71"/>
      <c r="AP86" s="71"/>
      <c r="AQ86" s="71"/>
      <c r="AR86" s="71"/>
      <c r="AS86" s="35"/>
      <c r="AT86" s="68"/>
      <c r="AW86" s="35"/>
      <c r="AX86" s="35"/>
      <c r="AY86" s="71"/>
      <c r="AZ86" s="71"/>
      <c r="BA86" s="71"/>
      <c r="BB86" s="71"/>
    </row>
    <row r="87" spans="1:54" x14ac:dyDescent="0.25">
      <c r="A87" s="31"/>
      <c r="L87" s="31"/>
      <c r="M87" s="31"/>
      <c r="T87" s="31"/>
      <c r="U87" s="31"/>
      <c r="V87" s="31"/>
      <c r="W87" s="31"/>
      <c r="X87" s="31"/>
      <c r="Y87" s="31"/>
      <c r="Z87" s="31"/>
      <c r="AA87" s="31"/>
      <c r="AO87" s="71"/>
      <c r="AP87" s="71"/>
      <c r="AQ87" s="71"/>
      <c r="AR87" s="71"/>
      <c r="AS87" s="35"/>
      <c r="AT87" s="68"/>
      <c r="AW87" s="35"/>
      <c r="AX87" s="35"/>
      <c r="AY87" s="71"/>
      <c r="AZ87" s="71"/>
      <c r="BA87" s="71"/>
      <c r="BB87" s="71"/>
    </row>
    <row r="88" spans="1:54" x14ac:dyDescent="0.25">
      <c r="A88" s="31"/>
      <c r="L88" s="31"/>
      <c r="M88" s="31"/>
      <c r="T88" s="31"/>
      <c r="U88" s="31"/>
      <c r="V88" s="31"/>
      <c r="W88" s="31"/>
      <c r="X88" s="31"/>
      <c r="Y88" s="31"/>
      <c r="Z88" s="31"/>
      <c r="AA88" s="31"/>
      <c r="AO88" s="71"/>
      <c r="AP88" s="71"/>
      <c r="AQ88" s="71"/>
      <c r="AR88" s="71"/>
      <c r="AS88" s="35"/>
      <c r="AT88" s="68"/>
      <c r="AW88" s="35"/>
      <c r="AX88" s="35"/>
      <c r="AY88" s="71"/>
      <c r="AZ88" s="71"/>
      <c r="BA88" s="71"/>
      <c r="BB88" s="71"/>
    </row>
    <row r="89" spans="1:54" x14ac:dyDescent="0.25">
      <c r="A89" s="31"/>
      <c r="L89" s="31"/>
      <c r="M89" s="31"/>
      <c r="T89" s="31"/>
      <c r="U89" s="31"/>
      <c r="V89" s="31"/>
      <c r="W89" s="31"/>
      <c r="X89" s="31"/>
      <c r="Y89" s="31"/>
      <c r="Z89" s="31"/>
      <c r="AA89" s="31"/>
      <c r="AO89" s="71"/>
      <c r="AP89" s="71"/>
      <c r="AQ89" s="71"/>
      <c r="AR89" s="71"/>
      <c r="AS89" s="35"/>
      <c r="AT89" s="68"/>
      <c r="AW89" s="35"/>
      <c r="AX89" s="35"/>
      <c r="AY89" s="71"/>
      <c r="AZ89" s="71"/>
      <c r="BA89" s="71"/>
      <c r="BB89" s="71"/>
    </row>
    <row r="90" spans="1:54" x14ac:dyDescent="0.25">
      <c r="A90" s="31"/>
      <c r="L90" s="31"/>
      <c r="M90" s="31"/>
      <c r="T90" s="31"/>
      <c r="U90" s="31"/>
      <c r="V90" s="31"/>
      <c r="W90" s="31"/>
      <c r="X90" s="31"/>
      <c r="Y90" s="31"/>
      <c r="Z90" s="31"/>
      <c r="AA90" s="31"/>
      <c r="AO90" s="71"/>
      <c r="AP90" s="71"/>
      <c r="AQ90" s="71"/>
      <c r="AR90" s="71"/>
      <c r="AS90" s="35"/>
      <c r="AT90" s="68"/>
      <c r="AW90" s="35"/>
      <c r="AX90" s="35"/>
      <c r="AY90" s="71"/>
      <c r="AZ90" s="71"/>
      <c r="BA90" s="71"/>
      <c r="BB90" s="71"/>
    </row>
    <row r="91" spans="1:54" x14ac:dyDescent="0.25">
      <c r="A91" s="31"/>
      <c r="L91" s="31"/>
      <c r="M91" s="31"/>
      <c r="T91" s="31"/>
      <c r="U91" s="31"/>
      <c r="V91" s="31"/>
      <c r="W91" s="31"/>
      <c r="X91" s="31"/>
      <c r="Y91" s="31"/>
      <c r="Z91" s="31"/>
      <c r="AA91" s="31"/>
      <c r="AO91" s="71"/>
      <c r="AP91" s="71"/>
      <c r="AQ91" s="71"/>
      <c r="AR91" s="71"/>
      <c r="AS91" s="35"/>
      <c r="AT91" s="68"/>
      <c r="AW91" s="35"/>
      <c r="AX91" s="35"/>
      <c r="AY91" s="71"/>
      <c r="AZ91" s="71"/>
      <c r="BA91" s="71"/>
      <c r="BB91" s="71"/>
    </row>
    <row r="92" spans="1:54" x14ac:dyDescent="0.25">
      <c r="A92" s="31"/>
      <c r="L92" s="31"/>
      <c r="M92" s="31"/>
      <c r="T92" s="31"/>
      <c r="U92" s="31"/>
      <c r="V92" s="31"/>
      <c r="W92" s="31"/>
      <c r="X92" s="31"/>
      <c r="Y92" s="31"/>
      <c r="Z92" s="31"/>
      <c r="AA92" s="31"/>
      <c r="AO92" s="71"/>
      <c r="AP92" s="71"/>
      <c r="AQ92" s="71"/>
      <c r="AR92" s="71"/>
      <c r="AS92" s="35"/>
      <c r="AT92" s="68"/>
      <c r="AW92" s="35"/>
      <c r="AX92" s="35"/>
      <c r="AY92" s="71"/>
      <c r="AZ92" s="71"/>
      <c r="BA92" s="71"/>
      <c r="BB92" s="71"/>
    </row>
    <row r="93" spans="1:54" x14ac:dyDescent="0.25">
      <c r="A93" s="31"/>
      <c r="L93" s="31"/>
      <c r="M93" s="31"/>
      <c r="T93" s="31"/>
      <c r="U93" s="31"/>
      <c r="V93" s="31"/>
      <c r="W93" s="31"/>
      <c r="X93" s="31"/>
      <c r="Y93" s="31"/>
      <c r="Z93" s="31"/>
      <c r="AA93" s="31"/>
      <c r="AO93" s="71"/>
      <c r="AP93" s="71"/>
      <c r="AQ93" s="71"/>
      <c r="AR93" s="71"/>
      <c r="AS93" s="35"/>
      <c r="AT93" s="68"/>
      <c r="AW93" s="35"/>
      <c r="AX93" s="35"/>
      <c r="AY93" s="71"/>
      <c r="AZ93" s="71"/>
      <c r="BA93" s="71"/>
      <c r="BB93" s="71"/>
    </row>
    <row r="94" spans="1:54" x14ac:dyDescent="0.25">
      <c r="A94" s="31"/>
      <c r="L94" s="31"/>
      <c r="M94" s="31"/>
      <c r="T94" s="31"/>
      <c r="U94" s="31"/>
      <c r="V94" s="31"/>
      <c r="W94" s="31"/>
      <c r="X94" s="31"/>
      <c r="Y94" s="31"/>
      <c r="Z94" s="31"/>
      <c r="AA94" s="31"/>
      <c r="AO94" s="71"/>
      <c r="AP94" s="71"/>
      <c r="AQ94" s="71"/>
      <c r="AR94" s="71"/>
      <c r="AS94" s="35"/>
      <c r="AT94" s="68"/>
      <c r="AW94" s="35"/>
      <c r="AX94" s="35"/>
      <c r="AY94" s="71"/>
      <c r="AZ94" s="71"/>
      <c r="BA94" s="71"/>
      <c r="BB94" s="71"/>
    </row>
    <row r="95" spans="1:54" x14ac:dyDescent="0.25">
      <c r="A95" s="31"/>
      <c r="L95" s="31"/>
      <c r="M95" s="31"/>
      <c r="T95" s="31"/>
      <c r="U95" s="31"/>
      <c r="V95" s="31"/>
      <c r="W95" s="31"/>
      <c r="X95" s="31"/>
      <c r="Y95" s="31"/>
      <c r="Z95" s="31"/>
      <c r="AA95" s="31"/>
      <c r="AO95" s="71"/>
      <c r="AP95" s="71"/>
      <c r="AQ95" s="71"/>
      <c r="AR95" s="71"/>
      <c r="AS95" s="35"/>
      <c r="AT95" s="68"/>
      <c r="AW95" s="35"/>
      <c r="AX95" s="35"/>
      <c r="AY95" s="71"/>
      <c r="AZ95" s="71"/>
      <c r="BA95" s="71"/>
      <c r="BB95" s="71"/>
    </row>
    <row r="96" spans="1:54" x14ac:dyDescent="0.25">
      <c r="A96" s="31"/>
      <c r="L96" s="31"/>
      <c r="M96" s="31"/>
      <c r="T96" s="31"/>
      <c r="U96" s="31"/>
      <c r="V96" s="31"/>
      <c r="W96" s="31"/>
      <c r="X96" s="31"/>
      <c r="Y96" s="31"/>
      <c r="Z96" s="31"/>
      <c r="AA96" s="31"/>
      <c r="AO96" s="71"/>
      <c r="AP96" s="71"/>
      <c r="AQ96" s="71"/>
      <c r="AR96" s="71"/>
      <c r="AS96" s="35"/>
      <c r="AT96" s="68"/>
      <c r="AW96" s="35"/>
      <c r="AX96" s="35"/>
      <c r="AY96" s="71"/>
      <c r="AZ96" s="71"/>
      <c r="BA96" s="71"/>
      <c r="BB96" s="71"/>
    </row>
    <row r="97" spans="1:54" x14ac:dyDescent="0.25">
      <c r="A97" s="31"/>
      <c r="L97" s="31"/>
      <c r="M97" s="31"/>
      <c r="T97" s="31"/>
      <c r="U97" s="31"/>
      <c r="V97" s="31"/>
      <c r="W97" s="31"/>
      <c r="X97" s="31"/>
      <c r="Y97" s="31"/>
      <c r="Z97" s="31"/>
      <c r="AA97" s="31"/>
      <c r="AO97" s="71"/>
      <c r="AP97" s="71"/>
      <c r="AQ97" s="71"/>
      <c r="AR97" s="71"/>
      <c r="AS97" s="35"/>
      <c r="AT97" s="68"/>
      <c r="AW97" s="35"/>
      <c r="AX97" s="35"/>
      <c r="AY97" s="71"/>
      <c r="AZ97" s="71"/>
      <c r="BA97" s="71"/>
      <c r="BB97" s="71"/>
    </row>
    <row r="98" spans="1:54" x14ac:dyDescent="0.25">
      <c r="A98" s="31"/>
      <c r="L98" s="31"/>
      <c r="M98" s="31"/>
      <c r="T98" s="31"/>
      <c r="U98" s="31"/>
      <c r="V98" s="31"/>
      <c r="W98" s="31"/>
      <c r="X98" s="31"/>
      <c r="Y98" s="31"/>
      <c r="Z98" s="31"/>
      <c r="AA98" s="31"/>
      <c r="AO98" s="71"/>
      <c r="AP98" s="71"/>
      <c r="AQ98" s="71"/>
      <c r="AR98" s="71"/>
      <c r="AS98" s="35"/>
      <c r="AT98" s="68"/>
      <c r="AW98" s="35"/>
      <c r="AX98" s="35"/>
      <c r="AY98" s="71"/>
      <c r="AZ98" s="71"/>
      <c r="BA98" s="71"/>
      <c r="BB98" s="71"/>
    </row>
    <row r="99" spans="1:54" x14ac:dyDescent="0.25">
      <c r="A99" s="31"/>
      <c r="L99" s="31"/>
      <c r="M99" s="31"/>
      <c r="T99" s="31"/>
      <c r="U99" s="31"/>
      <c r="V99" s="31"/>
      <c r="W99" s="31"/>
      <c r="X99" s="31"/>
      <c r="Y99" s="31"/>
      <c r="Z99" s="31"/>
      <c r="AA99" s="31"/>
      <c r="AO99" s="71"/>
      <c r="AP99" s="71"/>
      <c r="AQ99" s="71"/>
      <c r="AR99" s="71"/>
      <c r="AS99" s="35"/>
      <c r="AT99" s="68"/>
      <c r="AW99" s="35"/>
      <c r="AX99" s="35"/>
      <c r="AY99" s="71"/>
      <c r="AZ99" s="71"/>
      <c r="BA99" s="71"/>
      <c r="BB99" s="71"/>
    </row>
    <row r="100" spans="1:54" x14ac:dyDescent="0.25">
      <c r="A100" s="31"/>
      <c r="L100" s="31"/>
      <c r="M100" s="31"/>
      <c r="T100" s="31"/>
      <c r="U100" s="31"/>
      <c r="V100" s="31"/>
      <c r="W100" s="31"/>
      <c r="X100" s="31"/>
      <c r="Y100" s="31"/>
      <c r="Z100" s="31"/>
      <c r="AA100" s="31"/>
      <c r="AO100" s="71"/>
      <c r="AP100" s="71"/>
      <c r="AQ100" s="71"/>
      <c r="AR100" s="71"/>
      <c r="AS100" s="35"/>
      <c r="AT100" s="68"/>
      <c r="AW100" s="35"/>
      <c r="AX100" s="35"/>
      <c r="AY100" s="71"/>
      <c r="AZ100" s="71"/>
      <c r="BA100" s="71"/>
      <c r="BB100" s="71"/>
    </row>
    <row r="101" spans="1:54" x14ac:dyDescent="0.25">
      <c r="A101" s="31"/>
      <c r="L101" s="31"/>
      <c r="M101" s="31"/>
      <c r="T101" s="31"/>
      <c r="U101" s="31"/>
      <c r="V101" s="31"/>
      <c r="W101" s="31"/>
      <c r="X101" s="31"/>
      <c r="Y101" s="31"/>
      <c r="Z101" s="31"/>
      <c r="AA101" s="31"/>
      <c r="AO101" s="71"/>
      <c r="AP101" s="71"/>
      <c r="AQ101" s="71"/>
      <c r="AR101" s="71"/>
      <c r="AS101" s="35"/>
      <c r="AT101" s="68"/>
      <c r="AW101" s="35"/>
      <c r="AX101" s="35"/>
      <c r="AY101" s="71"/>
      <c r="AZ101" s="71"/>
      <c r="BA101" s="71"/>
      <c r="BB101" s="71"/>
    </row>
    <row r="102" spans="1:54" x14ac:dyDescent="0.25">
      <c r="A102" s="31"/>
      <c r="L102" s="31"/>
      <c r="M102" s="31"/>
      <c r="T102" s="31"/>
      <c r="U102" s="31"/>
      <c r="V102" s="31"/>
      <c r="W102" s="31"/>
      <c r="X102" s="31"/>
      <c r="Y102" s="31"/>
      <c r="Z102" s="31"/>
      <c r="AA102" s="31"/>
      <c r="AO102" s="71"/>
      <c r="AP102" s="71"/>
      <c r="AQ102" s="71"/>
      <c r="AR102" s="71"/>
      <c r="AS102" s="35"/>
      <c r="AT102" s="68"/>
      <c r="AW102" s="35"/>
      <c r="AX102" s="35"/>
      <c r="AY102" s="71"/>
      <c r="AZ102" s="71"/>
      <c r="BA102" s="71"/>
      <c r="BB102" s="71"/>
    </row>
    <row r="103" spans="1:54" x14ac:dyDescent="0.25">
      <c r="A103" s="31"/>
      <c r="L103" s="31"/>
      <c r="M103" s="31"/>
      <c r="T103" s="31"/>
      <c r="U103" s="31"/>
      <c r="V103" s="31"/>
      <c r="W103" s="31"/>
      <c r="X103" s="31"/>
      <c r="Y103" s="31"/>
      <c r="Z103" s="31"/>
      <c r="AA103" s="31"/>
      <c r="AO103" s="71"/>
      <c r="AP103" s="71"/>
      <c r="AQ103" s="71"/>
      <c r="AR103" s="71"/>
      <c r="AS103" s="35"/>
      <c r="AT103" s="68"/>
      <c r="AW103" s="35"/>
      <c r="AX103" s="35"/>
      <c r="AY103" s="71"/>
      <c r="AZ103" s="71"/>
      <c r="BA103" s="71"/>
      <c r="BB103" s="71"/>
    </row>
    <row r="104" spans="1:54" x14ac:dyDescent="0.25">
      <c r="A104" s="31"/>
      <c r="L104" s="31"/>
      <c r="M104" s="31"/>
      <c r="T104" s="31"/>
      <c r="U104" s="31"/>
      <c r="V104" s="31"/>
      <c r="W104" s="31"/>
      <c r="X104" s="31"/>
      <c r="Y104" s="31"/>
      <c r="Z104" s="31"/>
      <c r="AA104" s="31"/>
      <c r="AO104" s="71"/>
      <c r="AP104" s="71"/>
      <c r="AQ104" s="71"/>
      <c r="AR104" s="71"/>
      <c r="AS104" s="35"/>
      <c r="AT104" s="68"/>
      <c r="AW104" s="35"/>
      <c r="AX104" s="35"/>
      <c r="AY104" s="71"/>
      <c r="AZ104" s="71"/>
      <c r="BA104" s="71"/>
      <c r="BB104" s="71"/>
    </row>
    <row r="105" spans="1:54" x14ac:dyDescent="0.25">
      <c r="A105" s="31"/>
      <c r="L105" s="31"/>
      <c r="M105" s="31"/>
      <c r="T105" s="31"/>
      <c r="U105" s="31"/>
      <c r="V105" s="31"/>
      <c r="W105" s="31"/>
      <c r="X105" s="31"/>
      <c r="Y105" s="31"/>
      <c r="Z105" s="31"/>
      <c r="AA105" s="31"/>
      <c r="AO105" s="71"/>
      <c r="AP105" s="71"/>
      <c r="AQ105" s="71"/>
      <c r="AR105" s="71"/>
      <c r="AS105" s="35"/>
      <c r="AT105" s="68"/>
      <c r="AW105" s="35"/>
      <c r="AX105" s="35"/>
      <c r="AY105" s="71"/>
      <c r="AZ105" s="71"/>
      <c r="BA105" s="71"/>
      <c r="BB105" s="71"/>
    </row>
    <row r="106" spans="1:54" x14ac:dyDescent="0.25">
      <c r="A106" s="31"/>
      <c r="L106" s="31"/>
      <c r="M106" s="31"/>
      <c r="T106" s="31"/>
      <c r="U106" s="31"/>
      <c r="V106" s="31"/>
      <c r="W106" s="31"/>
      <c r="X106" s="31"/>
      <c r="Y106" s="31"/>
      <c r="Z106" s="31"/>
      <c r="AA106" s="31"/>
      <c r="AO106" s="71"/>
      <c r="AP106" s="71"/>
      <c r="AQ106" s="71"/>
      <c r="AR106" s="71"/>
      <c r="AS106" s="35"/>
      <c r="AT106" s="68"/>
      <c r="AW106" s="35"/>
      <c r="AX106" s="35"/>
      <c r="AY106" s="71"/>
      <c r="AZ106" s="71"/>
      <c r="BA106" s="71"/>
      <c r="BB106" s="71"/>
    </row>
    <row r="107" spans="1:54" x14ac:dyDescent="0.25">
      <c r="A107" s="31"/>
      <c r="L107" s="31"/>
      <c r="M107" s="31"/>
      <c r="T107" s="31"/>
      <c r="U107" s="31"/>
      <c r="V107" s="31"/>
      <c r="W107" s="31"/>
      <c r="X107" s="31"/>
      <c r="Y107" s="31"/>
      <c r="Z107" s="31"/>
      <c r="AA107" s="31"/>
      <c r="AO107" s="71"/>
      <c r="AP107" s="71"/>
      <c r="AQ107" s="71"/>
      <c r="AR107" s="71"/>
      <c r="AS107" s="35"/>
      <c r="AT107" s="68"/>
      <c r="AW107" s="35"/>
      <c r="AX107" s="35"/>
      <c r="AY107" s="71"/>
      <c r="AZ107" s="71"/>
      <c r="BA107" s="71"/>
      <c r="BB107" s="71"/>
    </row>
    <row r="108" spans="1:54" x14ac:dyDescent="0.25">
      <c r="A108" s="31"/>
      <c r="L108" s="31"/>
      <c r="M108" s="31"/>
      <c r="T108" s="31"/>
      <c r="U108" s="31"/>
      <c r="V108" s="31"/>
      <c r="W108" s="31"/>
      <c r="X108" s="31"/>
      <c r="Y108" s="31"/>
      <c r="Z108" s="31"/>
      <c r="AA108" s="31"/>
      <c r="AO108" s="71"/>
      <c r="AP108" s="71"/>
      <c r="AQ108" s="71"/>
      <c r="AR108" s="71"/>
      <c r="AS108" s="35"/>
      <c r="AT108" s="68"/>
      <c r="AW108" s="35"/>
      <c r="AX108" s="35"/>
      <c r="AY108" s="71"/>
      <c r="AZ108" s="71"/>
      <c r="BA108" s="71"/>
      <c r="BB108" s="71"/>
    </row>
    <row r="109" spans="1:54" x14ac:dyDescent="0.25">
      <c r="A109" s="31"/>
      <c r="L109" s="31"/>
      <c r="M109" s="31"/>
      <c r="T109" s="31"/>
      <c r="U109" s="31"/>
      <c r="V109" s="31"/>
      <c r="W109" s="31"/>
      <c r="X109" s="31"/>
      <c r="Y109" s="31"/>
      <c r="Z109" s="31"/>
      <c r="AA109" s="31"/>
      <c r="AO109" s="71"/>
      <c r="AP109" s="71"/>
      <c r="AQ109" s="71"/>
      <c r="AR109" s="71"/>
      <c r="AS109" s="35"/>
      <c r="AT109" s="68"/>
      <c r="AW109" s="35"/>
      <c r="AX109" s="35"/>
      <c r="AY109" s="71"/>
      <c r="AZ109" s="71"/>
      <c r="BA109" s="71"/>
      <c r="BB109" s="71"/>
    </row>
    <row r="110" spans="1:54" x14ac:dyDescent="0.25">
      <c r="A110" s="31"/>
      <c r="L110" s="31"/>
      <c r="M110" s="31"/>
      <c r="T110" s="31"/>
      <c r="U110" s="31"/>
      <c r="V110" s="31"/>
      <c r="W110" s="31"/>
      <c r="X110" s="31"/>
      <c r="Y110" s="31"/>
      <c r="Z110" s="31"/>
      <c r="AA110" s="31"/>
      <c r="AO110" s="71"/>
      <c r="AP110" s="71"/>
      <c r="AQ110" s="71"/>
      <c r="AR110" s="71"/>
      <c r="AS110" s="35"/>
      <c r="AT110" s="68"/>
      <c r="AW110" s="35"/>
      <c r="AX110" s="35"/>
      <c r="AY110" s="71"/>
      <c r="AZ110" s="71"/>
      <c r="BA110" s="71"/>
      <c r="BB110" s="71"/>
    </row>
    <row r="111" spans="1:54" x14ac:dyDescent="0.25">
      <c r="A111" s="31"/>
      <c r="L111" s="31"/>
      <c r="M111" s="31"/>
      <c r="T111" s="31"/>
      <c r="U111" s="31"/>
      <c r="V111" s="31"/>
      <c r="W111" s="31"/>
      <c r="X111" s="31"/>
      <c r="Y111" s="31"/>
      <c r="Z111" s="31"/>
      <c r="AA111" s="31"/>
      <c r="AO111" s="71"/>
      <c r="AP111" s="71"/>
      <c r="AQ111" s="71"/>
      <c r="AR111" s="71"/>
      <c r="AS111" s="35"/>
      <c r="AT111" s="68"/>
      <c r="AW111" s="35"/>
      <c r="AX111" s="35"/>
      <c r="AY111" s="71"/>
      <c r="AZ111" s="71"/>
      <c r="BA111" s="71"/>
      <c r="BB111" s="71"/>
    </row>
    <row r="112" spans="1:54" x14ac:dyDescent="0.25">
      <c r="A112" s="31"/>
      <c r="L112" s="31"/>
      <c r="M112" s="31"/>
      <c r="T112" s="31"/>
      <c r="U112" s="31"/>
      <c r="V112" s="31"/>
      <c r="W112" s="31"/>
      <c r="X112" s="31"/>
      <c r="Y112" s="31"/>
      <c r="Z112" s="31"/>
      <c r="AA112" s="31"/>
      <c r="AO112" s="71"/>
      <c r="AP112" s="71"/>
      <c r="AQ112" s="71"/>
      <c r="AR112" s="71"/>
      <c r="AS112" s="35"/>
      <c r="AT112" s="68"/>
      <c r="AW112" s="35"/>
      <c r="AX112" s="35"/>
      <c r="AY112" s="71"/>
      <c r="AZ112" s="71"/>
      <c r="BA112" s="71"/>
      <c r="BB112" s="71"/>
    </row>
    <row r="113" spans="1:54" x14ac:dyDescent="0.25">
      <c r="A113" s="31"/>
      <c r="L113" s="31"/>
      <c r="M113" s="31"/>
      <c r="T113" s="31"/>
      <c r="U113" s="31"/>
      <c r="V113" s="31"/>
      <c r="W113" s="31"/>
      <c r="X113" s="31"/>
      <c r="Y113" s="31"/>
      <c r="Z113" s="31"/>
      <c r="AA113" s="31"/>
      <c r="AO113" s="71"/>
      <c r="AP113" s="71"/>
      <c r="AQ113" s="71"/>
      <c r="AR113" s="71"/>
      <c r="AS113" s="35"/>
      <c r="AT113" s="68"/>
      <c r="AW113" s="35"/>
      <c r="AX113" s="35"/>
      <c r="AY113" s="71"/>
      <c r="AZ113" s="71"/>
      <c r="BA113" s="71"/>
      <c r="BB113" s="71"/>
    </row>
    <row r="114" spans="1:54" x14ac:dyDescent="0.25">
      <c r="A114" s="31"/>
      <c r="L114" s="31"/>
      <c r="M114" s="31"/>
      <c r="T114" s="31"/>
      <c r="U114" s="31"/>
      <c r="V114" s="31"/>
      <c r="W114" s="31"/>
      <c r="X114" s="31"/>
      <c r="Y114" s="31"/>
      <c r="Z114" s="31"/>
      <c r="AA114" s="31"/>
      <c r="AO114" s="71"/>
      <c r="AP114" s="71"/>
      <c r="AQ114" s="71"/>
      <c r="AR114" s="71"/>
      <c r="AS114" s="35"/>
      <c r="AT114" s="68"/>
      <c r="AW114" s="35"/>
      <c r="AX114" s="35"/>
      <c r="AY114" s="71"/>
      <c r="AZ114" s="71"/>
      <c r="BA114" s="71"/>
      <c r="BB114" s="71"/>
    </row>
    <row r="115" spans="1:54" x14ac:dyDescent="0.25">
      <c r="A115" s="31"/>
      <c r="L115" s="31"/>
      <c r="M115" s="31"/>
      <c r="T115" s="31"/>
      <c r="U115" s="31"/>
      <c r="V115" s="31"/>
      <c r="W115" s="31"/>
      <c r="X115" s="31"/>
      <c r="Y115" s="31"/>
      <c r="Z115" s="31"/>
      <c r="AA115" s="31"/>
      <c r="AO115" s="71"/>
      <c r="AP115" s="71"/>
      <c r="AQ115" s="71"/>
      <c r="AR115" s="71"/>
      <c r="AS115" s="35"/>
      <c r="AT115" s="68"/>
      <c r="AW115" s="35"/>
      <c r="AX115" s="35"/>
      <c r="AY115" s="71"/>
      <c r="AZ115" s="71"/>
      <c r="BA115" s="71"/>
      <c r="BB115" s="71"/>
    </row>
    <row r="116" spans="1:54" x14ac:dyDescent="0.25">
      <c r="A116" s="31"/>
      <c r="L116" s="31"/>
      <c r="M116" s="31"/>
      <c r="T116" s="31"/>
      <c r="U116" s="31"/>
      <c r="V116" s="31"/>
      <c r="W116" s="31"/>
      <c r="X116" s="31"/>
      <c r="Y116" s="31"/>
      <c r="Z116" s="31"/>
      <c r="AA116" s="31"/>
      <c r="AO116" s="71"/>
      <c r="AP116" s="71"/>
      <c r="AQ116" s="71"/>
      <c r="AR116" s="71"/>
      <c r="AS116" s="35"/>
      <c r="AT116" s="68"/>
      <c r="AW116" s="35"/>
      <c r="AX116" s="35"/>
      <c r="AY116" s="71"/>
      <c r="AZ116" s="71"/>
      <c r="BA116" s="71"/>
      <c r="BB116" s="71"/>
    </row>
    <row r="117" spans="1:54" x14ac:dyDescent="0.25">
      <c r="A117" s="31"/>
      <c r="L117" s="31"/>
      <c r="M117" s="31"/>
      <c r="T117" s="31"/>
      <c r="U117" s="31"/>
      <c r="V117" s="31"/>
      <c r="W117" s="31"/>
      <c r="X117" s="31"/>
      <c r="Y117" s="31"/>
      <c r="Z117" s="31"/>
      <c r="AA117" s="31"/>
      <c r="AO117" s="71"/>
      <c r="AP117" s="71"/>
      <c r="AQ117" s="71"/>
      <c r="AR117" s="71"/>
      <c r="AS117" s="35"/>
      <c r="AT117" s="68"/>
      <c r="AW117" s="35"/>
      <c r="AX117" s="35"/>
      <c r="AY117" s="71"/>
      <c r="AZ117" s="71"/>
      <c r="BA117" s="71"/>
      <c r="BB117" s="71"/>
    </row>
    <row r="118" spans="1:54" x14ac:dyDescent="0.25">
      <c r="A118" s="31"/>
      <c r="L118" s="31"/>
      <c r="M118" s="31"/>
      <c r="T118" s="31"/>
      <c r="U118" s="31"/>
      <c r="V118" s="31"/>
      <c r="W118" s="31"/>
      <c r="X118" s="31"/>
      <c r="Y118" s="31"/>
      <c r="Z118" s="31"/>
      <c r="AA118" s="31"/>
      <c r="AO118" s="71"/>
      <c r="AP118" s="71"/>
      <c r="AQ118" s="71"/>
      <c r="AR118" s="71"/>
      <c r="AS118" s="35"/>
      <c r="AT118" s="68"/>
      <c r="AW118" s="35"/>
      <c r="AX118" s="35"/>
      <c r="AY118" s="71"/>
      <c r="AZ118" s="71"/>
      <c r="BA118" s="71"/>
      <c r="BB118" s="71"/>
    </row>
    <row r="119" spans="1:54" x14ac:dyDescent="0.25">
      <c r="A119" s="31"/>
      <c r="L119" s="31"/>
      <c r="M119" s="31"/>
      <c r="T119" s="31"/>
      <c r="U119" s="31"/>
      <c r="V119" s="31"/>
      <c r="W119" s="31"/>
      <c r="X119" s="31"/>
      <c r="Y119" s="31"/>
      <c r="Z119" s="31"/>
      <c r="AA119" s="31"/>
      <c r="AO119" s="71"/>
      <c r="AP119" s="71"/>
      <c r="AQ119" s="71"/>
      <c r="AR119" s="71"/>
      <c r="AS119" s="35"/>
      <c r="AT119" s="68"/>
      <c r="AW119" s="35"/>
      <c r="AX119" s="35"/>
      <c r="AY119" s="71"/>
      <c r="AZ119" s="71"/>
      <c r="BA119" s="71"/>
      <c r="BB119" s="71"/>
    </row>
    <row r="120" spans="1:54" x14ac:dyDescent="0.25">
      <c r="A120" s="31"/>
      <c r="L120" s="31"/>
      <c r="M120" s="31"/>
      <c r="T120" s="31"/>
      <c r="U120" s="31"/>
      <c r="V120" s="31"/>
      <c r="W120" s="31"/>
      <c r="X120" s="31"/>
      <c r="Y120" s="31"/>
      <c r="Z120" s="31"/>
      <c r="AA120" s="31"/>
      <c r="AO120" s="71"/>
      <c r="AP120" s="71"/>
      <c r="AQ120" s="71"/>
      <c r="AR120" s="71"/>
      <c r="AS120" s="35"/>
      <c r="AT120" s="68"/>
      <c r="AW120" s="35"/>
      <c r="AX120" s="35"/>
      <c r="AY120" s="71"/>
      <c r="AZ120" s="71"/>
      <c r="BA120" s="71"/>
      <c r="BB120" s="71"/>
    </row>
    <row r="121" spans="1:54" x14ac:dyDescent="0.25">
      <c r="A121" s="31"/>
      <c r="L121" s="31"/>
      <c r="M121" s="31"/>
      <c r="T121" s="31"/>
      <c r="U121" s="31"/>
      <c r="V121" s="31"/>
      <c r="W121" s="31"/>
      <c r="X121" s="31"/>
      <c r="Y121" s="31"/>
      <c r="Z121" s="31"/>
      <c r="AA121" s="31"/>
      <c r="AO121" s="71"/>
      <c r="AP121" s="71"/>
      <c r="AQ121" s="71"/>
      <c r="AR121" s="71"/>
      <c r="AS121" s="35"/>
      <c r="AT121" s="68"/>
      <c r="AW121" s="35"/>
      <c r="AX121" s="35"/>
      <c r="AY121" s="71"/>
      <c r="AZ121" s="71"/>
      <c r="BA121" s="71"/>
      <c r="BB121" s="71"/>
    </row>
    <row r="122" spans="1:54" x14ac:dyDescent="0.25">
      <c r="A122" s="31"/>
      <c r="L122" s="31"/>
      <c r="M122" s="31"/>
      <c r="T122" s="31"/>
      <c r="U122" s="31"/>
      <c r="V122" s="31"/>
      <c r="W122" s="31"/>
      <c r="X122" s="31"/>
      <c r="Y122" s="31"/>
      <c r="Z122" s="31"/>
      <c r="AA122" s="31"/>
      <c r="AO122" s="71"/>
      <c r="AP122" s="71"/>
      <c r="AQ122" s="71"/>
      <c r="AR122" s="71"/>
      <c r="AS122" s="35"/>
      <c r="AT122" s="68"/>
      <c r="AW122" s="35"/>
      <c r="AX122" s="35"/>
      <c r="AY122" s="71"/>
      <c r="AZ122" s="71"/>
      <c r="BA122" s="71"/>
      <c r="BB122" s="71"/>
    </row>
    <row r="123" spans="1:54" x14ac:dyDescent="0.25">
      <c r="A123" s="31"/>
      <c r="L123" s="31"/>
      <c r="M123" s="31"/>
      <c r="T123" s="31"/>
      <c r="U123" s="31"/>
      <c r="V123" s="31"/>
      <c r="W123" s="31"/>
      <c r="X123" s="31"/>
      <c r="Y123" s="31"/>
      <c r="Z123" s="31"/>
      <c r="AA123" s="31"/>
      <c r="AO123" s="71"/>
      <c r="AP123" s="71"/>
      <c r="AQ123" s="71"/>
      <c r="AR123" s="71"/>
      <c r="AS123" s="35"/>
      <c r="AT123" s="68"/>
      <c r="AW123" s="35"/>
      <c r="AX123" s="35"/>
      <c r="AY123" s="71"/>
      <c r="AZ123" s="71"/>
      <c r="BA123" s="71"/>
      <c r="BB123" s="71"/>
    </row>
    <row r="124" spans="1:54" x14ac:dyDescent="0.25">
      <c r="A124" s="31"/>
      <c r="L124" s="31"/>
      <c r="M124" s="31"/>
      <c r="T124" s="31"/>
      <c r="U124" s="31"/>
      <c r="V124" s="31"/>
      <c r="W124" s="31"/>
      <c r="X124" s="31"/>
      <c r="Y124" s="31"/>
      <c r="Z124" s="31"/>
      <c r="AA124" s="31"/>
      <c r="AO124" s="71"/>
      <c r="AP124" s="71"/>
      <c r="AQ124" s="71"/>
      <c r="AR124" s="71"/>
      <c r="AS124" s="35"/>
      <c r="AT124" s="68"/>
      <c r="AW124" s="35"/>
      <c r="AX124" s="35"/>
      <c r="AY124" s="71"/>
      <c r="AZ124" s="71"/>
      <c r="BA124" s="71"/>
      <c r="BB124" s="71"/>
    </row>
    <row r="125" spans="1:54" x14ac:dyDescent="0.25">
      <c r="A125" s="31"/>
      <c r="L125" s="31"/>
      <c r="M125" s="31"/>
      <c r="T125" s="31"/>
      <c r="U125" s="31"/>
      <c r="V125" s="31"/>
      <c r="W125" s="31"/>
      <c r="X125" s="31"/>
      <c r="Y125" s="31"/>
      <c r="Z125" s="31"/>
      <c r="AA125" s="31"/>
      <c r="AO125" s="71"/>
      <c r="AP125" s="71"/>
      <c r="AQ125" s="71"/>
      <c r="AR125" s="71"/>
      <c r="AS125" s="35"/>
      <c r="AT125" s="68"/>
      <c r="AW125" s="35"/>
      <c r="AX125" s="35"/>
      <c r="AY125" s="71"/>
      <c r="AZ125" s="71"/>
      <c r="BA125" s="71"/>
      <c r="BB125" s="71"/>
    </row>
    <row r="126" spans="1:54" x14ac:dyDescent="0.25">
      <c r="A126" s="31"/>
      <c r="L126" s="31"/>
      <c r="M126" s="31"/>
      <c r="T126" s="31"/>
      <c r="U126" s="31"/>
      <c r="V126" s="31"/>
      <c r="W126" s="31"/>
      <c r="X126" s="31"/>
      <c r="Y126" s="31"/>
      <c r="Z126" s="31"/>
      <c r="AA126" s="31"/>
      <c r="AO126" s="71"/>
      <c r="AP126" s="71"/>
      <c r="AQ126" s="71"/>
      <c r="AR126" s="71"/>
      <c r="AS126" s="35"/>
      <c r="AT126" s="68"/>
      <c r="AW126" s="35"/>
      <c r="AX126" s="35"/>
      <c r="AY126" s="71"/>
      <c r="AZ126" s="71"/>
      <c r="BA126" s="71"/>
      <c r="BB126" s="71"/>
    </row>
    <row r="127" spans="1:54" x14ac:dyDescent="0.25">
      <c r="A127" s="31"/>
      <c r="L127" s="31"/>
      <c r="M127" s="31"/>
      <c r="T127" s="31"/>
      <c r="U127" s="31"/>
      <c r="V127" s="31"/>
      <c r="W127" s="31"/>
      <c r="X127" s="31"/>
      <c r="Y127" s="31"/>
      <c r="Z127" s="31"/>
      <c r="AA127" s="31"/>
      <c r="AO127" s="71"/>
      <c r="AP127" s="71"/>
      <c r="AQ127" s="71"/>
      <c r="AR127" s="71"/>
      <c r="AS127" s="35"/>
      <c r="AT127" s="68"/>
      <c r="AW127" s="35"/>
      <c r="AX127" s="35"/>
      <c r="AY127" s="71"/>
      <c r="AZ127" s="71"/>
      <c r="BA127" s="71"/>
      <c r="BB127" s="71"/>
    </row>
    <row r="128" spans="1:54" x14ac:dyDescent="0.25">
      <c r="A128" s="31"/>
      <c r="L128" s="31"/>
      <c r="M128" s="31"/>
      <c r="T128" s="31"/>
      <c r="U128" s="31"/>
      <c r="V128" s="31"/>
      <c r="W128" s="31"/>
      <c r="X128" s="31"/>
      <c r="Y128" s="31"/>
      <c r="Z128" s="31"/>
      <c r="AA128" s="31"/>
      <c r="AO128" s="71"/>
      <c r="AP128" s="71"/>
      <c r="AQ128" s="71"/>
      <c r="AR128" s="71"/>
      <c r="AS128" s="35"/>
      <c r="AT128" s="68"/>
      <c r="AW128" s="35"/>
      <c r="AX128" s="35"/>
      <c r="AY128" s="71"/>
      <c r="AZ128" s="71"/>
      <c r="BA128" s="71"/>
      <c r="BB128" s="71"/>
    </row>
    <row r="129" spans="1:54" x14ac:dyDescent="0.25">
      <c r="A129" s="31"/>
      <c r="L129" s="31"/>
      <c r="M129" s="31"/>
      <c r="T129" s="31"/>
      <c r="U129" s="31"/>
      <c r="V129" s="31"/>
      <c r="W129" s="31"/>
      <c r="X129" s="31"/>
      <c r="Y129" s="31"/>
      <c r="Z129" s="31"/>
      <c r="AA129" s="31"/>
      <c r="AO129" s="71"/>
      <c r="AP129" s="71"/>
      <c r="AQ129" s="71"/>
      <c r="AR129" s="71"/>
      <c r="AS129" s="35"/>
      <c r="AT129" s="68"/>
      <c r="AW129" s="35"/>
      <c r="AX129" s="35"/>
      <c r="AY129" s="71"/>
      <c r="AZ129" s="71"/>
      <c r="BA129" s="71"/>
      <c r="BB129" s="71"/>
    </row>
    <row r="130" spans="1:54" x14ac:dyDescent="0.25">
      <c r="A130" s="31"/>
      <c r="L130" s="31"/>
      <c r="M130" s="31"/>
      <c r="T130" s="31"/>
      <c r="U130" s="31"/>
      <c r="V130" s="31"/>
      <c r="W130" s="31"/>
      <c r="X130" s="31"/>
      <c r="Y130" s="31"/>
      <c r="Z130" s="31"/>
      <c r="AA130" s="31"/>
      <c r="AO130" s="71"/>
      <c r="AP130" s="71"/>
      <c r="AQ130" s="71"/>
      <c r="AR130" s="71"/>
      <c r="AS130" s="35"/>
      <c r="AT130" s="68"/>
      <c r="AW130" s="35"/>
      <c r="AX130" s="35"/>
      <c r="AY130" s="71"/>
      <c r="AZ130" s="71"/>
      <c r="BA130" s="71"/>
      <c r="BB130" s="71"/>
    </row>
    <row r="131" spans="1:54" x14ac:dyDescent="0.25">
      <c r="A131" s="31"/>
      <c r="L131" s="31"/>
      <c r="M131" s="31"/>
      <c r="T131" s="31"/>
      <c r="U131" s="31"/>
      <c r="V131" s="31"/>
      <c r="W131" s="31"/>
      <c r="X131" s="31"/>
      <c r="Y131" s="31"/>
      <c r="Z131" s="31"/>
      <c r="AA131" s="31"/>
      <c r="AO131" s="71"/>
      <c r="AP131" s="71"/>
      <c r="AQ131" s="71"/>
      <c r="AR131" s="71"/>
      <c r="AS131" s="35"/>
      <c r="AT131" s="68"/>
      <c r="AW131" s="35"/>
      <c r="AX131" s="35"/>
      <c r="AY131" s="71"/>
      <c r="AZ131" s="71"/>
      <c r="BA131" s="71"/>
      <c r="BB131" s="71"/>
    </row>
    <row r="132" spans="1:54" x14ac:dyDescent="0.25">
      <c r="A132" s="31"/>
      <c r="L132" s="31"/>
      <c r="M132" s="31"/>
      <c r="T132" s="31"/>
      <c r="U132" s="31"/>
      <c r="V132" s="31"/>
      <c r="W132" s="31"/>
      <c r="X132" s="31"/>
      <c r="Y132" s="31"/>
      <c r="Z132" s="31"/>
      <c r="AA132" s="31"/>
      <c r="AO132" s="71"/>
      <c r="AP132" s="71"/>
      <c r="AQ132" s="71"/>
      <c r="AR132" s="71"/>
      <c r="AS132" s="35"/>
      <c r="AT132" s="68"/>
      <c r="AW132" s="35"/>
      <c r="AX132" s="35"/>
      <c r="AY132" s="71"/>
      <c r="AZ132" s="71"/>
      <c r="BA132" s="71"/>
      <c r="BB132" s="71"/>
    </row>
    <row r="133" spans="1:54" x14ac:dyDescent="0.25">
      <c r="A133" s="31"/>
      <c r="L133" s="31"/>
      <c r="M133" s="31"/>
      <c r="T133" s="31"/>
      <c r="U133" s="31"/>
      <c r="V133" s="31"/>
      <c r="W133" s="31"/>
      <c r="X133" s="31"/>
      <c r="Y133" s="31"/>
      <c r="Z133" s="31"/>
      <c r="AA133" s="31"/>
      <c r="AO133" s="71"/>
      <c r="AP133" s="71"/>
      <c r="AQ133" s="71"/>
      <c r="AR133" s="71"/>
      <c r="AS133" s="35"/>
      <c r="AT133" s="68"/>
      <c r="AW133" s="35"/>
      <c r="AX133" s="35"/>
      <c r="AY133" s="71"/>
      <c r="AZ133" s="71"/>
      <c r="BA133" s="71"/>
      <c r="BB133" s="71"/>
    </row>
    <row r="134" spans="1:54" x14ac:dyDescent="0.25">
      <c r="A134" s="31"/>
      <c r="L134" s="31"/>
      <c r="M134" s="31"/>
      <c r="T134" s="31"/>
      <c r="U134" s="31"/>
      <c r="V134" s="31"/>
      <c r="W134" s="31"/>
      <c r="X134" s="31"/>
      <c r="Y134" s="31"/>
      <c r="Z134" s="31"/>
      <c r="AA134" s="31"/>
      <c r="AO134" s="71"/>
      <c r="AP134" s="71"/>
      <c r="AQ134" s="71"/>
      <c r="AR134" s="71"/>
      <c r="AS134" s="35"/>
      <c r="AT134" s="68"/>
      <c r="AW134" s="35"/>
      <c r="AX134" s="35"/>
      <c r="AY134" s="71"/>
      <c r="AZ134" s="71"/>
      <c r="BA134" s="71"/>
      <c r="BB134" s="71"/>
    </row>
    <row r="135" spans="1:54" x14ac:dyDescent="0.25">
      <c r="A135" s="31"/>
      <c r="L135" s="31"/>
      <c r="M135" s="31"/>
      <c r="T135" s="31"/>
      <c r="U135" s="31"/>
      <c r="V135" s="31"/>
      <c r="W135" s="31"/>
      <c r="X135" s="31"/>
      <c r="Y135" s="31"/>
      <c r="Z135" s="31"/>
      <c r="AA135" s="31"/>
      <c r="AO135" s="71"/>
      <c r="AP135" s="71"/>
      <c r="AQ135" s="71"/>
      <c r="AR135" s="71"/>
      <c r="AS135" s="35"/>
      <c r="AT135" s="68"/>
      <c r="AW135" s="35"/>
      <c r="AX135" s="35"/>
      <c r="AY135" s="71"/>
      <c r="AZ135" s="71"/>
      <c r="BA135" s="71"/>
      <c r="BB135" s="71"/>
    </row>
    <row r="136" spans="1:54" x14ac:dyDescent="0.25">
      <c r="A136" s="31"/>
      <c r="L136" s="31"/>
      <c r="M136" s="31"/>
      <c r="T136" s="31"/>
      <c r="U136" s="31"/>
      <c r="V136" s="31"/>
      <c r="W136" s="31"/>
      <c r="X136" s="31"/>
      <c r="Y136" s="31"/>
      <c r="Z136" s="31"/>
      <c r="AA136" s="31"/>
      <c r="AO136" s="71"/>
      <c r="AP136" s="71"/>
      <c r="AQ136" s="71"/>
      <c r="AR136" s="71"/>
      <c r="AS136" s="35"/>
      <c r="AT136" s="68"/>
      <c r="AW136" s="35"/>
      <c r="AX136" s="35"/>
      <c r="AY136" s="71"/>
      <c r="AZ136" s="71"/>
      <c r="BA136" s="71"/>
      <c r="BB136" s="71"/>
    </row>
    <row r="137" spans="1:54" x14ac:dyDescent="0.25">
      <c r="A137" s="31"/>
      <c r="L137" s="31"/>
      <c r="M137" s="31"/>
      <c r="T137" s="31"/>
      <c r="U137" s="31"/>
      <c r="V137" s="31"/>
      <c r="W137" s="31"/>
      <c r="X137" s="31"/>
      <c r="Y137" s="31"/>
      <c r="Z137" s="31"/>
      <c r="AA137" s="31"/>
      <c r="AO137" s="71"/>
      <c r="AP137" s="71"/>
      <c r="AQ137" s="71"/>
      <c r="AR137" s="71"/>
      <c r="AS137" s="35"/>
      <c r="AT137" s="68"/>
      <c r="AW137" s="35"/>
      <c r="AX137" s="35"/>
      <c r="AY137" s="71"/>
      <c r="AZ137" s="71"/>
      <c r="BA137" s="71"/>
      <c r="BB137" s="71"/>
    </row>
    <row r="138" spans="1:54" x14ac:dyDescent="0.25">
      <c r="A138" s="31"/>
      <c r="L138" s="31"/>
      <c r="M138" s="31"/>
      <c r="T138" s="31"/>
      <c r="U138" s="31"/>
      <c r="V138" s="31"/>
      <c r="W138" s="31"/>
      <c r="X138" s="31"/>
      <c r="Y138" s="31"/>
      <c r="Z138" s="31"/>
      <c r="AA138" s="31"/>
      <c r="AO138" s="71"/>
      <c r="AP138" s="71"/>
      <c r="AQ138" s="71"/>
      <c r="AR138" s="71"/>
      <c r="AS138" s="35"/>
      <c r="AT138" s="68"/>
      <c r="AW138" s="35"/>
      <c r="AX138" s="35"/>
      <c r="AY138" s="71"/>
      <c r="AZ138" s="71"/>
      <c r="BA138" s="71"/>
      <c r="BB138" s="71"/>
    </row>
    <row r="139" spans="1:54" x14ac:dyDescent="0.25">
      <c r="A139" s="31"/>
      <c r="L139" s="31"/>
      <c r="M139" s="31"/>
      <c r="T139" s="31"/>
      <c r="U139" s="31"/>
      <c r="V139" s="31"/>
      <c r="W139" s="31"/>
      <c r="X139" s="31"/>
      <c r="Y139" s="31"/>
      <c r="Z139" s="31"/>
      <c r="AA139" s="31"/>
      <c r="AO139" s="35"/>
      <c r="AP139" s="35"/>
      <c r="AQ139" s="35"/>
      <c r="AR139" s="35"/>
      <c r="AS139" s="35"/>
      <c r="AT139" s="68"/>
      <c r="AW139" s="35"/>
      <c r="AX139" s="35"/>
      <c r="AY139" s="35"/>
      <c r="AZ139" s="35"/>
      <c r="BA139" s="35"/>
      <c r="BB139" s="35"/>
    </row>
    <row r="140" spans="1:54" x14ac:dyDescent="0.25">
      <c r="A140" s="31"/>
      <c r="L140" s="31"/>
      <c r="M140" s="31"/>
      <c r="T140" s="31"/>
      <c r="U140" s="31"/>
      <c r="V140" s="31"/>
      <c r="W140" s="31"/>
      <c r="X140" s="31"/>
      <c r="Y140" s="31"/>
      <c r="Z140" s="31"/>
      <c r="AA140" s="31"/>
      <c r="AO140" s="35"/>
      <c r="AP140" s="35"/>
      <c r="AQ140" s="35"/>
      <c r="AR140" s="35"/>
      <c r="AS140" s="35"/>
      <c r="AT140" s="68"/>
      <c r="AW140" s="35"/>
      <c r="AX140" s="35"/>
      <c r="AY140" s="35"/>
      <c r="AZ140" s="35"/>
      <c r="BA140" s="35"/>
      <c r="BB140" s="35"/>
    </row>
    <row r="141" spans="1:54" x14ac:dyDescent="0.25">
      <c r="A141" s="31"/>
      <c r="L141" s="31"/>
      <c r="M141" s="31"/>
      <c r="T141" s="31"/>
      <c r="U141" s="31"/>
      <c r="V141" s="31"/>
      <c r="W141" s="31"/>
      <c r="X141" s="31"/>
      <c r="Y141" s="31"/>
      <c r="Z141" s="31"/>
      <c r="AA141" s="31"/>
      <c r="AO141" s="35"/>
      <c r="AP141" s="35"/>
      <c r="AQ141" s="35"/>
      <c r="AR141" s="35"/>
      <c r="AS141" s="35"/>
      <c r="AT141" s="68"/>
      <c r="AW141" s="35"/>
      <c r="AX141" s="35"/>
      <c r="AY141" s="35"/>
      <c r="AZ141" s="35"/>
      <c r="BA141" s="35"/>
      <c r="BB141" s="35"/>
    </row>
    <row r="142" spans="1:54" x14ac:dyDescent="0.25">
      <c r="A142" s="31"/>
      <c r="L142" s="31"/>
      <c r="M142" s="31"/>
      <c r="T142" s="31"/>
      <c r="U142" s="31"/>
      <c r="V142" s="31"/>
      <c r="W142" s="31"/>
      <c r="X142" s="31"/>
      <c r="Y142" s="31"/>
      <c r="Z142" s="31"/>
      <c r="AA142" s="31"/>
      <c r="AO142" s="35"/>
      <c r="AP142" s="35"/>
      <c r="AQ142" s="35"/>
      <c r="AR142" s="35"/>
      <c r="AS142" s="35"/>
      <c r="AT142" s="68"/>
      <c r="AW142" s="35"/>
      <c r="AX142" s="35"/>
      <c r="AY142" s="35"/>
      <c r="AZ142" s="35"/>
      <c r="BA142" s="35"/>
      <c r="BB142" s="35"/>
    </row>
    <row r="143" spans="1:54" x14ac:dyDescent="0.25">
      <c r="A143" s="31"/>
      <c r="L143" s="31"/>
      <c r="M143" s="31"/>
      <c r="T143" s="31"/>
      <c r="U143" s="31"/>
      <c r="V143" s="31"/>
      <c r="W143" s="31"/>
      <c r="X143" s="31"/>
      <c r="Y143" s="31"/>
      <c r="Z143" s="31"/>
      <c r="AA143" s="31"/>
      <c r="AO143" s="35"/>
      <c r="AP143" s="35"/>
      <c r="AQ143" s="35"/>
      <c r="AR143" s="35"/>
      <c r="AS143" s="35"/>
      <c r="AT143" s="68"/>
      <c r="AW143" s="35"/>
      <c r="AX143" s="35"/>
      <c r="AY143" s="35"/>
      <c r="AZ143" s="35"/>
      <c r="BA143" s="35"/>
      <c r="BB143" s="35"/>
    </row>
    <row r="144" spans="1:54" x14ac:dyDescent="0.25">
      <c r="A144" s="31"/>
      <c r="L144" s="31"/>
      <c r="M144" s="31"/>
      <c r="T144" s="31"/>
      <c r="U144" s="31"/>
      <c r="V144" s="31"/>
      <c r="W144" s="31"/>
      <c r="X144" s="31"/>
      <c r="Y144" s="31"/>
      <c r="Z144" s="31"/>
      <c r="AA144" s="31"/>
      <c r="AO144" s="35"/>
      <c r="AP144" s="35"/>
      <c r="AQ144" s="35"/>
      <c r="AR144" s="35"/>
      <c r="AS144" s="35"/>
      <c r="AT144" s="68"/>
      <c r="AW144" s="35"/>
      <c r="AX144" s="35"/>
      <c r="AY144" s="35"/>
      <c r="AZ144" s="35"/>
      <c r="BA144" s="35"/>
      <c r="BB144" s="35"/>
    </row>
    <row r="145" spans="1:54" x14ac:dyDescent="0.25">
      <c r="A145" s="31"/>
      <c r="L145" s="31"/>
      <c r="M145" s="31"/>
      <c r="T145" s="31"/>
      <c r="U145" s="31"/>
      <c r="V145" s="31"/>
      <c r="W145" s="31"/>
      <c r="X145" s="31"/>
      <c r="Y145" s="31"/>
      <c r="Z145" s="31"/>
      <c r="AA145" s="31"/>
      <c r="AO145" s="35"/>
      <c r="AP145" s="35"/>
      <c r="AQ145" s="35"/>
      <c r="AR145" s="35"/>
      <c r="AS145" s="35"/>
      <c r="AT145" s="68"/>
      <c r="AW145" s="35"/>
      <c r="AX145" s="35"/>
      <c r="AY145" s="35"/>
      <c r="AZ145" s="35"/>
      <c r="BA145" s="35"/>
      <c r="BB145" s="35"/>
    </row>
    <row r="146" spans="1:54" x14ac:dyDescent="0.25">
      <c r="A146" s="31"/>
      <c r="L146" s="31"/>
      <c r="M146" s="31"/>
      <c r="T146" s="31"/>
      <c r="U146" s="31"/>
      <c r="V146" s="31"/>
      <c r="W146" s="31"/>
      <c r="X146" s="31"/>
      <c r="Y146" s="31"/>
      <c r="Z146" s="31"/>
      <c r="AA146" s="31"/>
      <c r="AO146" s="35"/>
      <c r="AP146" s="35"/>
      <c r="AQ146" s="35"/>
      <c r="AR146" s="35"/>
      <c r="AS146" s="35"/>
      <c r="AT146" s="68"/>
      <c r="AW146" s="35"/>
      <c r="AX146" s="35"/>
      <c r="AY146" s="35"/>
      <c r="AZ146" s="35"/>
      <c r="BA146" s="35"/>
      <c r="BB146" s="35"/>
    </row>
    <row r="147" spans="1:54" x14ac:dyDescent="0.25">
      <c r="A147" s="31"/>
      <c r="L147" s="31"/>
      <c r="M147" s="31"/>
      <c r="T147" s="31"/>
      <c r="U147" s="31"/>
      <c r="V147" s="31"/>
      <c r="W147" s="31"/>
      <c r="X147" s="31"/>
      <c r="Y147" s="31"/>
      <c r="Z147" s="31"/>
      <c r="AA147" s="31"/>
      <c r="AO147" s="35"/>
      <c r="AP147" s="35"/>
      <c r="AQ147" s="35"/>
      <c r="AR147" s="35"/>
      <c r="AS147" s="35"/>
      <c r="AT147" s="68"/>
      <c r="AW147" s="35"/>
      <c r="AX147" s="35"/>
      <c r="AY147" s="35"/>
      <c r="AZ147" s="35"/>
      <c r="BA147" s="35"/>
      <c r="BB147" s="35"/>
    </row>
    <row r="148" spans="1:54" x14ac:dyDescent="0.25">
      <c r="A148" s="31"/>
      <c r="L148" s="31"/>
      <c r="M148" s="31"/>
      <c r="T148" s="31"/>
      <c r="U148" s="31"/>
      <c r="V148" s="31"/>
      <c r="W148" s="31"/>
      <c r="X148" s="31"/>
      <c r="Y148" s="31"/>
      <c r="Z148" s="31"/>
      <c r="AA148" s="31"/>
      <c r="AO148" s="35"/>
      <c r="AP148" s="35"/>
      <c r="AQ148" s="35"/>
      <c r="AR148" s="35"/>
      <c r="AS148" s="35"/>
      <c r="AT148" s="68"/>
      <c r="AW148" s="35"/>
      <c r="AX148" s="35"/>
      <c r="AY148" s="35"/>
      <c r="AZ148" s="35"/>
      <c r="BA148" s="35"/>
      <c r="BB148" s="35"/>
    </row>
    <row r="149" spans="1:54" x14ac:dyDescent="0.25">
      <c r="A149" s="31"/>
      <c r="L149" s="31"/>
      <c r="M149" s="31"/>
      <c r="T149" s="31"/>
      <c r="U149" s="31"/>
      <c r="V149" s="31"/>
      <c r="W149" s="31"/>
      <c r="X149" s="31"/>
      <c r="Y149" s="31"/>
      <c r="Z149" s="31"/>
      <c r="AA149" s="31"/>
      <c r="AO149" s="35"/>
      <c r="AP149" s="35"/>
      <c r="AQ149" s="35"/>
      <c r="AR149" s="35"/>
      <c r="AS149" s="35"/>
      <c r="AT149" s="68"/>
      <c r="AW149" s="35"/>
      <c r="AX149" s="35"/>
      <c r="AY149" s="35"/>
      <c r="AZ149" s="35"/>
      <c r="BA149" s="35"/>
      <c r="BB149" s="35"/>
    </row>
    <row r="150" spans="1:54" x14ac:dyDescent="0.25">
      <c r="A150" s="31"/>
      <c r="L150" s="31"/>
      <c r="M150" s="31"/>
      <c r="T150" s="31"/>
      <c r="U150" s="31"/>
      <c r="V150" s="31"/>
      <c r="W150" s="31"/>
      <c r="X150" s="31"/>
      <c r="Y150" s="31"/>
      <c r="Z150" s="31"/>
      <c r="AA150" s="31"/>
      <c r="AO150" s="35"/>
      <c r="AP150" s="35"/>
      <c r="AQ150" s="35"/>
      <c r="AR150" s="35"/>
      <c r="AS150" s="35"/>
      <c r="AT150" s="68"/>
      <c r="AW150" s="35"/>
      <c r="AX150" s="35"/>
      <c r="AY150" s="35"/>
      <c r="AZ150" s="35"/>
      <c r="BA150" s="35"/>
      <c r="BB150" s="35"/>
    </row>
    <row r="151" spans="1:54" x14ac:dyDescent="0.25">
      <c r="A151" s="31"/>
      <c r="L151" s="31"/>
      <c r="M151" s="31"/>
      <c r="T151" s="31"/>
      <c r="U151" s="31"/>
      <c r="V151" s="31"/>
      <c r="W151" s="31"/>
      <c r="X151" s="31"/>
      <c r="Y151" s="31"/>
      <c r="Z151" s="31"/>
      <c r="AA151" s="31"/>
      <c r="AO151" s="35"/>
      <c r="AP151" s="35"/>
      <c r="AQ151" s="35"/>
      <c r="AR151" s="35"/>
      <c r="AS151" s="35"/>
      <c r="AT151" s="68"/>
      <c r="AW151" s="35"/>
      <c r="AX151" s="35"/>
      <c r="AY151" s="35"/>
      <c r="AZ151" s="35"/>
      <c r="BA151" s="35"/>
      <c r="BB151" s="35"/>
    </row>
    <row r="152" spans="1:54" x14ac:dyDescent="0.25">
      <c r="A152" s="31"/>
      <c r="L152" s="31"/>
      <c r="M152" s="31"/>
      <c r="T152" s="31"/>
      <c r="U152" s="31"/>
      <c r="V152" s="31"/>
      <c r="W152" s="31"/>
      <c r="X152" s="31"/>
      <c r="Y152" s="31"/>
      <c r="Z152" s="31"/>
      <c r="AA152" s="31"/>
      <c r="AO152" s="35"/>
      <c r="AP152" s="35"/>
      <c r="AQ152" s="35"/>
      <c r="AR152" s="35"/>
      <c r="AS152" s="35"/>
      <c r="AT152" s="68"/>
      <c r="AW152" s="35"/>
      <c r="AX152" s="35"/>
      <c r="AY152" s="35"/>
      <c r="AZ152" s="35"/>
      <c r="BA152" s="35"/>
      <c r="BB152" s="35"/>
    </row>
    <row r="153" spans="1:54" x14ac:dyDescent="0.25">
      <c r="A153" s="31"/>
      <c r="L153" s="31"/>
      <c r="M153" s="31"/>
      <c r="T153" s="31"/>
      <c r="U153" s="31"/>
      <c r="V153" s="31"/>
      <c r="W153" s="31"/>
      <c r="X153" s="31"/>
      <c r="Y153" s="31"/>
      <c r="Z153" s="31"/>
      <c r="AA153" s="31"/>
      <c r="AO153" s="35"/>
      <c r="AP153" s="35"/>
      <c r="AQ153" s="35"/>
      <c r="AR153" s="35"/>
      <c r="AS153" s="35"/>
      <c r="AT153" s="68"/>
      <c r="AW153" s="35"/>
      <c r="AX153" s="35"/>
      <c r="AY153" s="35"/>
      <c r="AZ153" s="35"/>
      <c r="BA153" s="35"/>
      <c r="BB153" s="35"/>
    </row>
    <row r="154" spans="1:54" x14ac:dyDescent="0.25">
      <c r="A154" s="31"/>
      <c r="L154" s="31"/>
      <c r="M154" s="31"/>
      <c r="T154" s="31"/>
      <c r="U154" s="31"/>
      <c r="V154" s="31"/>
      <c r="W154" s="31"/>
      <c r="X154" s="31"/>
      <c r="Y154" s="31"/>
      <c r="Z154" s="31"/>
      <c r="AA154" s="31"/>
      <c r="AO154" s="35"/>
      <c r="AP154" s="35"/>
      <c r="AQ154" s="35"/>
      <c r="AR154" s="35"/>
      <c r="AS154" s="35"/>
      <c r="AT154" s="68"/>
      <c r="AW154" s="35"/>
      <c r="AX154" s="35"/>
      <c r="AY154" s="35"/>
      <c r="AZ154" s="35"/>
      <c r="BA154" s="35"/>
      <c r="BB154" s="35"/>
    </row>
    <row r="155" spans="1:54" x14ac:dyDescent="0.25">
      <c r="A155" s="31"/>
      <c r="L155" s="31"/>
      <c r="M155" s="31"/>
      <c r="T155" s="31"/>
      <c r="U155" s="31"/>
      <c r="V155" s="31"/>
      <c r="W155" s="31"/>
      <c r="X155" s="31"/>
      <c r="Y155" s="31"/>
      <c r="Z155" s="31"/>
      <c r="AA155" s="31"/>
      <c r="AO155" s="35"/>
      <c r="AP155" s="35"/>
      <c r="AQ155" s="35"/>
      <c r="AR155" s="35"/>
      <c r="AS155" s="35"/>
      <c r="AT155" s="68"/>
      <c r="AW155" s="35"/>
      <c r="AX155" s="35"/>
      <c r="AY155" s="35"/>
      <c r="AZ155" s="35"/>
      <c r="BA155" s="35"/>
      <c r="BB155" s="35"/>
    </row>
    <row r="156" spans="1:54" x14ac:dyDescent="0.25">
      <c r="A156" s="31"/>
      <c r="L156" s="31"/>
      <c r="M156" s="31"/>
      <c r="T156" s="31"/>
      <c r="U156" s="31"/>
      <c r="V156" s="31"/>
      <c r="W156" s="31"/>
      <c r="X156" s="31"/>
      <c r="Y156" s="31"/>
      <c r="Z156" s="31"/>
      <c r="AA156" s="31"/>
      <c r="AO156" s="35"/>
      <c r="AP156" s="35"/>
      <c r="AQ156" s="35"/>
      <c r="AR156" s="35"/>
      <c r="AS156" s="35"/>
      <c r="AT156" s="68"/>
      <c r="AW156" s="35"/>
      <c r="AX156" s="35"/>
      <c r="AY156" s="35"/>
      <c r="AZ156" s="35"/>
      <c r="BA156" s="35"/>
      <c r="BB156" s="35"/>
    </row>
    <row r="157" spans="1:54" x14ac:dyDescent="0.25">
      <c r="A157" s="31"/>
      <c r="L157" s="31"/>
      <c r="M157" s="31"/>
      <c r="T157" s="31"/>
      <c r="U157" s="31"/>
      <c r="V157" s="31"/>
      <c r="W157" s="31"/>
      <c r="X157" s="31"/>
      <c r="Y157" s="31"/>
      <c r="Z157" s="31"/>
      <c r="AA157" s="31"/>
      <c r="AO157" s="35"/>
      <c r="AP157" s="35"/>
      <c r="AQ157" s="35"/>
      <c r="AR157" s="35"/>
      <c r="AS157" s="35"/>
      <c r="AT157" s="68"/>
      <c r="AW157" s="35"/>
      <c r="AX157" s="35"/>
      <c r="AY157" s="35"/>
      <c r="AZ157" s="35"/>
      <c r="BA157" s="35"/>
      <c r="BB157" s="35"/>
    </row>
    <row r="158" spans="1:54" x14ac:dyDescent="0.25">
      <c r="A158" s="31"/>
      <c r="L158" s="31"/>
      <c r="M158" s="31"/>
      <c r="T158" s="31"/>
      <c r="U158" s="31"/>
      <c r="V158" s="31"/>
      <c r="W158" s="31"/>
      <c r="X158" s="31"/>
      <c r="Y158" s="31"/>
      <c r="Z158" s="31"/>
      <c r="AA158" s="31"/>
      <c r="AO158" s="35"/>
      <c r="AP158" s="35"/>
      <c r="AQ158" s="35"/>
      <c r="AR158" s="35"/>
      <c r="AS158" s="35"/>
      <c r="AT158" s="68"/>
      <c r="AW158" s="35"/>
      <c r="AX158" s="35"/>
      <c r="AY158" s="35"/>
      <c r="AZ158" s="35"/>
      <c r="BA158" s="35"/>
      <c r="BB158" s="35"/>
    </row>
    <row r="159" spans="1:54" x14ac:dyDescent="0.25">
      <c r="A159" s="31"/>
      <c r="L159" s="31"/>
      <c r="M159" s="31"/>
      <c r="T159" s="31"/>
      <c r="U159" s="31"/>
      <c r="V159" s="31"/>
      <c r="W159" s="31"/>
      <c r="X159" s="31"/>
      <c r="Y159" s="31"/>
      <c r="Z159" s="31"/>
      <c r="AA159" s="31"/>
      <c r="AO159" s="35"/>
      <c r="AP159" s="35"/>
      <c r="AQ159" s="35"/>
      <c r="AR159" s="35"/>
      <c r="AS159" s="35"/>
      <c r="AT159" s="68"/>
      <c r="AW159" s="35"/>
      <c r="AX159" s="35"/>
      <c r="AY159" s="35"/>
      <c r="AZ159" s="35"/>
      <c r="BA159" s="35"/>
      <c r="BB159" s="35"/>
    </row>
    <row r="160" spans="1:54" x14ac:dyDescent="0.25">
      <c r="A160" s="31"/>
      <c r="L160" s="31"/>
      <c r="M160" s="31"/>
      <c r="T160" s="31"/>
      <c r="U160" s="31"/>
      <c r="V160" s="31"/>
      <c r="W160" s="31"/>
      <c r="X160" s="31"/>
      <c r="Y160" s="31"/>
      <c r="Z160" s="31"/>
      <c r="AA160" s="31"/>
      <c r="AO160" s="35"/>
      <c r="AP160" s="35"/>
      <c r="AQ160" s="35"/>
      <c r="AR160" s="35"/>
      <c r="AS160" s="35"/>
      <c r="AT160" s="68"/>
      <c r="AW160" s="35"/>
      <c r="AX160" s="35"/>
      <c r="AY160" s="35"/>
      <c r="AZ160" s="35"/>
      <c r="BA160" s="35"/>
      <c r="BB160" s="35"/>
    </row>
    <row r="161" spans="1:54" x14ac:dyDescent="0.25">
      <c r="A161" s="31"/>
      <c r="L161" s="31"/>
      <c r="M161" s="31"/>
      <c r="T161" s="31"/>
      <c r="U161" s="31"/>
      <c r="V161" s="31"/>
      <c r="W161" s="31"/>
      <c r="X161" s="31"/>
      <c r="Y161" s="31"/>
      <c r="Z161" s="31"/>
      <c r="AA161" s="31"/>
      <c r="AO161" s="35"/>
      <c r="AP161" s="35"/>
      <c r="AQ161" s="35"/>
      <c r="AR161" s="35"/>
      <c r="AS161" s="35"/>
      <c r="AT161" s="68"/>
      <c r="AW161" s="35"/>
      <c r="AX161" s="35"/>
      <c r="AY161" s="35"/>
      <c r="AZ161" s="35"/>
      <c r="BA161" s="35"/>
      <c r="BB161" s="35"/>
    </row>
    <row r="162" spans="1:54" x14ac:dyDescent="0.25">
      <c r="A162" s="31"/>
      <c r="L162" s="31"/>
      <c r="M162" s="31"/>
      <c r="T162" s="31"/>
      <c r="U162" s="31"/>
      <c r="V162" s="31"/>
      <c r="W162" s="31"/>
      <c r="X162" s="31"/>
      <c r="Y162" s="31"/>
      <c r="Z162" s="31"/>
      <c r="AA162" s="31"/>
      <c r="AO162" s="35"/>
      <c r="AP162" s="35"/>
      <c r="AQ162" s="35"/>
      <c r="AR162" s="35"/>
      <c r="AS162" s="35"/>
      <c r="AT162" s="68"/>
      <c r="AW162" s="35"/>
      <c r="AX162" s="35"/>
      <c r="AY162" s="35"/>
      <c r="AZ162" s="35"/>
      <c r="BA162" s="35"/>
      <c r="BB162" s="35"/>
    </row>
    <row r="163" spans="1:54" x14ac:dyDescent="0.25">
      <c r="A163" s="31"/>
      <c r="L163" s="31"/>
      <c r="M163" s="31"/>
      <c r="T163" s="31"/>
      <c r="U163" s="31"/>
      <c r="V163" s="31"/>
      <c r="W163" s="31"/>
      <c r="X163" s="31"/>
      <c r="Y163" s="31"/>
      <c r="Z163" s="31"/>
      <c r="AA163" s="31"/>
      <c r="AO163" s="35"/>
      <c r="AP163" s="35"/>
      <c r="AQ163" s="35"/>
      <c r="AR163" s="35"/>
      <c r="AS163" s="35"/>
      <c r="AT163" s="68"/>
      <c r="AW163" s="35"/>
      <c r="AX163" s="35"/>
      <c r="AY163" s="35"/>
      <c r="AZ163" s="35"/>
      <c r="BA163" s="35"/>
      <c r="BB163" s="35"/>
    </row>
    <row r="164" spans="1:54" x14ac:dyDescent="0.25">
      <c r="A164" s="31"/>
      <c r="L164" s="31"/>
      <c r="M164" s="31"/>
      <c r="T164" s="31"/>
      <c r="U164" s="31"/>
      <c r="V164" s="31"/>
      <c r="W164" s="31"/>
      <c r="X164" s="31"/>
      <c r="Y164" s="31"/>
      <c r="Z164" s="31"/>
      <c r="AA164" s="31"/>
      <c r="AO164" s="35"/>
      <c r="AP164" s="35"/>
      <c r="AQ164" s="35"/>
      <c r="AR164" s="35"/>
      <c r="AS164" s="35"/>
      <c r="AT164" s="68"/>
      <c r="AW164" s="35"/>
      <c r="AX164" s="35"/>
      <c r="AY164" s="35"/>
      <c r="AZ164" s="35"/>
      <c r="BA164" s="35"/>
      <c r="BB164" s="35"/>
    </row>
    <row r="165" spans="1:54" x14ac:dyDescent="0.25">
      <c r="A165" s="31"/>
      <c r="L165" s="31"/>
      <c r="M165" s="31"/>
      <c r="T165" s="31"/>
      <c r="U165" s="31"/>
      <c r="V165" s="31"/>
      <c r="W165" s="31"/>
      <c r="X165" s="31"/>
      <c r="Y165" s="31"/>
      <c r="Z165" s="31"/>
      <c r="AA165" s="31"/>
      <c r="AO165" s="35"/>
      <c r="AP165" s="35"/>
      <c r="AQ165" s="35"/>
      <c r="AR165" s="35"/>
      <c r="AS165" s="35"/>
      <c r="AT165" s="68"/>
      <c r="AW165" s="35"/>
      <c r="AX165" s="35"/>
      <c r="AY165" s="35"/>
      <c r="AZ165" s="35"/>
      <c r="BA165" s="35"/>
      <c r="BB165" s="35"/>
    </row>
    <row r="166" spans="1:54" x14ac:dyDescent="0.25">
      <c r="A166" s="31"/>
      <c r="L166" s="31"/>
      <c r="M166" s="31"/>
      <c r="T166" s="31"/>
      <c r="U166" s="31"/>
      <c r="V166" s="31"/>
      <c r="W166" s="31"/>
      <c r="X166" s="31"/>
      <c r="Y166" s="31"/>
      <c r="Z166" s="31"/>
      <c r="AA166" s="31"/>
      <c r="AO166" s="35"/>
      <c r="AP166" s="35"/>
      <c r="AQ166" s="35"/>
      <c r="AR166" s="35"/>
      <c r="AS166" s="35"/>
      <c r="AT166" s="68"/>
      <c r="AW166" s="35"/>
      <c r="AX166" s="35"/>
      <c r="AY166" s="35"/>
      <c r="AZ166" s="35"/>
      <c r="BA166" s="35"/>
      <c r="BB166" s="35"/>
    </row>
    <row r="167" spans="1:54" x14ac:dyDescent="0.25">
      <c r="A167" s="31"/>
      <c r="L167" s="31"/>
      <c r="M167" s="31"/>
      <c r="T167" s="31"/>
      <c r="U167" s="31"/>
      <c r="V167" s="31"/>
      <c r="W167" s="31"/>
      <c r="X167" s="31"/>
      <c r="Y167" s="31"/>
      <c r="Z167" s="31"/>
      <c r="AA167" s="31"/>
      <c r="AO167" s="35"/>
      <c r="AP167" s="35"/>
      <c r="AQ167" s="35"/>
      <c r="AR167" s="35"/>
      <c r="AS167" s="35"/>
      <c r="AT167" s="68"/>
      <c r="AW167" s="35"/>
      <c r="AX167" s="35"/>
      <c r="AY167" s="35"/>
      <c r="AZ167" s="35"/>
      <c r="BA167" s="35"/>
      <c r="BB167" s="35"/>
    </row>
    <row r="168" spans="1:54" x14ac:dyDescent="0.25">
      <c r="A168" s="31"/>
      <c r="L168" s="31"/>
      <c r="M168" s="31"/>
      <c r="T168" s="31"/>
      <c r="U168" s="31"/>
      <c r="V168" s="31"/>
      <c r="W168" s="31"/>
      <c r="X168" s="31"/>
      <c r="Y168" s="31"/>
      <c r="Z168" s="31"/>
      <c r="AA168" s="31"/>
      <c r="AO168" s="35"/>
      <c r="AP168" s="35"/>
      <c r="AQ168" s="35"/>
      <c r="AR168" s="35"/>
      <c r="AS168" s="35"/>
      <c r="AT168" s="68"/>
      <c r="AW168" s="35"/>
      <c r="AX168" s="35"/>
      <c r="AY168" s="35"/>
      <c r="AZ168" s="35"/>
      <c r="BA168" s="35"/>
      <c r="BB168" s="35"/>
    </row>
    <row r="169" spans="1:54" x14ac:dyDescent="0.25">
      <c r="A169" s="31"/>
      <c r="L169" s="31"/>
      <c r="M169" s="31"/>
      <c r="T169" s="31"/>
      <c r="U169" s="31"/>
      <c r="V169" s="31"/>
      <c r="W169" s="31"/>
      <c r="X169" s="31"/>
      <c r="Y169" s="31"/>
      <c r="Z169" s="31"/>
      <c r="AA169" s="31"/>
      <c r="AO169" s="35"/>
      <c r="AP169" s="35"/>
      <c r="AQ169" s="35"/>
      <c r="AR169" s="35"/>
      <c r="AS169" s="35"/>
      <c r="AT169" s="68"/>
      <c r="AW169" s="35"/>
      <c r="AX169" s="35"/>
      <c r="AY169" s="35"/>
      <c r="AZ169" s="35"/>
      <c r="BA169" s="35"/>
      <c r="BB169" s="35"/>
    </row>
    <row r="170" spans="1:54" x14ac:dyDescent="0.25">
      <c r="A170" s="31"/>
      <c r="L170" s="31"/>
      <c r="M170" s="31"/>
      <c r="T170" s="31"/>
      <c r="U170" s="31"/>
      <c r="V170" s="31"/>
      <c r="W170" s="31"/>
      <c r="X170" s="31"/>
      <c r="Y170" s="31"/>
      <c r="Z170" s="31"/>
      <c r="AA170" s="31"/>
      <c r="AO170" s="35"/>
      <c r="AP170" s="35"/>
      <c r="AQ170" s="35"/>
      <c r="AR170" s="35"/>
      <c r="AS170" s="35"/>
      <c r="AT170" s="68"/>
      <c r="AW170" s="35"/>
      <c r="AX170" s="35"/>
      <c r="AY170" s="35"/>
      <c r="AZ170" s="35"/>
      <c r="BA170" s="35"/>
      <c r="BB170" s="35"/>
    </row>
    <row r="171" spans="1:54" x14ac:dyDescent="0.25">
      <c r="A171" s="31"/>
      <c r="L171" s="31"/>
      <c r="M171" s="31"/>
      <c r="T171" s="31"/>
      <c r="U171" s="31"/>
      <c r="V171" s="31"/>
      <c r="W171" s="31"/>
      <c r="X171" s="31"/>
      <c r="Y171" s="31"/>
      <c r="Z171" s="31"/>
      <c r="AA171" s="31"/>
      <c r="AO171" s="35"/>
      <c r="AP171" s="35"/>
      <c r="AQ171" s="35"/>
      <c r="AR171" s="35"/>
      <c r="AS171" s="35"/>
      <c r="AT171" s="68"/>
      <c r="AW171" s="35"/>
      <c r="AX171" s="35"/>
      <c r="AY171" s="35"/>
      <c r="AZ171" s="35"/>
      <c r="BA171" s="35"/>
      <c r="BB171" s="35"/>
    </row>
    <row r="172" spans="1:54" x14ac:dyDescent="0.25">
      <c r="A172" s="31"/>
      <c r="L172" s="31"/>
      <c r="M172" s="31"/>
      <c r="T172" s="31"/>
      <c r="U172" s="31"/>
      <c r="V172" s="31"/>
      <c r="W172" s="31"/>
      <c r="X172" s="31"/>
      <c r="Y172" s="31"/>
      <c r="Z172" s="31"/>
      <c r="AA172" s="31"/>
      <c r="AO172" s="35"/>
      <c r="AP172" s="35"/>
      <c r="AQ172" s="35"/>
      <c r="AR172" s="35"/>
      <c r="AS172" s="35"/>
      <c r="AT172" s="68"/>
      <c r="AW172" s="35"/>
      <c r="AX172" s="35"/>
      <c r="AY172" s="35"/>
      <c r="AZ172" s="35"/>
      <c r="BA172" s="35"/>
      <c r="BB172" s="35"/>
    </row>
    <row r="173" spans="1:54" x14ac:dyDescent="0.25">
      <c r="A173" s="31"/>
      <c r="L173" s="31"/>
      <c r="M173" s="31"/>
      <c r="T173" s="31"/>
      <c r="U173" s="31"/>
      <c r="V173" s="31"/>
      <c r="W173" s="31"/>
      <c r="X173" s="31"/>
      <c r="Y173" s="31"/>
      <c r="Z173" s="31"/>
      <c r="AA173" s="31"/>
      <c r="AO173" s="35"/>
      <c r="AP173" s="35"/>
      <c r="AQ173" s="35"/>
      <c r="AR173" s="35"/>
      <c r="AS173" s="35"/>
      <c r="AT173" s="68"/>
      <c r="AW173" s="35"/>
      <c r="AX173" s="35"/>
      <c r="AY173" s="35"/>
      <c r="AZ173" s="35"/>
      <c r="BA173" s="35"/>
      <c r="BB173" s="35"/>
    </row>
    <row r="174" spans="1:54" x14ac:dyDescent="0.25">
      <c r="A174" s="31"/>
      <c r="L174" s="31"/>
      <c r="M174" s="31"/>
      <c r="T174" s="31"/>
      <c r="U174" s="31"/>
      <c r="V174" s="31"/>
      <c r="W174" s="31"/>
      <c r="X174" s="31"/>
      <c r="Y174" s="31"/>
      <c r="Z174" s="31"/>
      <c r="AA174" s="31"/>
      <c r="AO174" s="35"/>
      <c r="AP174" s="35"/>
      <c r="AQ174" s="35"/>
      <c r="AR174" s="35"/>
      <c r="AS174" s="35"/>
      <c r="AT174" s="68"/>
      <c r="AW174" s="35"/>
      <c r="AX174" s="35"/>
      <c r="AY174" s="35"/>
      <c r="AZ174" s="35"/>
      <c r="BA174" s="35"/>
      <c r="BB174" s="35"/>
    </row>
    <row r="175" spans="1:54" x14ac:dyDescent="0.25">
      <c r="A175" s="31"/>
      <c r="L175" s="31"/>
      <c r="M175" s="31"/>
      <c r="T175" s="31"/>
      <c r="U175" s="31"/>
      <c r="V175" s="31"/>
      <c r="W175" s="31"/>
      <c r="X175" s="31"/>
      <c r="Y175" s="31"/>
      <c r="Z175" s="31"/>
      <c r="AA175" s="31"/>
      <c r="AO175" s="35"/>
      <c r="AP175" s="35"/>
      <c r="AQ175" s="35"/>
      <c r="AR175" s="35"/>
      <c r="AS175" s="35"/>
      <c r="AT175" s="68"/>
      <c r="AW175" s="35"/>
      <c r="AX175" s="35"/>
      <c r="AY175" s="35"/>
      <c r="AZ175" s="35"/>
      <c r="BA175" s="35"/>
      <c r="BB175" s="35"/>
    </row>
    <row r="176" spans="1:54" x14ac:dyDescent="0.25">
      <c r="A176" s="31"/>
      <c r="L176" s="31"/>
      <c r="M176" s="31"/>
      <c r="T176" s="31"/>
      <c r="U176" s="31"/>
      <c r="V176" s="31"/>
      <c r="W176" s="31"/>
      <c r="X176" s="31"/>
      <c r="Y176" s="31"/>
      <c r="Z176" s="31"/>
      <c r="AA176" s="31"/>
      <c r="AO176" s="35"/>
      <c r="AP176" s="35"/>
      <c r="AQ176" s="35"/>
      <c r="AR176" s="35"/>
      <c r="AS176" s="35"/>
      <c r="AT176" s="68"/>
      <c r="AW176" s="35"/>
      <c r="AX176" s="35"/>
      <c r="AY176" s="35"/>
      <c r="AZ176" s="35"/>
      <c r="BA176" s="35"/>
      <c r="BB176" s="35"/>
    </row>
    <row r="177" spans="1:54" x14ac:dyDescent="0.25">
      <c r="A177" s="31"/>
      <c r="L177" s="31"/>
      <c r="M177" s="31"/>
      <c r="T177" s="31"/>
      <c r="U177" s="31"/>
      <c r="V177" s="31"/>
      <c r="W177" s="31"/>
      <c r="X177" s="31"/>
      <c r="Y177" s="31"/>
      <c r="Z177" s="31"/>
      <c r="AA177" s="31"/>
      <c r="AO177" s="35"/>
      <c r="AP177" s="35"/>
      <c r="AQ177" s="35"/>
      <c r="AR177" s="35"/>
      <c r="AS177" s="35"/>
      <c r="AT177" s="68"/>
      <c r="AW177" s="35"/>
      <c r="AX177" s="35"/>
      <c r="AY177" s="35"/>
      <c r="AZ177" s="35"/>
      <c r="BA177" s="35"/>
      <c r="BB177" s="35"/>
    </row>
    <row r="178" spans="1:54" x14ac:dyDescent="0.25">
      <c r="A178" s="31"/>
      <c r="L178" s="31"/>
      <c r="M178" s="31"/>
      <c r="T178" s="31"/>
      <c r="U178" s="31"/>
      <c r="V178" s="31"/>
      <c r="W178" s="31"/>
      <c r="X178" s="31"/>
      <c r="Y178" s="31"/>
      <c r="Z178" s="31"/>
      <c r="AA178" s="31"/>
      <c r="AO178" s="35"/>
      <c r="AP178" s="35"/>
      <c r="AQ178" s="35"/>
      <c r="AR178" s="35"/>
      <c r="AS178" s="35"/>
      <c r="AT178" s="68"/>
      <c r="AW178" s="35"/>
      <c r="AX178" s="35"/>
      <c r="AY178" s="35"/>
      <c r="AZ178" s="35"/>
      <c r="BA178" s="35"/>
      <c r="BB178" s="35"/>
    </row>
    <row r="179" spans="1:54" x14ac:dyDescent="0.25">
      <c r="A179" s="31"/>
      <c r="L179" s="31"/>
      <c r="M179" s="31"/>
      <c r="T179" s="31"/>
      <c r="U179" s="31"/>
      <c r="V179" s="31"/>
      <c r="W179" s="31"/>
      <c r="X179" s="31"/>
      <c r="Y179" s="31"/>
      <c r="Z179" s="31"/>
      <c r="AA179" s="31"/>
      <c r="AO179" s="35"/>
      <c r="AP179" s="35"/>
      <c r="AQ179" s="35"/>
      <c r="AR179" s="35"/>
      <c r="AS179" s="35"/>
      <c r="AT179" s="68"/>
      <c r="AW179" s="35"/>
      <c r="AX179" s="35"/>
      <c r="AY179" s="35"/>
      <c r="AZ179" s="35"/>
      <c r="BA179" s="35"/>
      <c r="BB179" s="35"/>
    </row>
    <row r="180" spans="1:54" x14ac:dyDescent="0.25">
      <c r="A180" s="31"/>
      <c r="L180" s="31"/>
      <c r="M180" s="31"/>
      <c r="T180" s="31"/>
      <c r="U180" s="31"/>
      <c r="V180" s="31"/>
      <c r="W180" s="31"/>
      <c r="X180" s="31"/>
      <c r="Y180" s="31"/>
      <c r="Z180" s="31"/>
      <c r="AA180" s="31"/>
      <c r="AO180" s="35"/>
      <c r="AP180" s="35"/>
      <c r="AQ180" s="35"/>
      <c r="AR180" s="35"/>
      <c r="AS180" s="35"/>
      <c r="AT180" s="68"/>
      <c r="AW180" s="35"/>
      <c r="AX180" s="35"/>
      <c r="AY180" s="35"/>
      <c r="AZ180" s="35"/>
      <c r="BA180" s="35"/>
      <c r="BB180" s="35"/>
    </row>
    <row r="181" spans="1:54" x14ac:dyDescent="0.25">
      <c r="A181" s="31"/>
      <c r="L181" s="31"/>
      <c r="M181" s="31"/>
      <c r="T181" s="31"/>
      <c r="U181" s="31"/>
      <c r="V181" s="31"/>
      <c r="W181" s="31"/>
      <c r="X181" s="31"/>
      <c r="Y181" s="31"/>
      <c r="Z181" s="31"/>
      <c r="AA181" s="31"/>
      <c r="AO181" s="35"/>
      <c r="AP181" s="35"/>
      <c r="AQ181" s="35"/>
      <c r="AR181" s="35"/>
      <c r="AS181" s="35"/>
      <c r="AT181" s="68"/>
      <c r="AW181" s="35"/>
      <c r="AX181" s="35"/>
      <c r="AY181" s="35"/>
      <c r="AZ181" s="35"/>
      <c r="BA181" s="35"/>
      <c r="BB181" s="35"/>
    </row>
    <row r="182" spans="1:54" x14ac:dyDescent="0.25">
      <c r="A182" s="31"/>
      <c r="L182" s="31"/>
      <c r="M182" s="31"/>
      <c r="T182" s="31"/>
      <c r="U182" s="31"/>
      <c r="V182" s="31"/>
      <c r="W182" s="31"/>
      <c r="X182" s="31"/>
      <c r="Y182" s="31"/>
      <c r="Z182" s="31"/>
      <c r="AA182" s="31"/>
      <c r="AO182" s="35"/>
      <c r="AP182" s="35"/>
      <c r="AQ182" s="35"/>
      <c r="AR182" s="35"/>
      <c r="AS182" s="35"/>
      <c r="AT182" s="68"/>
      <c r="AW182" s="35"/>
      <c r="AX182" s="35"/>
      <c r="AY182" s="35"/>
      <c r="AZ182" s="35"/>
      <c r="BA182" s="35"/>
      <c r="BB182" s="35"/>
    </row>
    <row r="183" spans="1:54" x14ac:dyDescent="0.25">
      <c r="A183" s="31"/>
      <c r="L183" s="31"/>
      <c r="M183" s="31"/>
      <c r="T183" s="31"/>
      <c r="U183" s="31"/>
      <c r="V183" s="31"/>
      <c r="W183" s="31"/>
      <c r="X183" s="31"/>
      <c r="Y183" s="31"/>
      <c r="Z183" s="31"/>
      <c r="AA183" s="31"/>
      <c r="AO183" s="35"/>
      <c r="AP183" s="35"/>
      <c r="AQ183" s="35"/>
      <c r="AR183" s="35"/>
      <c r="AS183" s="35"/>
      <c r="AT183" s="68"/>
      <c r="AW183" s="35"/>
      <c r="AX183" s="35"/>
      <c r="AY183" s="35"/>
      <c r="AZ183" s="35"/>
      <c r="BA183" s="35"/>
      <c r="BB183" s="35"/>
    </row>
    <row r="184" spans="1:54" x14ac:dyDescent="0.25">
      <c r="A184" s="31"/>
      <c r="L184" s="31"/>
      <c r="M184" s="31"/>
      <c r="T184" s="31"/>
      <c r="U184" s="31"/>
      <c r="V184" s="31"/>
      <c r="W184" s="31"/>
      <c r="X184" s="31"/>
      <c r="Y184" s="31"/>
      <c r="Z184" s="31"/>
      <c r="AA184" s="31"/>
      <c r="AO184" s="35"/>
      <c r="AP184" s="35"/>
      <c r="AQ184" s="35"/>
      <c r="AR184" s="35"/>
      <c r="AS184" s="35"/>
      <c r="AT184" s="68"/>
      <c r="AW184" s="35"/>
      <c r="AX184" s="35"/>
      <c r="AY184" s="35"/>
      <c r="AZ184" s="35"/>
      <c r="BA184" s="35"/>
      <c r="BB184" s="35"/>
    </row>
    <row r="185" spans="1:54" x14ac:dyDescent="0.25">
      <c r="A185" s="31"/>
      <c r="L185" s="31"/>
      <c r="M185" s="31"/>
      <c r="T185" s="31"/>
      <c r="U185" s="31"/>
      <c r="V185" s="31"/>
      <c r="W185" s="31"/>
      <c r="X185" s="31"/>
      <c r="Y185" s="31"/>
      <c r="Z185" s="31"/>
      <c r="AA185" s="31"/>
      <c r="AO185" s="35"/>
      <c r="AP185" s="35"/>
      <c r="AQ185" s="35"/>
      <c r="AR185" s="35"/>
      <c r="AS185" s="35"/>
      <c r="AT185" s="68"/>
      <c r="AW185" s="35"/>
      <c r="AX185" s="35"/>
      <c r="AY185" s="35"/>
      <c r="AZ185" s="35"/>
      <c r="BA185" s="35"/>
      <c r="BB185" s="35"/>
    </row>
    <row r="186" spans="1:54" x14ac:dyDescent="0.25">
      <c r="A186" s="31"/>
      <c r="L186" s="31"/>
      <c r="M186" s="31"/>
      <c r="T186" s="31"/>
      <c r="U186" s="31"/>
      <c r="V186" s="31"/>
      <c r="W186" s="31"/>
      <c r="X186" s="31"/>
      <c r="Y186" s="31"/>
      <c r="Z186" s="31"/>
      <c r="AA186" s="31"/>
      <c r="AO186" s="35"/>
      <c r="AP186" s="35"/>
      <c r="AQ186" s="35"/>
      <c r="AR186" s="35"/>
      <c r="AS186" s="35"/>
      <c r="AT186" s="68"/>
      <c r="AW186" s="35"/>
      <c r="AX186" s="35"/>
      <c r="AY186" s="35"/>
      <c r="AZ186" s="35"/>
      <c r="BA186" s="35"/>
      <c r="BB186" s="35"/>
    </row>
    <row r="187" spans="1:54" x14ac:dyDescent="0.25">
      <c r="A187" s="31"/>
      <c r="L187" s="31"/>
      <c r="M187" s="31"/>
      <c r="T187" s="31"/>
      <c r="U187" s="31"/>
      <c r="V187" s="31"/>
      <c r="W187" s="31"/>
      <c r="X187" s="31"/>
      <c r="Y187" s="31"/>
      <c r="Z187" s="31"/>
      <c r="AA187" s="31"/>
      <c r="AO187" s="35"/>
      <c r="AP187" s="35"/>
      <c r="AQ187" s="35"/>
      <c r="AR187" s="35"/>
      <c r="AS187" s="35"/>
      <c r="AT187" s="68"/>
      <c r="AW187" s="35"/>
      <c r="AX187" s="35"/>
      <c r="AY187" s="35"/>
      <c r="AZ187" s="35"/>
      <c r="BA187" s="35"/>
      <c r="BB187" s="35"/>
    </row>
    <row r="188" spans="1:54" x14ac:dyDescent="0.25">
      <c r="A188" s="31"/>
      <c r="L188" s="31"/>
      <c r="M188" s="31"/>
      <c r="T188" s="31"/>
      <c r="U188" s="31"/>
      <c r="V188" s="31"/>
      <c r="W188" s="31"/>
      <c r="X188" s="31"/>
      <c r="Y188" s="31"/>
      <c r="Z188" s="31"/>
      <c r="AA188" s="31"/>
      <c r="AO188" s="35"/>
      <c r="AP188" s="35"/>
      <c r="AQ188" s="35"/>
      <c r="AR188" s="35"/>
      <c r="AS188" s="35"/>
      <c r="AT188" s="68"/>
      <c r="AW188" s="35"/>
      <c r="AX188" s="35"/>
      <c r="AY188" s="35"/>
      <c r="AZ188" s="35"/>
      <c r="BA188" s="35"/>
      <c r="BB188" s="35"/>
    </row>
    <row r="189" spans="1:54" x14ac:dyDescent="0.25">
      <c r="A189" s="31"/>
      <c r="L189" s="31"/>
      <c r="M189" s="31"/>
      <c r="T189" s="31"/>
      <c r="U189" s="31"/>
      <c r="V189" s="31"/>
      <c r="W189" s="31"/>
      <c r="X189" s="31"/>
      <c r="Y189" s="31"/>
      <c r="Z189" s="31"/>
      <c r="AA189" s="31"/>
      <c r="AO189" s="35"/>
      <c r="AP189" s="35"/>
      <c r="AQ189" s="35"/>
      <c r="AR189" s="35"/>
      <c r="AS189" s="35"/>
      <c r="AT189" s="68"/>
      <c r="AW189" s="35"/>
      <c r="AX189" s="35"/>
      <c r="AY189" s="35"/>
      <c r="AZ189" s="35"/>
      <c r="BA189" s="35"/>
      <c r="BB189" s="35"/>
    </row>
    <row r="190" spans="1:54" x14ac:dyDescent="0.25">
      <c r="A190" s="31"/>
      <c r="L190" s="31"/>
      <c r="M190" s="31"/>
      <c r="T190" s="31"/>
      <c r="U190" s="31"/>
      <c r="V190" s="31"/>
      <c r="W190" s="31"/>
      <c r="X190" s="31"/>
      <c r="Y190" s="31"/>
      <c r="Z190" s="31"/>
      <c r="AA190" s="31"/>
      <c r="AO190" s="35"/>
      <c r="AP190" s="35"/>
      <c r="AQ190" s="35"/>
      <c r="AR190" s="35"/>
      <c r="AS190" s="35"/>
      <c r="AT190" s="68"/>
      <c r="AW190" s="35"/>
      <c r="AX190" s="35"/>
      <c r="AY190" s="35"/>
      <c r="AZ190" s="35"/>
      <c r="BA190" s="35"/>
      <c r="BB190" s="35"/>
    </row>
    <row r="191" spans="1:54" x14ac:dyDescent="0.25">
      <c r="A191" s="31"/>
      <c r="L191" s="31"/>
      <c r="M191" s="31"/>
      <c r="T191" s="31"/>
      <c r="U191" s="31"/>
      <c r="V191" s="31"/>
      <c r="W191" s="31"/>
      <c r="X191" s="31"/>
      <c r="Y191" s="31"/>
      <c r="Z191" s="31"/>
      <c r="AA191" s="31"/>
      <c r="AO191" s="35"/>
      <c r="AP191" s="35"/>
      <c r="AQ191" s="35"/>
      <c r="AR191" s="35"/>
      <c r="AS191" s="35"/>
      <c r="AT191" s="68"/>
      <c r="AW191" s="35"/>
      <c r="AX191" s="35"/>
      <c r="AY191" s="35"/>
      <c r="AZ191" s="35"/>
      <c r="BA191" s="35"/>
      <c r="BB191" s="35"/>
    </row>
    <row r="192" spans="1:54" x14ac:dyDescent="0.25">
      <c r="A192" s="31"/>
      <c r="L192" s="31"/>
      <c r="M192" s="31"/>
      <c r="T192" s="31"/>
      <c r="U192" s="31"/>
      <c r="V192" s="31"/>
      <c r="W192" s="31"/>
      <c r="X192" s="31"/>
      <c r="Y192" s="31"/>
      <c r="Z192" s="31"/>
      <c r="AA192" s="31"/>
      <c r="AO192" s="35"/>
      <c r="AP192" s="35"/>
      <c r="AQ192" s="35"/>
      <c r="AR192" s="35"/>
      <c r="AS192" s="35"/>
      <c r="AT192" s="68"/>
      <c r="AW192" s="35"/>
      <c r="AX192" s="35"/>
      <c r="AY192" s="35"/>
      <c r="AZ192" s="35"/>
      <c r="BA192" s="35"/>
      <c r="BB192" s="35"/>
    </row>
    <row r="193" spans="1:54" x14ac:dyDescent="0.25">
      <c r="A193" s="31"/>
      <c r="L193" s="31"/>
      <c r="M193" s="31"/>
      <c r="T193" s="31"/>
      <c r="U193" s="31"/>
      <c r="V193" s="31"/>
      <c r="W193" s="31"/>
      <c r="X193" s="31"/>
      <c r="Y193" s="31"/>
      <c r="Z193" s="31"/>
      <c r="AA193" s="31"/>
      <c r="AO193" s="35"/>
      <c r="AP193" s="35"/>
      <c r="AQ193" s="35"/>
      <c r="AR193" s="35"/>
      <c r="AS193" s="35"/>
      <c r="AT193" s="68"/>
      <c r="AW193" s="35"/>
      <c r="AX193" s="35"/>
      <c r="AY193" s="35"/>
      <c r="AZ193" s="35"/>
      <c r="BA193" s="35"/>
      <c r="BB193" s="35"/>
    </row>
    <row r="194" spans="1:54" x14ac:dyDescent="0.25">
      <c r="A194" s="31"/>
      <c r="L194" s="31"/>
      <c r="M194" s="31"/>
      <c r="T194" s="31"/>
      <c r="U194" s="31"/>
      <c r="V194" s="31"/>
      <c r="W194" s="31"/>
      <c r="X194" s="31"/>
      <c r="Y194" s="31"/>
      <c r="Z194" s="31"/>
      <c r="AA194" s="31"/>
      <c r="AO194" s="35"/>
      <c r="AP194" s="35"/>
      <c r="AQ194" s="35"/>
      <c r="AR194" s="35"/>
      <c r="AS194" s="35"/>
      <c r="AT194" s="68"/>
      <c r="AW194" s="35"/>
      <c r="AX194" s="35"/>
      <c r="AY194" s="35"/>
      <c r="AZ194" s="35"/>
      <c r="BA194" s="35"/>
      <c r="BB194" s="35"/>
    </row>
    <row r="195" spans="1:54" x14ac:dyDescent="0.25">
      <c r="A195" s="31"/>
      <c r="L195" s="31"/>
      <c r="M195" s="31"/>
      <c r="T195" s="31"/>
      <c r="U195" s="31"/>
      <c r="V195" s="31"/>
      <c r="W195" s="31"/>
      <c r="X195" s="31"/>
      <c r="Y195" s="31"/>
      <c r="Z195" s="31"/>
      <c r="AA195" s="31"/>
      <c r="AO195" s="35"/>
      <c r="AP195" s="35"/>
      <c r="AQ195" s="35"/>
      <c r="AR195" s="35"/>
      <c r="AS195" s="35"/>
      <c r="AT195" s="68"/>
      <c r="AW195" s="35"/>
      <c r="AX195" s="35"/>
      <c r="AY195" s="35"/>
      <c r="AZ195" s="35"/>
      <c r="BA195" s="35"/>
      <c r="BB195" s="35"/>
    </row>
    <row r="196" spans="1:54" x14ac:dyDescent="0.25">
      <c r="A196" s="31"/>
      <c r="L196" s="31"/>
      <c r="M196" s="31"/>
      <c r="T196" s="31"/>
      <c r="U196" s="31"/>
      <c r="V196" s="31"/>
      <c r="W196" s="31"/>
      <c r="X196" s="31"/>
      <c r="Y196" s="31"/>
      <c r="Z196" s="31"/>
      <c r="AA196" s="31"/>
      <c r="AO196" s="35"/>
      <c r="AP196" s="35"/>
      <c r="AQ196" s="35"/>
      <c r="AR196" s="35"/>
      <c r="AS196" s="35"/>
      <c r="AT196" s="68"/>
      <c r="AW196" s="35"/>
      <c r="AX196" s="35"/>
      <c r="AY196" s="35"/>
      <c r="AZ196" s="35"/>
      <c r="BA196" s="35"/>
      <c r="BB196" s="35"/>
    </row>
    <row r="197" spans="1:54" x14ac:dyDescent="0.25">
      <c r="A197" s="31"/>
      <c r="L197" s="31"/>
      <c r="M197" s="31"/>
      <c r="T197" s="31"/>
      <c r="U197" s="31"/>
      <c r="V197" s="31"/>
      <c r="W197" s="31"/>
      <c r="X197" s="31"/>
      <c r="Y197" s="31"/>
      <c r="Z197" s="31"/>
      <c r="AA197" s="31"/>
      <c r="AO197" s="35"/>
      <c r="AP197" s="35"/>
      <c r="AQ197" s="35"/>
      <c r="AR197" s="35"/>
      <c r="AS197" s="35"/>
      <c r="AT197" s="68"/>
      <c r="AW197" s="35"/>
      <c r="AX197" s="35"/>
      <c r="AY197" s="35"/>
      <c r="AZ197" s="35"/>
      <c r="BA197" s="35"/>
      <c r="BB197" s="35"/>
    </row>
    <row r="198" spans="1:54" x14ac:dyDescent="0.25">
      <c r="A198" s="31"/>
      <c r="L198" s="31"/>
      <c r="M198" s="31"/>
      <c r="T198" s="31"/>
      <c r="U198" s="31"/>
      <c r="V198" s="31"/>
      <c r="W198" s="31"/>
      <c r="X198" s="31"/>
      <c r="Y198" s="31"/>
      <c r="Z198" s="31"/>
      <c r="AA198" s="31"/>
      <c r="AO198" s="35"/>
      <c r="AP198" s="35"/>
      <c r="AQ198" s="35"/>
      <c r="AR198" s="35"/>
      <c r="AS198" s="35"/>
      <c r="AT198" s="68"/>
      <c r="AW198" s="35"/>
      <c r="AX198" s="35"/>
      <c r="AY198" s="35"/>
      <c r="AZ198" s="35"/>
      <c r="BA198" s="35"/>
      <c r="BB198" s="35"/>
    </row>
    <row r="199" spans="1:54" x14ac:dyDescent="0.25">
      <c r="A199" s="31"/>
      <c r="L199" s="31"/>
      <c r="M199" s="31"/>
      <c r="T199" s="31"/>
      <c r="U199" s="31"/>
      <c r="V199" s="31"/>
      <c r="W199" s="31"/>
      <c r="X199" s="31"/>
      <c r="Y199" s="31"/>
      <c r="Z199" s="31"/>
      <c r="AA199" s="31"/>
      <c r="AO199" s="35"/>
      <c r="AP199" s="35"/>
      <c r="AQ199" s="35"/>
      <c r="AR199" s="35"/>
      <c r="AS199" s="35"/>
      <c r="AT199" s="68"/>
      <c r="AW199" s="35"/>
      <c r="AX199" s="35"/>
      <c r="AY199" s="35"/>
      <c r="AZ199" s="35"/>
      <c r="BA199" s="35"/>
      <c r="BB199" s="35"/>
    </row>
    <row r="200" spans="1:54" x14ac:dyDescent="0.25">
      <c r="A200" s="31"/>
      <c r="L200" s="31"/>
      <c r="M200" s="31"/>
      <c r="T200" s="31"/>
      <c r="U200" s="31"/>
      <c r="V200" s="31"/>
      <c r="W200" s="31"/>
      <c r="X200" s="31"/>
      <c r="Y200" s="31"/>
      <c r="Z200" s="31"/>
      <c r="AA200" s="31"/>
      <c r="AO200" s="35"/>
      <c r="AP200" s="35"/>
      <c r="AQ200" s="35"/>
      <c r="AR200" s="35"/>
      <c r="AS200" s="35"/>
      <c r="AT200" s="68"/>
      <c r="AW200" s="35"/>
      <c r="AX200" s="35"/>
      <c r="AY200" s="35"/>
      <c r="AZ200" s="35"/>
      <c r="BA200" s="35"/>
      <c r="BB200" s="35"/>
    </row>
    <row r="201" spans="1:54" x14ac:dyDescent="0.25">
      <c r="A201" s="31"/>
      <c r="L201" s="31"/>
      <c r="M201" s="31"/>
      <c r="T201" s="31"/>
      <c r="U201" s="31"/>
      <c r="V201" s="31"/>
      <c r="W201" s="31"/>
      <c r="X201" s="31"/>
      <c r="Y201" s="31"/>
      <c r="Z201" s="31"/>
      <c r="AA201" s="31"/>
      <c r="AO201" s="35"/>
      <c r="AP201" s="35"/>
      <c r="AQ201" s="35"/>
      <c r="AR201" s="35"/>
      <c r="AS201" s="35"/>
      <c r="AT201" s="68"/>
      <c r="AW201" s="35"/>
      <c r="AX201" s="35"/>
      <c r="AY201" s="35"/>
      <c r="AZ201" s="35"/>
      <c r="BA201" s="35"/>
      <c r="BB201" s="35"/>
    </row>
    <row r="202" spans="1:54" x14ac:dyDescent="0.25">
      <c r="A202" s="31"/>
      <c r="L202" s="31"/>
      <c r="M202" s="31"/>
      <c r="T202" s="31"/>
      <c r="U202" s="31"/>
      <c r="V202" s="31"/>
      <c r="W202" s="31"/>
      <c r="X202" s="31"/>
      <c r="Y202" s="31"/>
      <c r="Z202" s="31"/>
      <c r="AA202" s="31"/>
      <c r="AO202" s="35"/>
      <c r="AP202" s="35"/>
      <c r="AQ202" s="35"/>
      <c r="AR202" s="35"/>
      <c r="AS202" s="35"/>
      <c r="AT202" s="68"/>
      <c r="AW202" s="35"/>
      <c r="AX202" s="35"/>
      <c r="AY202" s="35"/>
      <c r="AZ202" s="35"/>
      <c r="BA202" s="35"/>
      <c r="BB202" s="35"/>
    </row>
    <row r="203" spans="1:54" x14ac:dyDescent="0.25">
      <c r="A203" s="31"/>
      <c r="L203" s="31"/>
      <c r="M203" s="31"/>
      <c r="T203" s="31"/>
      <c r="U203" s="31"/>
      <c r="V203" s="31"/>
      <c r="W203" s="31"/>
      <c r="X203" s="31"/>
      <c r="Y203" s="31"/>
      <c r="Z203" s="31"/>
      <c r="AA203" s="31"/>
      <c r="AO203" s="35"/>
      <c r="AP203" s="35"/>
      <c r="AQ203" s="35"/>
      <c r="AR203" s="35"/>
      <c r="AS203" s="35"/>
      <c r="AT203" s="68"/>
      <c r="AW203" s="35"/>
      <c r="AX203" s="35"/>
      <c r="AY203" s="35"/>
      <c r="AZ203" s="35"/>
      <c r="BA203" s="35"/>
      <c r="BB203" s="35"/>
    </row>
    <row r="204" spans="1:54" x14ac:dyDescent="0.25">
      <c r="A204" s="31"/>
      <c r="L204" s="31"/>
      <c r="M204" s="31"/>
      <c r="T204" s="31"/>
      <c r="U204" s="31"/>
      <c r="V204" s="31"/>
      <c r="W204" s="31"/>
      <c r="X204" s="31"/>
      <c r="Y204" s="31"/>
      <c r="Z204" s="31"/>
      <c r="AA204" s="31"/>
      <c r="AO204" s="35"/>
      <c r="AP204" s="35"/>
      <c r="AQ204" s="35"/>
      <c r="AR204" s="35"/>
      <c r="AS204" s="35"/>
      <c r="AT204" s="68"/>
      <c r="AW204" s="35"/>
      <c r="AX204" s="35"/>
      <c r="AY204" s="35"/>
      <c r="AZ204" s="35"/>
      <c r="BA204" s="35"/>
      <c r="BB204" s="35"/>
    </row>
    <row r="205" spans="1:54" x14ac:dyDescent="0.25">
      <c r="A205" s="31"/>
      <c r="L205" s="31"/>
      <c r="M205" s="31"/>
      <c r="T205" s="31"/>
      <c r="U205" s="31"/>
      <c r="V205" s="31"/>
      <c r="W205" s="31"/>
      <c r="X205" s="31"/>
      <c r="Y205" s="31"/>
      <c r="Z205" s="31"/>
      <c r="AA205" s="31"/>
      <c r="AO205" s="35"/>
      <c r="AP205" s="35"/>
      <c r="AQ205" s="35"/>
      <c r="AR205" s="35"/>
      <c r="AS205" s="35"/>
      <c r="AT205" s="68"/>
      <c r="AW205" s="35"/>
      <c r="AX205" s="35"/>
      <c r="AY205" s="35"/>
      <c r="AZ205" s="35"/>
      <c r="BA205" s="35"/>
      <c r="BB205" s="35"/>
    </row>
    <row r="206" spans="1:54" x14ac:dyDescent="0.25">
      <c r="A206" s="31"/>
      <c r="L206" s="31"/>
      <c r="M206" s="31"/>
      <c r="T206" s="31"/>
      <c r="U206" s="31"/>
      <c r="V206" s="31"/>
      <c r="W206" s="31"/>
      <c r="X206" s="31"/>
      <c r="Y206" s="31"/>
      <c r="Z206" s="31"/>
      <c r="AA206" s="31"/>
      <c r="AO206" s="35"/>
      <c r="AP206" s="35"/>
      <c r="AQ206" s="35"/>
      <c r="AR206" s="35"/>
      <c r="AS206" s="35"/>
      <c r="AT206" s="68"/>
      <c r="AW206" s="35"/>
      <c r="AX206" s="35"/>
      <c r="AY206" s="35"/>
      <c r="AZ206" s="35"/>
      <c r="BA206" s="35"/>
      <c r="BB206" s="35"/>
    </row>
    <row r="207" spans="1:54" x14ac:dyDescent="0.25">
      <c r="A207" s="31"/>
      <c r="L207" s="31"/>
      <c r="M207" s="31"/>
      <c r="T207" s="31"/>
      <c r="U207" s="31"/>
      <c r="V207" s="31"/>
      <c r="W207" s="31"/>
      <c r="X207" s="31"/>
      <c r="Y207" s="31"/>
      <c r="Z207" s="31"/>
      <c r="AA207" s="31"/>
      <c r="AO207" s="35"/>
      <c r="AP207" s="35"/>
      <c r="AQ207" s="35"/>
      <c r="AR207" s="35"/>
      <c r="AS207" s="35"/>
      <c r="AT207" s="68"/>
      <c r="AW207" s="35"/>
      <c r="AX207" s="35"/>
      <c r="AY207" s="35"/>
      <c r="AZ207" s="35"/>
      <c r="BA207" s="35"/>
      <c r="BB207" s="35"/>
    </row>
    <row r="208" spans="1:54" x14ac:dyDescent="0.25">
      <c r="A208" s="31"/>
      <c r="L208" s="31"/>
      <c r="M208" s="31"/>
      <c r="T208" s="31"/>
      <c r="U208" s="31"/>
      <c r="V208" s="31"/>
      <c r="W208" s="31"/>
      <c r="X208" s="31"/>
      <c r="Y208" s="31"/>
      <c r="Z208" s="31"/>
      <c r="AA208" s="31"/>
      <c r="AO208" s="35"/>
      <c r="AP208" s="35"/>
      <c r="AQ208" s="35"/>
      <c r="AR208" s="35"/>
      <c r="AS208" s="35"/>
      <c r="AT208" s="68"/>
      <c r="AW208" s="35"/>
      <c r="AX208" s="35"/>
      <c r="AY208" s="35"/>
      <c r="AZ208" s="35"/>
      <c r="BA208" s="35"/>
      <c r="BB208" s="35"/>
    </row>
    <row r="209" spans="1:54" x14ac:dyDescent="0.25">
      <c r="A209" s="31"/>
      <c r="L209" s="31"/>
      <c r="M209" s="31"/>
      <c r="T209" s="31"/>
      <c r="U209" s="31"/>
      <c r="V209" s="31"/>
      <c r="W209" s="31"/>
      <c r="X209" s="31"/>
      <c r="Y209" s="31"/>
      <c r="Z209" s="31"/>
      <c r="AA209" s="31"/>
      <c r="AO209" s="35"/>
      <c r="AP209" s="35"/>
      <c r="AQ209" s="35"/>
      <c r="AR209" s="35"/>
      <c r="AS209" s="35"/>
      <c r="AT209" s="68"/>
      <c r="AW209" s="35"/>
      <c r="AX209" s="35"/>
      <c r="AY209" s="35"/>
      <c r="AZ209" s="35"/>
      <c r="BA209" s="35"/>
      <c r="BB209" s="35"/>
    </row>
    <row r="210" spans="1:54" x14ac:dyDescent="0.25">
      <c r="A210" s="31"/>
      <c r="L210" s="31"/>
      <c r="M210" s="31"/>
      <c r="T210" s="31"/>
      <c r="U210" s="31"/>
      <c r="V210" s="31"/>
      <c r="W210" s="31"/>
      <c r="X210" s="31"/>
      <c r="Y210" s="31"/>
      <c r="Z210" s="31"/>
      <c r="AA210" s="31"/>
      <c r="AO210" s="35"/>
      <c r="AP210" s="35"/>
      <c r="AQ210" s="35"/>
      <c r="AR210" s="35"/>
      <c r="AS210" s="35"/>
      <c r="AT210" s="68"/>
      <c r="AW210" s="35"/>
      <c r="AX210" s="35"/>
      <c r="AY210" s="35"/>
      <c r="AZ210" s="35"/>
      <c r="BA210" s="35"/>
      <c r="BB210" s="35"/>
    </row>
    <row r="211" spans="1:54" x14ac:dyDescent="0.25">
      <c r="A211" s="31"/>
      <c r="L211" s="31"/>
      <c r="M211" s="31"/>
      <c r="T211" s="31"/>
      <c r="U211" s="31"/>
      <c r="V211" s="31"/>
      <c r="W211" s="31"/>
      <c r="X211" s="31"/>
      <c r="Y211" s="31"/>
      <c r="Z211" s="31"/>
      <c r="AA211" s="31"/>
      <c r="AO211" s="35"/>
      <c r="AP211" s="35"/>
      <c r="AQ211" s="35"/>
      <c r="AR211" s="35"/>
      <c r="AS211" s="35"/>
      <c r="AT211" s="68"/>
      <c r="AW211" s="35"/>
      <c r="AX211" s="35"/>
      <c r="AY211" s="35"/>
      <c r="AZ211" s="35"/>
      <c r="BA211" s="35"/>
      <c r="BB211" s="35"/>
    </row>
    <row r="212" spans="1:54" x14ac:dyDescent="0.25">
      <c r="A212" s="31"/>
      <c r="L212" s="31"/>
      <c r="M212" s="31"/>
      <c r="T212" s="31"/>
      <c r="U212" s="31"/>
      <c r="V212" s="31"/>
      <c r="W212" s="31"/>
      <c r="X212" s="31"/>
      <c r="Y212" s="31"/>
      <c r="Z212" s="31"/>
      <c r="AA212" s="31"/>
      <c r="AO212" s="35"/>
      <c r="AP212" s="35"/>
      <c r="AQ212" s="35"/>
      <c r="AR212" s="35"/>
      <c r="AS212" s="35"/>
      <c r="AT212" s="68"/>
      <c r="AW212" s="35"/>
      <c r="AX212" s="35"/>
      <c r="AY212" s="35"/>
      <c r="AZ212" s="35"/>
      <c r="BA212" s="35"/>
      <c r="BB212" s="35"/>
    </row>
    <row r="213" spans="1:54" x14ac:dyDescent="0.25">
      <c r="A213" s="31"/>
      <c r="L213" s="31"/>
      <c r="M213" s="31"/>
      <c r="T213" s="31"/>
      <c r="U213" s="31"/>
      <c r="V213" s="31"/>
      <c r="W213" s="31"/>
      <c r="X213" s="31"/>
      <c r="Y213" s="31"/>
      <c r="Z213" s="31"/>
      <c r="AA213" s="31"/>
      <c r="AO213" s="35"/>
      <c r="AP213" s="35"/>
      <c r="AQ213" s="35"/>
      <c r="AR213" s="35"/>
      <c r="AS213" s="35"/>
      <c r="AT213" s="68"/>
      <c r="AW213" s="35"/>
      <c r="AX213" s="35"/>
      <c r="AY213" s="35"/>
      <c r="AZ213" s="35"/>
      <c r="BA213" s="35"/>
      <c r="BB213" s="35"/>
    </row>
    <row r="214" spans="1:54" x14ac:dyDescent="0.25">
      <c r="A214" s="31"/>
      <c r="L214" s="31"/>
      <c r="M214" s="31"/>
      <c r="T214" s="31"/>
      <c r="U214" s="31"/>
      <c r="V214" s="31"/>
      <c r="W214" s="31"/>
      <c r="X214" s="31"/>
      <c r="Y214" s="31"/>
      <c r="Z214" s="31"/>
      <c r="AA214" s="31"/>
      <c r="AO214" s="35"/>
      <c r="AP214" s="35"/>
      <c r="AQ214" s="35"/>
      <c r="AR214" s="35"/>
      <c r="AS214" s="35"/>
      <c r="AT214" s="68"/>
      <c r="AW214" s="35"/>
      <c r="AX214" s="35"/>
      <c r="AY214" s="35"/>
      <c r="AZ214" s="35"/>
      <c r="BA214" s="35"/>
      <c r="BB214" s="35"/>
    </row>
    <row r="215" spans="1:54" x14ac:dyDescent="0.25">
      <c r="A215" s="31"/>
      <c r="L215" s="31"/>
      <c r="M215" s="31"/>
      <c r="T215" s="31"/>
      <c r="U215" s="31"/>
      <c r="V215" s="31"/>
      <c r="W215" s="31"/>
      <c r="X215" s="31"/>
      <c r="Y215" s="31"/>
      <c r="Z215" s="31"/>
      <c r="AA215" s="31"/>
      <c r="AO215" s="35"/>
      <c r="AP215" s="35"/>
      <c r="AQ215" s="35"/>
      <c r="AR215" s="35"/>
      <c r="AS215" s="35"/>
      <c r="AT215" s="68"/>
      <c r="AW215" s="35"/>
      <c r="AX215" s="35"/>
      <c r="AY215" s="35"/>
      <c r="AZ215" s="35"/>
      <c r="BA215" s="35"/>
      <c r="BB215" s="35"/>
    </row>
    <row r="216" spans="1:54" x14ac:dyDescent="0.25">
      <c r="A216" s="31"/>
      <c r="L216" s="31"/>
      <c r="M216" s="31"/>
      <c r="T216" s="31"/>
      <c r="U216" s="31"/>
      <c r="V216" s="31"/>
      <c r="W216" s="31"/>
      <c r="X216" s="31"/>
      <c r="Y216" s="31"/>
      <c r="Z216" s="31"/>
      <c r="AA216" s="31"/>
      <c r="AO216" s="35"/>
      <c r="AP216" s="35"/>
      <c r="AQ216" s="35"/>
      <c r="AR216" s="35"/>
      <c r="AS216" s="35"/>
      <c r="AT216" s="68"/>
      <c r="AW216" s="35"/>
      <c r="AX216" s="35"/>
      <c r="AY216" s="35"/>
      <c r="AZ216" s="35"/>
      <c r="BA216" s="35"/>
      <c r="BB216" s="35"/>
    </row>
    <row r="217" spans="1:54" x14ac:dyDescent="0.25">
      <c r="A217" s="31"/>
      <c r="L217" s="31"/>
      <c r="M217" s="31"/>
      <c r="T217" s="31"/>
      <c r="U217" s="31"/>
      <c r="V217" s="31"/>
      <c r="W217" s="31"/>
      <c r="X217" s="31"/>
      <c r="Y217" s="31"/>
      <c r="Z217" s="31"/>
      <c r="AA217" s="31"/>
      <c r="AO217" s="35"/>
      <c r="AP217" s="35"/>
      <c r="AQ217" s="35"/>
      <c r="AR217" s="35"/>
      <c r="AS217" s="35"/>
      <c r="AT217" s="68"/>
      <c r="AW217" s="35"/>
      <c r="AX217" s="35"/>
      <c r="AY217" s="35"/>
      <c r="AZ217" s="35"/>
      <c r="BA217" s="35"/>
      <c r="BB217" s="35"/>
    </row>
    <row r="218" spans="1:54" x14ac:dyDescent="0.25">
      <c r="A218" s="31"/>
      <c r="L218" s="31"/>
      <c r="M218" s="31"/>
      <c r="T218" s="31"/>
      <c r="U218" s="31"/>
      <c r="V218" s="31"/>
      <c r="W218" s="31"/>
      <c r="X218" s="31"/>
      <c r="Y218" s="31"/>
      <c r="Z218" s="31"/>
      <c r="AA218" s="31"/>
      <c r="AO218" s="35"/>
      <c r="AP218" s="35"/>
      <c r="AQ218" s="35"/>
      <c r="AR218" s="35"/>
      <c r="AS218" s="35"/>
      <c r="AT218" s="68"/>
      <c r="AW218" s="35"/>
      <c r="AX218" s="35"/>
      <c r="AY218" s="35"/>
      <c r="AZ218" s="35"/>
      <c r="BA218" s="35"/>
      <c r="BB218" s="35"/>
    </row>
    <row r="219" spans="1:54" x14ac:dyDescent="0.25">
      <c r="A219" s="31"/>
      <c r="L219" s="31"/>
      <c r="M219" s="31"/>
      <c r="T219" s="31"/>
      <c r="U219" s="31"/>
      <c r="V219" s="31"/>
      <c r="W219" s="31"/>
      <c r="X219" s="31"/>
      <c r="Y219" s="31"/>
      <c r="Z219" s="31"/>
      <c r="AA219" s="31"/>
      <c r="AO219" s="35"/>
      <c r="AP219" s="35"/>
      <c r="AQ219" s="35"/>
      <c r="AR219" s="35"/>
      <c r="AS219" s="35"/>
      <c r="AT219" s="68"/>
      <c r="AW219" s="35"/>
      <c r="AX219" s="35"/>
      <c r="AY219" s="35"/>
      <c r="AZ219" s="35"/>
      <c r="BA219" s="35"/>
      <c r="BB219" s="35"/>
    </row>
    <row r="220" spans="1:54" x14ac:dyDescent="0.25">
      <c r="A220" s="31"/>
      <c r="L220" s="31"/>
      <c r="M220" s="31"/>
      <c r="T220" s="31"/>
      <c r="U220" s="31"/>
      <c r="V220" s="31"/>
      <c r="W220" s="31"/>
      <c r="X220" s="31"/>
      <c r="Y220" s="31"/>
      <c r="Z220" s="31"/>
      <c r="AA220" s="31"/>
      <c r="AO220" s="35"/>
      <c r="AP220" s="35"/>
      <c r="AQ220" s="35"/>
      <c r="AR220" s="35"/>
      <c r="AS220" s="35"/>
      <c r="AT220" s="68"/>
      <c r="AW220" s="35"/>
      <c r="AX220" s="35"/>
      <c r="AY220" s="35"/>
      <c r="AZ220" s="35"/>
      <c r="BA220" s="35"/>
      <c r="BB220" s="35"/>
    </row>
    <row r="221" spans="1:54" x14ac:dyDescent="0.25">
      <c r="A221" s="31"/>
      <c r="L221" s="31"/>
      <c r="M221" s="31"/>
      <c r="T221" s="31"/>
      <c r="U221" s="31"/>
      <c r="V221" s="31"/>
      <c r="W221" s="31"/>
      <c r="X221" s="31"/>
      <c r="Y221" s="31"/>
      <c r="Z221" s="31"/>
      <c r="AA221" s="31"/>
      <c r="AO221" s="35"/>
      <c r="AP221" s="35"/>
      <c r="AQ221" s="35"/>
      <c r="AR221" s="35"/>
      <c r="AS221" s="35"/>
      <c r="AT221" s="68"/>
      <c r="AW221" s="35"/>
      <c r="AX221" s="35"/>
      <c r="AY221" s="35"/>
      <c r="AZ221" s="35"/>
      <c r="BA221" s="35"/>
      <c r="BB221" s="35"/>
    </row>
    <row r="222" spans="1:54" x14ac:dyDescent="0.25">
      <c r="A222" s="31"/>
      <c r="L222" s="31"/>
      <c r="M222" s="31"/>
      <c r="T222" s="31"/>
      <c r="U222" s="31"/>
      <c r="V222" s="31"/>
      <c r="W222" s="31"/>
      <c r="X222" s="31"/>
      <c r="Y222" s="31"/>
      <c r="Z222" s="31"/>
      <c r="AA222" s="31"/>
      <c r="AO222" s="35"/>
      <c r="AP222" s="35"/>
      <c r="AQ222" s="35"/>
      <c r="AR222" s="35"/>
      <c r="AS222" s="35"/>
      <c r="AT222" s="68"/>
      <c r="AW222" s="35"/>
      <c r="AX222" s="35"/>
      <c r="AY222" s="35"/>
      <c r="AZ222" s="35"/>
      <c r="BA222" s="35"/>
      <c r="BB222" s="35"/>
    </row>
    <row r="223" spans="1:54" x14ac:dyDescent="0.25">
      <c r="A223" s="31"/>
      <c r="L223" s="31"/>
      <c r="M223" s="31"/>
      <c r="T223" s="31"/>
      <c r="U223" s="31"/>
      <c r="V223" s="31"/>
      <c r="W223" s="31"/>
      <c r="X223" s="31"/>
      <c r="Y223" s="31"/>
      <c r="Z223" s="31"/>
      <c r="AA223" s="31"/>
      <c r="AO223" s="35"/>
      <c r="AP223" s="35"/>
      <c r="AQ223" s="35"/>
      <c r="AR223" s="35"/>
      <c r="AS223" s="35"/>
      <c r="AT223" s="68"/>
      <c r="AW223" s="35"/>
      <c r="AX223" s="35"/>
      <c r="AY223" s="35"/>
      <c r="AZ223" s="35"/>
      <c r="BA223" s="35"/>
      <c r="BB223" s="35"/>
    </row>
    <row r="224" spans="1:54" x14ac:dyDescent="0.25">
      <c r="A224" s="31"/>
      <c r="L224" s="31"/>
      <c r="M224" s="31"/>
      <c r="T224" s="31"/>
      <c r="U224" s="31"/>
      <c r="V224" s="31"/>
      <c r="W224" s="31"/>
      <c r="X224" s="31"/>
      <c r="Y224" s="31"/>
      <c r="Z224" s="31"/>
      <c r="AA224" s="31"/>
      <c r="AO224" s="35"/>
      <c r="AP224" s="35"/>
      <c r="AQ224" s="35"/>
      <c r="AR224" s="35"/>
      <c r="AS224" s="35"/>
      <c r="AT224" s="68"/>
      <c r="AW224" s="35"/>
      <c r="AX224" s="35"/>
      <c r="AY224" s="35"/>
      <c r="AZ224" s="35"/>
      <c r="BA224" s="35"/>
      <c r="BB224" s="35"/>
    </row>
    <row r="225" spans="1:54" x14ac:dyDescent="0.25">
      <c r="A225" s="31"/>
      <c r="L225" s="31"/>
      <c r="M225" s="31"/>
      <c r="T225" s="31"/>
      <c r="U225" s="31"/>
      <c r="V225" s="31"/>
      <c r="W225" s="31"/>
      <c r="X225" s="31"/>
      <c r="Y225" s="31"/>
      <c r="Z225" s="31"/>
      <c r="AA225" s="31"/>
      <c r="AO225" s="35"/>
      <c r="AP225" s="35"/>
      <c r="AQ225" s="35"/>
      <c r="AR225" s="35"/>
      <c r="AS225" s="35"/>
      <c r="AT225" s="68"/>
      <c r="AW225" s="35"/>
      <c r="AX225" s="35"/>
      <c r="AY225" s="35"/>
      <c r="AZ225" s="35"/>
      <c r="BA225" s="35"/>
      <c r="BB225" s="35"/>
    </row>
    <row r="226" spans="1:54" x14ac:dyDescent="0.25">
      <c r="A226" s="31"/>
      <c r="L226" s="31"/>
      <c r="M226" s="31"/>
      <c r="T226" s="31"/>
      <c r="U226" s="31"/>
      <c r="V226" s="31"/>
      <c r="W226" s="31"/>
      <c r="X226" s="31"/>
      <c r="Y226" s="31"/>
      <c r="Z226" s="31"/>
      <c r="AA226" s="31"/>
      <c r="AO226" s="35"/>
      <c r="AP226" s="35"/>
      <c r="AQ226" s="35"/>
      <c r="AR226" s="35"/>
      <c r="AS226" s="35"/>
      <c r="AT226" s="68"/>
      <c r="AW226" s="35"/>
      <c r="AX226" s="35"/>
      <c r="AY226" s="35"/>
      <c r="AZ226" s="35"/>
      <c r="BA226" s="35"/>
      <c r="BB226" s="35"/>
    </row>
    <row r="227" spans="1:54" x14ac:dyDescent="0.25">
      <c r="A227" s="31"/>
      <c r="L227" s="31"/>
      <c r="M227" s="31"/>
      <c r="T227" s="31"/>
      <c r="U227" s="31"/>
      <c r="V227" s="31"/>
      <c r="W227" s="31"/>
      <c r="X227" s="31"/>
      <c r="Y227" s="31"/>
      <c r="Z227" s="31"/>
      <c r="AA227" s="31"/>
      <c r="AO227" s="35"/>
      <c r="AP227" s="35"/>
      <c r="AQ227" s="35"/>
      <c r="AR227" s="35"/>
      <c r="AS227" s="35"/>
      <c r="AT227" s="68"/>
      <c r="AW227" s="35"/>
      <c r="AX227" s="35"/>
      <c r="AY227" s="35"/>
      <c r="AZ227" s="35"/>
      <c r="BA227" s="35"/>
      <c r="BB227" s="35"/>
    </row>
    <row r="228" spans="1:54" x14ac:dyDescent="0.25">
      <c r="A228" s="31"/>
      <c r="L228" s="31"/>
      <c r="M228" s="31"/>
      <c r="T228" s="31"/>
      <c r="U228" s="31"/>
      <c r="V228" s="31"/>
      <c r="W228" s="31"/>
      <c r="X228" s="31"/>
      <c r="Y228" s="31"/>
      <c r="Z228" s="31"/>
      <c r="AA228" s="31"/>
      <c r="AO228" s="35"/>
      <c r="AP228" s="35"/>
      <c r="AQ228" s="35"/>
      <c r="AR228" s="35"/>
      <c r="AS228" s="35"/>
      <c r="AT228" s="68"/>
      <c r="AW228" s="35"/>
      <c r="AX228" s="35"/>
      <c r="AY228" s="35"/>
      <c r="AZ228" s="35"/>
      <c r="BA228" s="35"/>
      <c r="BB228" s="35"/>
    </row>
    <row r="229" spans="1:54" x14ac:dyDescent="0.25">
      <c r="A229" s="31"/>
      <c r="L229" s="31"/>
      <c r="M229" s="31"/>
      <c r="T229" s="31"/>
      <c r="U229" s="31"/>
      <c r="V229" s="31"/>
      <c r="W229" s="31"/>
      <c r="X229" s="31"/>
      <c r="Y229" s="31"/>
      <c r="Z229" s="31"/>
      <c r="AA229" s="31"/>
      <c r="AO229" s="35"/>
      <c r="AP229" s="35"/>
      <c r="AQ229" s="35"/>
      <c r="AR229" s="35"/>
      <c r="AS229" s="35"/>
      <c r="AT229" s="68"/>
      <c r="AW229" s="35"/>
      <c r="AX229" s="35"/>
      <c r="AY229" s="35"/>
      <c r="AZ229" s="35"/>
      <c r="BA229" s="35"/>
      <c r="BB229" s="35"/>
    </row>
    <row r="230" spans="1:54" x14ac:dyDescent="0.25">
      <c r="A230" s="31"/>
      <c r="L230" s="31"/>
      <c r="M230" s="31"/>
      <c r="T230" s="31"/>
      <c r="U230" s="31"/>
      <c r="V230" s="31"/>
      <c r="W230" s="31"/>
      <c r="X230" s="31"/>
      <c r="Y230" s="31"/>
      <c r="Z230" s="31"/>
      <c r="AA230" s="31"/>
      <c r="AO230" s="35"/>
      <c r="AP230" s="35"/>
      <c r="AQ230" s="35"/>
      <c r="AR230" s="35"/>
      <c r="AS230" s="35"/>
      <c r="AT230" s="68"/>
      <c r="AW230" s="35"/>
      <c r="AX230" s="35"/>
      <c r="AY230" s="35"/>
      <c r="AZ230" s="35"/>
      <c r="BA230" s="35"/>
      <c r="BB230" s="35"/>
    </row>
    <row r="231" spans="1:54" x14ac:dyDescent="0.25">
      <c r="A231" s="31"/>
      <c r="L231" s="31"/>
      <c r="M231" s="31"/>
      <c r="T231" s="31"/>
      <c r="U231" s="31"/>
      <c r="V231" s="31"/>
      <c r="W231" s="31"/>
      <c r="X231" s="31"/>
      <c r="Y231" s="31"/>
      <c r="Z231" s="31"/>
      <c r="AA231" s="31"/>
      <c r="AO231" s="35"/>
      <c r="AP231" s="35"/>
      <c r="AQ231" s="35"/>
      <c r="AR231" s="35"/>
      <c r="AS231" s="35"/>
      <c r="AT231" s="68"/>
      <c r="AW231" s="35"/>
      <c r="AX231" s="35"/>
      <c r="AY231" s="35"/>
      <c r="AZ231" s="35"/>
      <c r="BA231" s="35"/>
      <c r="BB231" s="35"/>
    </row>
    <row r="232" spans="1:54" x14ac:dyDescent="0.25">
      <c r="A232" s="31"/>
      <c r="L232" s="31"/>
      <c r="M232" s="31"/>
      <c r="T232" s="31"/>
      <c r="U232" s="31"/>
      <c r="V232" s="31"/>
      <c r="W232" s="31"/>
      <c r="X232" s="31"/>
      <c r="Y232" s="31"/>
      <c r="Z232" s="31"/>
      <c r="AA232" s="31"/>
      <c r="AO232" s="35"/>
      <c r="AP232" s="35"/>
      <c r="AQ232" s="35"/>
      <c r="AR232" s="35"/>
      <c r="AS232" s="35"/>
      <c r="AT232" s="68"/>
      <c r="AW232" s="35"/>
      <c r="AX232" s="35"/>
      <c r="AY232" s="35"/>
      <c r="AZ232" s="35"/>
      <c r="BA232" s="35"/>
      <c r="BB232" s="35"/>
    </row>
    <row r="233" spans="1:54" x14ac:dyDescent="0.25">
      <c r="A233" s="31"/>
      <c r="L233" s="31"/>
      <c r="M233" s="31"/>
      <c r="T233" s="31"/>
      <c r="U233" s="31"/>
      <c r="V233" s="31"/>
      <c r="W233" s="31"/>
      <c r="X233" s="31"/>
      <c r="Y233" s="31"/>
      <c r="Z233" s="31"/>
      <c r="AA233" s="31"/>
      <c r="AO233" s="35"/>
      <c r="AP233" s="35"/>
      <c r="AQ233" s="35"/>
      <c r="AR233" s="35"/>
      <c r="AS233" s="35"/>
      <c r="AT233" s="68"/>
      <c r="AW233" s="35"/>
      <c r="AX233" s="35"/>
      <c r="AY233" s="35"/>
      <c r="AZ233" s="35"/>
      <c r="BA233" s="35"/>
      <c r="BB233" s="35"/>
    </row>
    <row r="234" spans="1:54" x14ac:dyDescent="0.25">
      <c r="A234" s="31"/>
      <c r="L234" s="31"/>
      <c r="M234" s="31"/>
      <c r="T234" s="31"/>
      <c r="U234" s="31"/>
      <c r="V234" s="31"/>
      <c r="W234" s="31"/>
      <c r="X234" s="31"/>
      <c r="Y234" s="31"/>
      <c r="Z234" s="31"/>
      <c r="AA234" s="31"/>
      <c r="AO234" s="35"/>
      <c r="AP234" s="35"/>
      <c r="AQ234" s="35"/>
      <c r="AR234" s="35"/>
      <c r="AS234" s="35"/>
      <c r="AT234" s="68"/>
      <c r="AW234" s="35"/>
      <c r="AX234" s="35"/>
      <c r="AY234" s="35"/>
      <c r="AZ234" s="35"/>
      <c r="BA234" s="35"/>
      <c r="BB234" s="35"/>
    </row>
    <row r="235" spans="1:54" x14ac:dyDescent="0.25">
      <c r="A235" s="31"/>
      <c r="L235" s="31"/>
      <c r="M235" s="31"/>
      <c r="T235" s="31"/>
      <c r="U235" s="31"/>
      <c r="V235" s="31"/>
      <c r="W235" s="31"/>
      <c r="X235" s="31"/>
      <c r="Y235" s="31"/>
      <c r="Z235" s="31"/>
      <c r="AA235" s="31"/>
      <c r="AO235" s="35"/>
      <c r="AP235" s="35"/>
      <c r="AQ235" s="35"/>
      <c r="AR235" s="35"/>
      <c r="AS235" s="35"/>
      <c r="AT235" s="68"/>
      <c r="AW235" s="35"/>
      <c r="AX235" s="35"/>
      <c r="AY235" s="35"/>
      <c r="AZ235" s="35"/>
      <c r="BA235" s="35"/>
      <c r="BB235" s="35"/>
    </row>
    <row r="236" spans="1:54" x14ac:dyDescent="0.25">
      <c r="A236" s="31"/>
      <c r="L236" s="31"/>
      <c r="M236" s="31"/>
      <c r="T236" s="31"/>
      <c r="U236" s="31"/>
      <c r="V236" s="31"/>
      <c r="W236" s="31"/>
      <c r="X236" s="31"/>
      <c r="Y236" s="31"/>
      <c r="Z236" s="31"/>
      <c r="AA236" s="31"/>
      <c r="AO236" s="35"/>
      <c r="AP236" s="35"/>
      <c r="AQ236" s="35"/>
      <c r="AR236" s="35"/>
      <c r="AS236" s="35"/>
      <c r="AT236" s="68"/>
      <c r="AW236" s="35"/>
      <c r="AX236" s="35"/>
      <c r="AY236" s="35"/>
      <c r="AZ236" s="35"/>
      <c r="BA236" s="35"/>
      <c r="BB236" s="35"/>
    </row>
    <row r="237" spans="1:54" x14ac:dyDescent="0.25">
      <c r="A237" s="31"/>
      <c r="L237" s="31"/>
      <c r="M237" s="31"/>
      <c r="T237" s="31"/>
      <c r="U237" s="31"/>
      <c r="V237" s="31"/>
      <c r="W237" s="31"/>
      <c r="X237" s="31"/>
      <c r="Y237" s="31"/>
      <c r="Z237" s="31"/>
      <c r="AA237" s="31"/>
      <c r="AO237" s="35"/>
      <c r="AP237" s="35"/>
      <c r="AQ237" s="35"/>
      <c r="AR237" s="35"/>
      <c r="AS237" s="35"/>
      <c r="AT237" s="68"/>
      <c r="AW237" s="35"/>
      <c r="AX237" s="35"/>
      <c r="AY237" s="35"/>
      <c r="AZ237" s="35"/>
      <c r="BA237" s="35"/>
      <c r="BB237" s="35"/>
    </row>
    <row r="238" spans="1:54" x14ac:dyDescent="0.25">
      <c r="A238" s="31"/>
      <c r="L238" s="31"/>
      <c r="M238" s="31"/>
      <c r="T238" s="31"/>
      <c r="U238" s="31"/>
      <c r="V238" s="31"/>
      <c r="W238" s="31"/>
      <c r="X238" s="31"/>
      <c r="Y238" s="31"/>
      <c r="Z238" s="31"/>
      <c r="AA238" s="31"/>
      <c r="AO238" s="35"/>
      <c r="AP238" s="35"/>
      <c r="AQ238" s="35"/>
      <c r="AR238" s="35"/>
      <c r="AS238" s="35"/>
      <c r="AT238" s="68"/>
      <c r="AW238" s="35"/>
      <c r="AX238" s="35"/>
      <c r="AY238" s="35"/>
      <c r="AZ238" s="35"/>
      <c r="BA238" s="35"/>
      <c r="BB238" s="35"/>
    </row>
    <row r="239" spans="1:54" x14ac:dyDescent="0.25">
      <c r="A239" s="31"/>
      <c r="L239" s="31"/>
      <c r="M239" s="31"/>
      <c r="T239" s="31"/>
      <c r="U239" s="31"/>
      <c r="V239" s="31"/>
      <c r="W239" s="31"/>
      <c r="X239" s="31"/>
      <c r="Y239" s="31"/>
      <c r="Z239" s="31"/>
      <c r="AA239" s="31"/>
      <c r="AO239" s="35"/>
      <c r="AP239" s="35"/>
      <c r="AQ239" s="35"/>
      <c r="AR239" s="35"/>
      <c r="AS239" s="35"/>
      <c r="AT239" s="68"/>
      <c r="AW239" s="35"/>
      <c r="AX239" s="35"/>
      <c r="AY239" s="35"/>
      <c r="AZ239" s="35"/>
      <c r="BA239" s="35"/>
      <c r="BB239" s="35"/>
    </row>
    <row r="240" spans="1:54" x14ac:dyDescent="0.25">
      <c r="A240" s="31"/>
      <c r="L240" s="31"/>
      <c r="M240" s="31"/>
      <c r="T240" s="31"/>
      <c r="U240" s="31"/>
      <c r="V240" s="31"/>
      <c r="W240" s="31"/>
      <c r="X240" s="31"/>
      <c r="Y240" s="31"/>
      <c r="Z240" s="31"/>
      <c r="AA240" s="31"/>
      <c r="AO240" s="35"/>
      <c r="AP240" s="35"/>
      <c r="AQ240" s="35"/>
      <c r="AR240" s="35"/>
      <c r="AS240" s="35"/>
      <c r="AT240" s="68"/>
      <c r="AW240" s="35"/>
      <c r="AX240" s="35"/>
      <c r="AY240" s="35"/>
      <c r="AZ240" s="35"/>
      <c r="BA240" s="35"/>
      <c r="BB240" s="35"/>
    </row>
    <row r="241" spans="1:54" x14ac:dyDescent="0.25">
      <c r="A241" s="31"/>
      <c r="L241" s="31"/>
      <c r="M241" s="31"/>
      <c r="T241" s="31"/>
      <c r="U241" s="31"/>
      <c r="V241" s="31"/>
      <c r="W241" s="31"/>
      <c r="X241" s="31"/>
      <c r="Y241" s="31"/>
      <c r="Z241" s="31"/>
      <c r="AA241" s="31"/>
      <c r="AO241" s="35"/>
      <c r="AP241" s="35"/>
      <c r="AQ241" s="35"/>
      <c r="AR241" s="35"/>
      <c r="AS241" s="35"/>
      <c r="AT241" s="68"/>
      <c r="AW241" s="35"/>
      <c r="AX241" s="35"/>
      <c r="AY241" s="35"/>
      <c r="AZ241" s="35"/>
      <c r="BA241" s="35"/>
      <c r="BB241" s="35"/>
    </row>
    <row r="242" spans="1:54" x14ac:dyDescent="0.25">
      <c r="A242" s="31"/>
      <c r="L242" s="31"/>
      <c r="M242" s="31"/>
      <c r="T242" s="31"/>
      <c r="U242" s="31"/>
      <c r="V242" s="31"/>
      <c r="W242" s="31"/>
      <c r="X242" s="31"/>
      <c r="Y242" s="31"/>
      <c r="Z242" s="31"/>
      <c r="AA242" s="31"/>
      <c r="AO242" s="35"/>
      <c r="AP242" s="35"/>
      <c r="AQ242" s="35"/>
      <c r="AR242" s="35"/>
      <c r="AS242" s="35"/>
      <c r="AT242" s="68"/>
      <c r="AW242" s="35"/>
      <c r="AX242" s="35"/>
      <c r="AY242" s="35"/>
      <c r="AZ242" s="35"/>
      <c r="BA242" s="35"/>
      <c r="BB242" s="35"/>
    </row>
    <row r="243" spans="1:54" x14ac:dyDescent="0.25">
      <c r="A243" s="31"/>
      <c r="L243" s="31"/>
      <c r="M243" s="31"/>
      <c r="T243" s="31"/>
      <c r="U243" s="31"/>
      <c r="V243" s="31"/>
      <c r="W243" s="31"/>
      <c r="X243" s="31"/>
      <c r="Y243" s="31"/>
      <c r="Z243" s="31"/>
      <c r="AA243" s="31"/>
      <c r="AO243" s="35"/>
      <c r="AP243" s="35"/>
      <c r="AQ243" s="35"/>
      <c r="AR243" s="35"/>
      <c r="AS243" s="35"/>
      <c r="AT243" s="68"/>
      <c r="AW243" s="35"/>
      <c r="AX243" s="35"/>
      <c r="AY243" s="35"/>
      <c r="AZ243" s="35"/>
      <c r="BA243" s="35"/>
      <c r="BB243" s="35"/>
    </row>
    <row r="244" spans="1:54" x14ac:dyDescent="0.25">
      <c r="A244" s="31"/>
      <c r="L244" s="31"/>
      <c r="M244" s="31"/>
      <c r="T244" s="31"/>
      <c r="U244" s="31"/>
      <c r="V244" s="31"/>
      <c r="W244" s="31"/>
      <c r="X244" s="31"/>
      <c r="Y244" s="31"/>
      <c r="Z244" s="31"/>
      <c r="AA244" s="31"/>
      <c r="AO244" s="35"/>
      <c r="AP244" s="35"/>
      <c r="AQ244" s="35"/>
      <c r="AR244" s="35"/>
      <c r="AS244" s="35"/>
      <c r="AT244" s="68"/>
      <c r="AW244" s="35"/>
      <c r="AX244" s="35"/>
      <c r="AY244" s="35"/>
      <c r="AZ244" s="35"/>
      <c r="BA244" s="35"/>
      <c r="BB244" s="35"/>
    </row>
    <row r="245" spans="1:54" x14ac:dyDescent="0.25">
      <c r="A245" s="31"/>
      <c r="L245" s="31"/>
      <c r="M245" s="31"/>
      <c r="T245" s="31"/>
      <c r="U245" s="31"/>
      <c r="V245" s="31"/>
      <c r="W245" s="31"/>
      <c r="X245" s="31"/>
      <c r="Y245" s="31"/>
      <c r="Z245" s="31"/>
      <c r="AA245" s="31"/>
      <c r="AO245" s="35"/>
      <c r="AP245" s="35"/>
      <c r="AQ245" s="35"/>
      <c r="AR245" s="35"/>
      <c r="AS245" s="35"/>
      <c r="AT245" s="68"/>
      <c r="AW245" s="35"/>
      <c r="AX245" s="35"/>
      <c r="AY245" s="35"/>
      <c r="AZ245" s="35"/>
      <c r="BA245" s="35"/>
      <c r="BB245" s="35"/>
    </row>
    <row r="246" spans="1:54" x14ac:dyDescent="0.25">
      <c r="A246" s="31"/>
      <c r="L246" s="31"/>
      <c r="M246" s="31"/>
      <c r="T246" s="31"/>
      <c r="U246" s="31"/>
      <c r="V246" s="31"/>
      <c r="W246" s="31"/>
      <c r="X246" s="31"/>
      <c r="Y246" s="31"/>
      <c r="Z246" s="31"/>
      <c r="AA246" s="31"/>
      <c r="AO246" s="35"/>
      <c r="AP246" s="35"/>
      <c r="AQ246" s="35"/>
      <c r="AR246" s="35"/>
      <c r="AS246" s="35"/>
      <c r="AT246" s="68"/>
      <c r="AW246" s="35"/>
      <c r="AX246" s="35"/>
      <c r="AY246" s="35"/>
      <c r="AZ246" s="35"/>
      <c r="BA246" s="35"/>
      <c r="BB246" s="35"/>
    </row>
    <row r="247" spans="1:54" x14ac:dyDescent="0.25">
      <c r="A247" s="31"/>
      <c r="L247" s="31"/>
      <c r="M247" s="31"/>
      <c r="T247" s="31"/>
      <c r="U247" s="31"/>
      <c r="V247" s="31"/>
      <c r="W247" s="31"/>
      <c r="X247" s="31"/>
      <c r="Y247" s="31"/>
      <c r="Z247" s="31"/>
      <c r="AA247" s="31"/>
      <c r="AO247" s="35"/>
      <c r="AP247" s="35"/>
      <c r="AQ247" s="35"/>
      <c r="AR247" s="35"/>
      <c r="AS247" s="35"/>
      <c r="AT247" s="68"/>
      <c r="AW247" s="35"/>
      <c r="AX247" s="35"/>
      <c r="AY247" s="35"/>
      <c r="AZ247" s="35"/>
      <c r="BA247" s="35"/>
      <c r="BB247" s="35"/>
    </row>
    <row r="248" spans="1:54" x14ac:dyDescent="0.25">
      <c r="A248" s="31"/>
      <c r="L248" s="31"/>
      <c r="M248" s="31"/>
      <c r="T248" s="31"/>
      <c r="U248" s="31"/>
      <c r="V248" s="31"/>
      <c r="W248" s="31"/>
      <c r="X248" s="31"/>
      <c r="Y248" s="31"/>
      <c r="Z248" s="31"/>
      <c r="AA248" s="31"/>
      <c r="AO248" s="35"/>
      <c r="AP248" s="35"/>
      <c r="AQ248" s="35"/>
      <c r="AR248" s="35"/>
      <c r="AS248" s="35"/>
      <c r="AT248" s="68"/>
      <c r="AW248" s="35"/>
      <c r="AX248" s="35"/>
      <c r="AY248" s="35"/>
      <c r="AZ248" s="35"/>
      <c r="BA248" s="35"/>
      <c r="BB248" s="35"/>
    </row>
    <row r="249" spans="1:54" x14ac:dyDescent="0.25">
      <c r="A249" s="31"/>
      <c r="L249" s="31"/>
      <c r="M249" s="31"/>
      <c r="T249" s="31"/>
      <c r="U249" s="31"/>
      <c r="V249" s="31"/>
      <c r="W249" s="31"/>
      <c r="X249" s="31"/>
      <c r="Y249" s="31"/>
      <c r="Z249" s="31"/>
      <c r="AA249" s="31"/>
      <c r="AO249" s="35"/>
      <c r="AP249" s="35"/>
      <c r="AQ249" s="35"/>
      <c r="AR249" s="35"/>
      <c r="AS249" s="35"/>
      <c r="AT249" s="68"/>
      <c r="AW249" s="35"/>
      <c r="AX249" s="35"/>
      <c r="AY249" s="35"/>
      <c r="AZ249" s="35"/>
      <c r="BA249" s="35"/>
      <c r="BB249" s="35"/>
    </row>
    <row r="250" spans="1:54" x14ac:dyDescent="0.25">
      <c r="A250" s="31"/>
      <c r="L250" s="31"/>
      <c r="M250" s="31"/>
      <c r="T250" s="31"/>
      <c r="U250" s="31"/>
      <c r="V250" s="31"/>
      <c r="W250" s="31"/>
      <c r="X250" s="31"/>
      <c r="Y250" s="31"/>
      <c r="Z250" s="31"/>
      <c r="AA250" s="31"/>
      <c r="AO250" s="35"/>
      <c r="AP250" s="35"/>
      <c r="AQ250" s="35"/>
      <c r="AR250" s="35"/>
      <c r="AS250" s="35"/>
      <c r="AT250" s="68"/>
      <c r="AW250" s="35"/>
      <c r="AX250" s="35"/>
      <c r="AY250" s="35"/>
      <c r="AZ250" s="35"/>
      <c r="BA250" s="35"/>
      <c r="BB250" s="35"/>
    </row>
    <row r="251" spans="1:54" x14ac:dyDescent="0.25">
      <c r="A251" s="31"/>
      <c r="L251" s="31"/>
      <c r="M251" s="31"/>
      <c r="T251" s="31"/>
      <c r="U251" s="31"/>
      <c r="V251" s="31"/>
      <c r="W251" s="31"/>
      <c r="X251" s="31"/>
      <c r="Y251" s="31"/>
      <c r="Z251" s="31"/>
      <c r="AA251" s="31"/>
      <c r="AO251" s="35"/>
      <c r="AP251" s="35"/>
      <c r="AQ251" s="35"/>
      <c r="AR251" s="35"/>
      <c r="AS251" s="35"/>
      <c r="AT251" s="68"/>
      <c r="AW251" s="35"/>
      <c r="AX251" s="35"/>
      <c r="AY251" s="35"/>
      <c r="AZ251" s="35"/>
      <c r="BA251" s="35"/>
      <c r="BB251" s="35"/>
    </row>
    <row r="252" spans="1:54" x14ac:dyDescent="0.25">
      <c r="A252" s="31"/>
      <c r="L252" s="31"/>
      <c r="M252" s="31"/>
      <c r="T252" s="31"/>
      <c r="U252" s="31"/>
      <c r="V252" s="31"/>
      <c r="W252" s="31"/>
      <c r="X252" s="31"/>
      <c r="Y252" s="31"/>
      <c r="Z252" s="31"/>
      <c r="AA252" s="31"/>
      <c r="AO252" s="35"/>
      <c r="AP252" s="35"/>
      <c r="AQ252" s="35"/>
      <c r="AR252" s="35"/>
      <c r="AS252" s="35"/>
      <c r="AT252" s="68"/>
      <c r="AW252" s="35"/>
      <c r="AX252" s="35"/>
      <c r="AY252" s="35"/>
      <c r="AZ252" s="35"/>
      <c r="BA252" s="35"/>
      <c r="BB252" s="35"/>
    </row>
    <row r="253" spans="1:54" x14ac:dyDescent="0.25">
      <c r="A253" s="31"/>
      <c r="L253" s="31"/>
      <c r="M253" s="31"/>
      <c r="T253" s="31"/>
      <c r="U253" s="31"/>
      <c r="V253" s="31"/>
      <c r="W253" s="31"/>
      <c r="X253" s="31"/>
      <c r="Y253" s="31"/>
      <c r="Z253" s="31"/>
      <c r="AA253" s="31"/>
      <c r="AO253" s="35"/>
      <c r="AP253" s="35"/>
      <c r="AQ253" s="35"/>
      <c r="AR253" s="35"/>
      <c r="AS253" s="35"/>
      <c r="AT253" s="68"/>
      <c r="AW253" s="35"/>
      <c r="AX253" s="35"/>
      <c r="AY253" s="35"/>
      <c r="AZ253" s="35"/>
      <c r="BA253" s="35"/>
      <c r="BB253" s="35"/>
    </row>
    <row r="254" spans="1:54" x14ac:dyDescent="0.25">
      <c r="A254" s="31"/>
      <c r="L254" s="31"/>
      <c r="M254" s="31"/>
      <c r="T254" s="31"/>
      <c r="U254" s="31"/>
      <c r="V254" s="31"/>
      <c r="W254" s="31"/>
      <c r="X254" s="31"/>
      <c r="Y254" s="31"/>
      <c r="Z254" s="31"/>
      <c r="AA254" s="31"/>
      <c r="AO254" s="35"/>
      <c r="AP254" s="35"/>
      <c r="AQ254" s="35"/>
      <c r="AR254" s="35"/>
      <c r="AS254" s="35"/>
      <c r="AT254" s="68"/>
      <c r="AW254" s="35"/>
      <c r="AX254" s="35"/>
      <c r="AY254" s="35"/>
      <c r="AZ254" s="35"/>
      <c r="BA254" s="35"/>
      <c r="BB254" s="35"/>
    </row>
    <row r="255" spans="1:54" x14ac:dyDescent="0.25">
      <c r="A255" s="31"/>
      <c r="L255" s="31"/>
      <c r="M255" s="31"/>
      <c r="T255" s="31"/>
      <c r="U255" s="31"/>
      <c r="V255" s="31"/>
      <c r="W255" s="31"/>
      <c r="X255" s="31"/>
      <c r="Y255" s="31"/>
      <c r="Z255" s="31"/>
      <c r="AA255" s="31"/>
      <c r="AO255" s="35"/>
      <c r="AP255" s="35"/>
      <c r="AQ255" s="35"/>
      <c r="AR255" s="35"/>
      <c r="AS255" s="35"/>
      <c r="AT255" s="68"/>
      <c r="AW255" s="35"/>
      <c r="AX255" s="35"/>
      <c r="AY255" s="35"/>
      <c r="AZ255" s="35"/>
      <c r="BA255" s="35"/>
      <c r="BB255" s="35"/>
    </row>
    <row r="256" spans="1:54" x14ac:dyDescent="0.25">
      <c r="A256" s="31"/>
      <c r="L256" s="31"/>
      <c r="M256" s="31"/>
      <c r="T256" s="31"/>
      <c r="U256" s="31"/>
      <c r="V256" s="31"/>
      <c r="W256" s="31"/>
      <c r="X256" s="31"/>
      <c r="Y256" s="31"/>
      <c r="Z256" s="31"/>
      <c r="AA256" s="31"/>
      <c r="AO256" s="35"/>
      <c r="AP256" s="35"/>
      <c r="AQ256" s="35"/>
      <c r="AR256" s="35"/>
      <c r="AS256" s="35"/>
      <c r="AT256" s="68"/>
      <c r="AW256" s="35"/>
      <c r="AX256" s="35"/>
      <c r="AY256" s="35"/>
      <c r="AZ256" s="35"/>
      <c r="BA256" s="35"/>
      <c r="BB256" s="35"/>
    </row>
    <row r="257" spans="1:54" x14ac:dyDescent="0.25">
      <c r="A257" s="31"/>
      <c r="L257" s="31"/>
      <c r="M257" s="31"/>
      <c r="T257" s="31"/>
      <c r="U257" s="31"/>
      <c r="V257" s="31"/>
      <c r="W257" s="31"/>
      <c r="X257" s="31"/>
      <c r="Y257" s="31"/>
      <c r="Z257" s="31"/>
      <c r="AA257" s="31"/>
      <c r="AO257" s="35"/>
      <c r="AP257" s="35"/>
      <c r="AQ257" s="35"/>
      <c r="AR257" s="35"/>
      <c r="AS257" s="35"/>
      <c r="AT257" s="68"/>
      <c r="AW257" s="35"/>
      <c r="AX257" s="35"/>
      <c r="AY257" s="35"/>
      <c r="AZ257" s="35"/>
      <c r="BA257" s="35"/>
      <c r="BB257" s="35"/>
    </row>
    <row r="258" spans="1:54" x14ac:dyDescent="0.25">
      <c r="A258" s="31"/>
      <c r="L258" s="31"/>
      <c r="M258" s="31"/>
      <c r="T258" s="31"/>
      <c r="U258" s="31"/>
      <c r="V258" s="31"/>
      <c r="W258" s="31"/>
      <c r="X258" s="31"/>
      <c r="Y258" s="31"/>
      <c r="Z258" s="31"/>
      <c r="AA258" s="31"/>
      <c r="AO258" s="35"/>
      <c r="AP258" s="35"/>
      <c r="AQ258" s="35"/>
      <c r="AR258" s="35"/>
      <c r="AS258" s="35"/>
      <c r="AT258" s="68"/>
      <c r="AW258" s="35"/>
      <c r="AX258" s="35"/>
      <c r="AY258" s="35"/>
      <c r="AZ258" s="35"/>
      <c r="BA258" s="35"/>
      <c r="BB258" s="35"/>
    </row>
    <row r="259" spans="1:54" x14ac:dyDescent="0.25">
      <c r="A259" s="31"/>
      <c r="L259" s="31"/>
      <c r="M259" s="31"/>
      <c r="T259" s="31"/>
      <c r="U259" s="31"/>
      <c r="V259" s="31"/>
      <c r="W259" s="31"/>
      <c r="X259" s="31"/>
      <c r="Y259" s="31"/>
      <c r="Z259" s="31"/>
      <c r="AA259" s="31"/>
      <c r="AO259" s="35"/>
      <c r="AP259" s="35"/>
      <c r="AQ259" s="35"/>
      <c r="AR259" s="35"/>
      <c r="AS259" s="35"/>
      <c r="AT259" s="68"/>
      <c r="AW259" s="35"/>
      <c r="AX259" s="35"/>
      <c r="AY259" s="35"/>
      <c r="AZ259" s="35"/>
      <c r="BA259" s="35"/>
      <c r="BB259" s="35"/>
    </row>
    <row r="260" spans="1:54" x14ac:dyDescent="0.25">
      <c r="A260" s="31"/>
      <c r="L260" s="31"/>
      <c r="M260" s="31"/>
      <c r="T260" s="31"/>
      <c r="U260" s="31"/>
      <c r="V260" s="31"/>
      <c r="W260" s="31"/>
      <c r="X260" s="31"/>
      <c r="Y260" s="31"/>
      <c r="Z260" s="31"/>
      <c r="AA260" s="31"/>
      <c r="AO260" s="35"/>
      <c r="AP260" s="35"/>
      <c r="AQ260" s="35"/>
      <c r="AR260" s="35"/>
      <c r="AS260" s="35"/>
      <c r="AT260" s="68"/>
      <c r="AW260" s="35"/>
      <c r="AX260" s="35"/>
      <c r="AY260" s="35"/>
      <c r="AZ260" s="35"/>
      <c r="BA260" s="35"/>
      <c r="BB260" s="35"/>
    </row>
    <row r="261" spans="1:54" x14ac:dyDescent="0.25">
      <c r="A261" s="31"/>
      <c r="L261" s="31"/>
      <c r="M261" s="31"/>
      <c r="T261" s="31"/>
      <c r="U261" s="31"/>
      <c r="V261" s="31"/>
      <c r="W261" s="31"/>
      <c r="X261" s="31"/>
      <c r="Y261" s="31"/>
      <c r="Z261" s="31"/>
      <c r="AA261" s="31"/>
      <c r="AO261" s="35"/>
      <c r="AP261" s="35"/>
      <c r="AQ261" s="35"/>
      <c r="AR261" s="35"/>
      <c r="AS261" s="35"/>
      <c r="AT261" s="68"/>
      <c r="AW261" s="35"/>
      <c r="AX261" s="35"/>
      <c r="AY261" s="35"/>
      <c r="AZ261" s="35"/>
      <c r="BA261" s="35"/>
      <c r="BB261" s="35"/>
    </row>
    <row r="262" spans="1:54" x14ac:dyDescent="0.25">
      <c r="A262" s="31"/>
      <c r="L262" s="31"/>
      <c r="M262" s="31"/>
      <c r="T262" s="31"/>
      <c r="U262" s="31"/>
      <c r="V262" s="31"/>
      <c r="W262" s="31"/>
      <c r="X262" s="31"/>
      <c r="Y262" s="31"/>
      <c r="Z262" s="31"/>
      <c r="AA262" s="31"/>
      <c r="AO262" s="35"/>
      <c r="AP262" s="35"/>
      <c r="AQ262" s="35"/>
      <c r="AR262" s="35"/>
      <c r="AS262" s="35"/>
      <c r="AT262" s="68"/>
      <c r="AW262" s="35"/>
      <c r="AX262" s="35"/>
      <c r="AY262" s="35"/>
      <c r="AZ262" s="35"/>
      <c r="BA262" s="35"/>
      <c r="BB262" s="35"/>
    </row>
    <row r="263" spans="1:54" x14ac:dyDescent="0.25">
      <c r="A263" s="31"/>
      <c r="L263" s="31"/>
      <c r="M263" s="31"/>
      <c r="T263" s="31"/>
      <c r="U263" s="31"/>
      <c r="V263" s="31"/>
      <c r="W263" s="31"/>
      <c r="X263" s="31"/>
      <c r="Y263" s="31"/>
      <c r="Z263" s="31"/>
      <c r="AA263" s="31"/>
      <c r="AO263" s="35"/>
      <c r="AP263" s="35"/>
      <c r="AQ263" s="35"/>
      <c r="AR263" s="35"/>
      <c r="AS263" s="35"/>
      <c r="AT263" s="68"/>
      <c r="AW263" s="35"/>
      <c r="AX263" s="35"/>
      <c r="AY263" s="35"/>
      <c r="AZ263" s="35"/>
      <c r="BA263" s="35"/>
      <c r="BB263" s="35"/>
    </row>
    <row r="264" spans="1:54" x14ac:dyDescent="0.25">
      <c r="A264" s="31"/>
      <c r="L264" s="31"/>
      <c r="M264" s="31"/>
      <c r="T264" s="31"/>
      <c r="U264" s="31"/>
      <c r="V264" s="31"/>
      <c r="W264" s="31"/>
      <c r="X264" s="31"/>
      <c r="Y264" s="31"/>
      <c r="Z264" s="31"/>
      <c r="AA264" s="31"/>
      <c r="AO264" s="35"/>
      <c r="AP264" s="35"/>
      <c r="AQ264" s="35"/>
      <c r="AR264" s="35"/>
      <c r="AS264" s="35"/>
      <c r="AT264" s="68"/>
      <c r="AW264" s="35"/>
      <c r="AX264" s="35"/>
      <c r="AY264" s="35"/>
      <c r="AZ264" s="35"/>
      <c r="BA264" s="35"/>
      <c r="BB264" s="35"/>
    </row>
    <row r="265" spans="1:54" x14ac:dyDescent="0.25">
      <c r="A265" s="31"/>
      <c r="L265" s="31"/>
      <c r="M265" s="31"/>
      <c r="T265" s="31"/>
      <c r="U265" s="31"/>
      <c r="V265" s="31"/>
      <c r="W265" s="31"/>
      <c r="X265" s="31"/>
      <c r="Y265" s="31"/>
      <c r="Z265" s="31"/>
      <c r="AA265" s="31"/>
      <c r="AO265" s="35"/>
      <c r="AP265" s="35"/>
      <c r="AQ265" s="35"/>
      <c r="AR265" s="35"/>
      <c r="AS265" s="35"/>
      <c r="AT265" s="68"/>
      <c r="AW265" s="35"/>
      <c r="AX265" s="35"/>
      <c r="AY265" s="35"/>
      <c r="AZ265" s="35"/>
      <c r="BA265" s="35"/>
      <c r="BB265" s="35"/>
    </row>
    <row r="266" spans="1:54" x14ac:dyDescent="0.25">
      <c r="A266" s="31"/>
      <c r="L266" s="31"/>
      <c r="M266" s="31"/>
      <c r="T266" s="31"/>
      <c r="U266" s="31"/>
      <c r="V266" s="31"/>
      <c r="W266" s="31"/>
      <c r="X266" s="31"/>
      <c r="Y266" s="31"/>
      <c r="Z266" s="31"/>
      <c r="AA266" s="31"/>
      <c r="AO266" s="35"/>
      <c r="AP266" s="35"/>
      <c r="AQ266" s="35"/>
      <c r="AR266" s="35"/>
      <c r="AS266" s="35"/>
      <c r="AT266" s="68"/>
      <c r="AW266" s="35"/>
      <c r="AX266" s="35"/>
      <c r="AY266" s="35"/>
      <c r="AZ266" s="35"/>
      <c r="BA266" s="35"/>
      <c r="BB266" s="35"/>
    </row>
    <row r="267" spans="1:54" x14ac:dyDescent="0.25">
      <c r="A267" s="31"/>
      <c r="L267" s="31"/>
      <c r="M267" s="31"/>
      <c r="T267" s="31"/>
      <c r="U267" s="31"/>
      <c r="V267" s="31"/>
      <c r="W267" s="31"/>
      <c r="X267" s="31"/>
      <c r="Y267" s="31"/>
      <c r="Z267" s="31"/>
      <c r="AA267" s="31"/>
      <c r="AO267" s="35"/>
      <c r="AP267" s="35"/>
      <c r="AQ267" s="35"/>
      <c r="AR267" s="35"/>
      <c r="AS267" s="35"/>
      <c r="AT267" s="68"/>
      <c r="AW267" s="35"/>
      <c r="AX267" s="35"/>
      <c r="AY267" s="35"/>
      <c r="AZ267" s="35"/>
      <c r="BA267" s="35"/>
      <c r="BB267" s="35"/>
    </row>
    <row r="268" spans="1:54" x14ac:dyDescent="0.25">
      <c r="A268" s="31"/>
      <c r="L268" s="31"/>
      <c r="M268" s="31"/>
      <c r="T268" s="31"/>
      <c r="U268" s="31"/>
      <c r="V268" s="31"/>
      <c r="W268" s="31"/>
      <c r="X268" s="31"/>
      <c r="Y268" s="31"/>
      <c r="Z268" s="31"/>
      <c r="AA268" s="31"/>
      <c r="AO268" s="35"/>
      <c r="AP268" s="35"/>
      <c r="AQ268" s="35"/>
      <c r="AR268" s="35"/>
      <c r="AS268" s="35"/>
      <c r="AT268" s="68"/>
      <c r="AW268" s="35"/>
      <c r="AX268" s="35"/>
      <c r="AY268" s="35"/>
      <c r="AZ268" s="35"/>
      <c r="BA268" s="35"/>
      <c r="BB268" s="35"/>
    </row>
    <row r="269" spans="1:54" x14ac:dyDescent="0.25">
      <c r="A269" s="31"/>
      <c r="L269" s="31"/>
      <c r="M269" s="31"/>
      <c r="T269" s="31"/>
      <c r="U269" s="31"/>
      <c r="V269" s="31"/>
      <c r="W269" s="31"/>
      <c r="X269" s="31"/>
      <c r="Y269" s="31"/>
      <c r="Z269" s="31"/>
      <c r="AA269" s="31"/>
      <c r="AO269" s="35"/>
      <c r="AP269" s="35"/>
      <c r="AQ269" s="35"/>
      <c r="AR269" s="35"/>
      <c r="AS269" s="35"/>
      <c r="AT269" s="68"/>
      <c r="AW269" s="35"/>
      <c r="AX269" s="35"/>
      <c r="AY269" s="35"/>
      <c r="AZ269" s="35"/>
      <c r="BA269" s="35"/>
      <c r="BB269" s="35"/>
    </row>
    <row r="270" spans="1:54" x14ac:dyDescent="0.25">
      <c r="A270" s="31"/>
      <c r="L270" s="31"/>
      <c r="M270" s="31"/>
      <c r="T270" s="31"/>
      <c r="U270" s="31"/>
      <c r="V270" s="31"/>
      <c r="W270" s="31"/>
      <c r="X270" s="31"/>
      <c r="Y270" s="31"/>
      <c r="Z270" s="31"/>
      <c r="AA270" s="31"/>
      <c r="AO270" s="35"/>
      <c r="AP270" s="35"/>
      <c r="AQ270" s="35"/>
      <c r="AR270" s="35"/>
      <c r="AS270" s="35"/>
      <c r="AT270" s="68"/>
      <c r="AW270" s="35"/>
      <c r="AX270" s="35"/>
      <c r="AY270" s="35"/>
      <c r="AZ270" s="35"/>
      <c r="BA270" s="35"/>
      <c r="BB270" s="35"/>
    </row>
    <row r="271" spans="1:54" x14ac:dyDescent="0.25">
      <c r="A271" s="31"/>
      <c r="L271" s="31"/>
      <c r="M271" s="31"/>
      <c r="T271" s="31"/>
      <c r="U271" s="31"/>
      <c r="V271" s="31"/>
      <c r="W271" s="31"/>
      <c r="X271" s="31"/>
      <c r="Y271" s="31"/>
      <c r="Z271" s="31"/>
      <c r="AA271" s="31"/>
      <c r="AO271" s="35"/>
      <c r="AP271" s="35"/>
      <c r="AQ271" s="35"/>
      <c r="AR271" s="35"/>
      <c r="AS271" s="35"/>
      <c r="AT271" s="68"/>
      <c r="AW271" s="35"/>
      <c r="AX271" s="35"/>
      <c r="AY271" s="35"/>
      <c r="AZ271" s="35"/>
      <c r="BA271" s="35"/>
      <c r="BB271" s="35"/>
    </row>
    <row r="272" spans="1:54" x14ac:dyDescent="0.25">
      <c r="A272" s="31"/>
      <c r="L272" s="31"/>
      <c r="M272" s="31"/>
      <c r="T272" s="31"/>
      <c r="U272" s="31"/>
      <c r="V272" s="31"/>
      <c r="W272" s="31"/>
      <c r="X272" s="31"/>
      <c r="Y272" s="31"/>
      <c r="Z272" s="31"/>
      <c r="AA272" s="31"/>
      <c r="AO272" s="35"/>
      <c r="AP272" s="35"/>
      <c r="AQ272" s="35"/>
      <c r="AR272" s="35"/>
      <c r="AS272" s="35"/>
      <c r="AT272" s="68"/>
      <c r="AW272" s="35"/>
      <c r="AX272" s="35"/>
      <c r="AY272" s="35"/>
      <c r="AZ272" s="35"/>
      <c r="BA272" s="35"/>
      <c r="BB272" s="35"/>
    </row>
    <row r="273" spans="1:54" x14ac:dyDescent="0.25">
      <c r="A273" s="31"/>
      <c r="L273" s="31"/>
      <c r="M273" s="31"/>
      <c r="T273" s="31"/>
      <c r="U273" s="31"/>
      <c r="V273" s="31"/>
      <c r="W273" s="31"/>
      <c r="X273" s="31"/>
      <c r="Y273" s="31"/>
      <c r="Z273" s="31"/>
      <c r="AA273" s="31"/>
      <c r="AO273" s="35"/>
      <c r="AP273" s="35"/>
      <c r="AQ273" s="35"/>
      <c r="AR273" s="35"/>
      <c r="AS273" s="35"/>
      <c r="AT273" s="68"/>
      <c r="AW273" s="35"/>
      <c r="AX273" s="35"/>
      <c r="AY273" s="35"/>
      <c r="AZ273" s="35"/>
      <c r="BA273" s="35"/>
      <c r="BB273" s="35"/>
    </row>
    <row r="274" spans="1:54" x14ac:dyDescent="0.25">
      <c r="A274" s="31"/>
      <c r="L274" s="31"/>
      <c r="M274" s="31"/>
      <c r="T274" s="31"/>
      <c r="U274" s="31"/>
      <c r="V274" s="31"/>
      <c r="W274" s="31"/>
      <c r="X274" s="31"/>
      <c r="Y274" s="31"/>
      <c r="Z274" s="31"/>
      <c r="AA274" s="31"/>
      <c r="AO274" s="35"/>
      <c r="AP274" s="35"/>
      <c r="AQ274" s="35"/>
      <c r="AR274" s="35"/>
      <c r="AS274" s="35"/>
      <c r="AT274" s="68"/>
      <c r="AW274" s="35"/>
      <c r="AX274" s="35"/>
      <c r="AY274" s="35"/>
      <c r="AZ274" s="35"/>
      <c r="BA274" s="35"/>
      <c r="BB274" s="35"/>
    </row>
    <row r="275" spans="1:54" x14ac:dyDescent="0.25">
      <c r="A275" s="31"/>
      <c r="L275" s="31"/>
      <c r="M275" s="31"/>
      <c r="T275" s="31"/>
      <c r="U275" s="31"/>
      <c r="V275" s="31"/>
      <c r="W275" s="31"/>
      <c r="X275" s="31"/>
      <c r="Y275" s="31"/>
      <c r="Z275" s="31"/>
      <c r="AA275" s="31"/>
      <c r="AO275" s="35"/>
      <c r="AP275" s="35"/>
      <c r="AQ275" s="35"/>
      <c r="AR275" s="35"/>
      <c r="AS275" s="35"/>
      <c r="AT275" s="68"/>
      <c r="AW275" s="35"/>
      <c r="AX275" s="35"/>
      <c r="AY275" s="35"/>
      <c r="AZ275" s="35"/>
      <c r="BA275" s="35"/>
      <c r="BB275" s="35"/>
    </row>
    <row r="276" spans="1:54" x14ac:dyDescent="0.25">
      <c r="A276" s="31"/>
      <c r="L276" s="31"/>
      <c r="M276" s="31"/>
      <c r="T276" s="31"/>
      <c r="U276" s="31"/>
      <c r="V276" s="31"/>
      <c r="W276" s="31"/>
      <c r="X276" s="31"/>
      <c r="Y276" s="31"/>
      <c r="Z276" s="31"/>
      <c r="AA276" s="31"/>
      <c r="AO276" s="35"/>
      <c r="AP276" s="35"/>
      <c r="AQ276" s="35"/>
      <c r="AR276" s="35"/>
      <c r="AS276" s="35"/>
      <c r="AT276" s="68"/>
      <c r="AW276" s="35"/>
      <c r="AX276" s="35"/>
      <c r="AY276" s="35"/>
      <c r="AZ276" s="35"/>
      <c r="BA276" s="35"/>
      <c r="BB276" s="35"/>
    </row>
    <row r="277" spans="1:54" x14ac:dyDescent="0.25">
      <c r="A277" s="31"/>
      <c r="L277" s="31"/>
      <c r="M277" s="31"/>
      <c r="T277" s="31"/>
      <c r="U277" s="31"/>
      <c r="V277" s="31"/>
      <c r="W277" s="31"/>
      <c r="X277" s="31"/>
      <c r="Y277" s="31"/>
      <c r="Z277" s="31"/>
      <c r="AA277" s="31"/>
      <c r="AO277" s="35"/>
      <c r="AP277" s="35"/>
      <c r="AQ277" s="35"/>
      <c r="AR277" s="35"/>
      <c r="AS277" s="35"/>
      <c r="AT277" s="68"/>
      <c r="AW277" s="35"/>
      <c r="AX277" s="35"/>
      <c r="AY277" s="35"/>
      <c r="AZ277" s="35"/>
      <c r="BA277" s="35"/>
      <c r="BB277" s="35"/>
    </row>
    <row r="278" spans="1:54" x14ac:dyDescent="0.25">
      <c r="A278" s="31"/>
      <c r="L278" s="31"/>
      <c r="M278" s="31"/>
      <c r="T278" s="31"/>
      <c r="U278" s="31"/>
      <c r="V278" s="31"/>
      <c r="W278" s="31"/>
      <c r="X278" s="31"/>
      <c r="Y278" s="31"/>
      <c r="Z278" s="31"/>
      <c r="AA278" s="31"/>
      <c r="AO278" s="35"/>
      <c r="AP278" s="35"/>
      <c r="AQ278" s="35"/>
      <c r="AR278" s="35"/>
      <c r="AS278" s="35"/>
      <c r="AT278" s="68"/>
      <c r="AW278" s="35"/>
      <c r="AX278" s="35"/>
      <c r="AY278" s="35"/>
      <c r="AZ278" s="35"/>
      <c r="BA278" s="35"/>
      <c r="BB278" s="35"/>
    </row>
    <row r="279" spans="1:54" x14ac:dyDescent="0.25">
      <c r="A279" s="31"/>
      <c r="L279" s="31"/>
      <c r="M279" s="31"/>
      <c r="T279" s="31"/>
      <c r="U279" s="31"/>
      <c r="V279" s="31"/>
      <c r="W279" s="31"/>
      <c r="X279" s="31"/>
      <c r="Y279" s="31"/>
      <c r="Z279" s="31"/>
      <c r="AA279" s="31"/>
      <c r="AO279" s="35"/>
      <c r="AP279" s="35"/>
      <c r="AQ279" s="35"/>
      <c r="AR279" s="35"/>
      <c r="AS279" s="35"/>
      <c r="AT279" s="68"/>
      <c r="AW279" s="35"/>
      <c r="AX279" s="35"/>
      <c r="AY279" s="35"/>
      <c r="AZ279" s="35"/>
      <c r="BA279" s="35"/>
      <c r="BB279" s="35"/>
    </row>
    <row r="280" spans="1:54" x14ac:dyDescent="0.25">
      <c r="A280" s="31"/>
      <c r="L280" s="31"/>
      <c r="M280" s="31"/>
      <c r="T280" s="31"/>
      <c r="U280" s="31"/>
      <c r="V280" s="31"/>
      <c r="W280" s="31"/>
      <c r="X280" s="31"/>
      <c r="Y280" s="31"/>
      <c r="Z280" s="31"/>
      <c r="AA280" s="31"/>
      <c r="AO280" s="35"/>
      <c r="AP280" s="35"/>
      <c r="AQ280" s="35"/>
      <c r="AR280" s="35"/>
      <c r="AS280" s="35"/>
      <c r="AT280" s="68"/>
      <c r="AW280" s="35"/>
      <c r="AX280" s="35"/>
      <c r="AY280" s="35"/>
      <c r="AZ280" s="35"/>
      <c r="BA280" s="35"/>
      <c r="BB280" s="35"/>
    </row>
    <row r="281" spans="1:54" x14ac:dyDescent="0.25">
      <c r="A281" s="31"/>
      <c r="L281" s="31"/>
      <c r="M281" s="31"/>
      <c r="T281" s="31"/>
      <c r="U281" s="31"/>
      <c r="V281" s="31"/>
      <c r="W281" s="31"/>
      <c r="X281" s="31"/>
      <c r="Y281" s="31"/>
      <c r="Z281" s="31"/>
      <c r="AA281" s="31"/>
      <c r="AO281" s="35"/>
      <c r="AP281" s="35"/>
      <c r="AQ281" s="35"/>
      <c r="AR281" s="35"/>
      <c r="AS281" s="35"/>
      <c r="AT281" s="68"/>
      <c r="AW281" s="35"/>
      <c r="AX281" s="35"/>
      <c r="AY281" s="35"/>
      <c r="AZ281" s="35"/>
      <c r="BA281" s="35"/>
      <c r="BB281" s="35"/>
    </row>
    <row r="282" spans="1:54" x14ac:dyDescent="0.25">
      <c r="A282" s="31"/>
      <c r="L282" s="31"/>
      <c r="M282" s="31"/>
      <c r="T282" s="31"/>
      <c r="U282" s="31"/>
      <c r="V282" s="31"/>
      <c r="W282" s="31"/>
      <c r="X282" s="31"/>
      <c r="Y282" s="31"/>
      <c r="Z282" s="31"/>
      <c r="AA282" s="31"/>
      <c r="AO282" s="35"/>
      <c r="AP282" s="35"/>
      <c r="AQ282" s="35"/>
      <c r="AR282" s="35"/>
      <c r="AS282" s="35"/>
      <c r="AT282" s="68"/>
      <c r="AW282" s="35"/>
      <c r="AX282" s="35"/>
      <c r="AY282" s="35"/>
      <c r="AZ282" s="35"/>
      <c r="BA282" s="35"/>
      <c r="BB282" s="35"/>
    </row>
    <row r="283" spans="1:54" x14ac:dyDescent="0.25">
      <c r="A283" s="31"/>
      <c r="L283" s="31"/>
      <c r="M283" s="31"/>
      <c r="T283" s="31"/>
      <c r="U283" s="31"/>
      <c r="V283" s="31"/>
      <c r="W283" s="31"/>
      <c r="X283" s="31"/>
      <c r="Y283" s="31"/>
      <c r="Z283" s="31"/>
      <c r="AA283" s="31"/>
      <c r="AO283" s="35"/>
      <c r="AP283" s="35"/>
      <c r="AQ283" s="35"/>
      <c r="AR283" s="35"/>
      <c r="AS283" s="35"/>
      <c r="AT283" s="68"/>
      <c r="AW283" s="35"/>
      <c r="AX283" s="35"/>
      <c r="AY283" s="35"/>
      <c r="AZ283" s="35"/>
      <c r="BA283" s="35"/>
      <c r="BB283" s="35"/>
    </row>
    <row r="284" spans="1:54" x14ac:dyDescent="0.25">
      <c r="A284" s="31"/>
      <c r="L284" s="31"/>
      <c r="M284" s="31"/>
      <c r="T284" s="31"/>
      <c r="U284" s="31"/>
      <c r="V284" s="31"/>
      <c r="W284" s="31"/>
      <c r="X284" s="31"/>
      <c r="Y284" s="31"/>
      <c r="Z284" s="31"/>
      <c r="AA284" s="31"/>
      <c r="AO284" s="35"/>
      <c r="AP284" s="35"/>
      <c r="AQ284" s="35"/>
      <c r="AR284" s="35"/>
      <c r="AS284" s="35"/>
      <c r="AT284" s="68"/>
      <c r="AW284" s="35"/>
      <c r="AX284" s="35"/>
      <c r="AY284" s="35"/>
      <c r="AZ284" s="35"/>
      <c r="BA284" s="35"/>
      <c r="BB284" s="35"/>
    </row>
    <row r="285" spans="1:54" x14ac:dyDescent="0.25">
      <c r="A285" s="31"/>
      <c r="L285" s="31"/>
      <c r="M285" s="31"/>
      <c r="T285" s="31"/>
      <c r="U285" s="31"/>
      <c r="V285" s="31"/>
      <c r="W285" s="31"/>
      <c r="X285" s="31"/>
      <c r="Y285" s="31"/>
      <c r="Z285" s="31"/>
      <c r="AA285" s="31"/>
      <c r="AO285" s="35"/>
      <c r="AP285" s="35"/>
      <c r="AQ285" s="35"/>
      <c r="AR285" s="35"/>
      <c r="AS285" s="35"/>
      <c r="AT285" s="68"/>
      <c r="AW285" s="35"/>
      <c r="AX285" s="35"/>
      <c r="AY285" s="35"/>
      <c r="AZ285" s="35"/>
      <c r="BA285" s="35"/>
      <c r="BB285" s="35"/>
    </row>
    <row r="286" spans="1:54" x14ac:dyDescent="0.25">
      <c r="A286" s="31"/>
      <c r="L286" s="31"/>
      <c r="M286" s="31"/>
      <c r="T286" s="31"/>
      <c r="U286" s="31"/>
      <c r="V286" s="31"/>
      <c r="W286" s="31"/>
      <c r="X286" s="31"/>
      <c r="Y286" s="31"/>
      <c r="Z286" s="31"/>
      <c r="AA286" s="31"/>
      <c r="AO286" s="35"/>
      <c r="AP286" s="35"/>
      <c r="AQ286" s="35"/>
      <c r="AR286" s="35"/>
      <c r="AS286" s="35"/>
      <c r="AT286" s="68"/>
      <c r="AW286" s="35"/>
      <c r="AX286" s="35"/>
      <c r="AY286" s="35"/>
      <c r="AZ286" s="35"/>
      <c r="BA286" s="35"/>
      <c r="BB286" s="35"/>
    </row>
    <row r="287" spans="1:54" x14ac:dyDescent="0.25">
      <c r="A287" s="31"/>
      <c r="L287" s="31"/>
      <c r="M287" s="31"/>
      <c r="T287" s="31"/>
      <c r="U287" s="31"/>
      <c r="V287" s="31"/>
      <c r="W287" s="31"/>
      <c r="X287" s="31"/>
      <c r="Y287" s="31"/>
      <c r="Z287" s="31"/>
      <c r="AA287" s="31"/>
      <c r="AO287" s="35"/>
      <c r="AP287" s="35"/>
      <c r="AQ287" s="35"/>
      <c r="AR287" s="35"/>
      <c r="AS287" s="35"/>
      <c r="AT287" s="68"/>
      <c r="AW287" s="35"/>
      <c r="AX287" s="35"/>
      <c r="AY287" s="35"/>
      <c r="AZ287" s="35"/>
      <c r="BA287" s="35"/>
      <c r="BB287" s="35"/>
    </row>
    <row r="288" spans="1:54" x14ac:dyDescent="0.25">
      <c r="A288" s="31"/>
      <c r="L288" s="31"/>
      <c r="M288" s="31"/>
      <c r="T288" s="31"/>
      <c r="U288" s="31"/>
      <c r="V288" s="31"/>
      <c r="W288" s="31"/>
      <c r="X288" s="31"/>
      <c r="Y288" s="31"/>
      <c r="Z288" s="31"/>
      <c r="AA288" s="31"/>
      <c r="AO288" s="35"/>
      <c r="AP288" s="35"/>
      <c r="AQ288" s="35"/>
      <c r="AR288" s="35"/>
      <c r="AS288" s="35"/>
      <c r="AT288" s="68"/>
      <c r="AW288" s="35"/>
      <c r="AX288" s="35"/>
      <c r="AY288" s="35"/>
      <c r="AZ288" s="35"/>
      <c r="BA288" s="35"/>
      <c r="BB288" s="35"/>
    </row>
    <row r="289" spans="1:54" x14ac:dyDescent="0.25">
      <c r="A289" s="31"/>
      <c r="L289" s="31"/>
      <c r="M289" s="31"/>
      <c r="T289" s="31"/>
      <c r="U289" s="31"/>
      <c r="V289" s="31"/>
      <c r="W289" s="31"/>
      <c r="X289" s="31"/>
      <c r="Y289" s="31"/>
      <c r="Z289" s="31"/>
      <c r="AA289" s="31"/>
      <c r="AO289" s="35"/>
      <c r="AP289" s="35"/>
      <c r="AQ289" s="35"/>
      <c r="AR289" s="35"/>
      <c r="AS289" s="35"/>
      <c r="AT289" s="68"/>
      <c r="AW289" s="35"/>
      <c r="AX289" s="35"/>
      <c r="AY289" s="35"/>
      <c r="AZ289" s="35"/>
      <c r="BA289" s="35"/>
      <c r="BB289" s="35"/>
    </row>
    <row r="290" spans="1:54" x14ac:dyDescent="0.25">
      <c r="A290" s="31"/>
      <c r="L290" s="31"/>
      <c r="M290" s="31"/>
      <c r="T290" s="31"/>
      <c r="U290" s="31"/>
      <c r="V290" s="31"/>
      <c r="W290" s="31"/>
      <c r="X290" s="31"/>
      <c r="Y290" s="31"/>
      <c r="Z290" s="31"/>
      <c r="AA290" s="31"/>
      <c r="AO290" s="35"/>
      <c r="AP290" s="35"/>
      <c r="AQ290" s="35"/>
      <c r="AR290" s="35"/>
      <c r="AS290" s="35"/>
      <c r="AT290" s="68"/>
      <c r="AW290" s="35"/>
      <c r="AX290" s="35"/>
      <c r="AY290" s="35"/>
      <c r="AZ290" s="35"/>
      <c r="BA290" s="35"/>
      <c r="BB290" s="35"/>
    </row>
    <row r="291" spans="1:54" x14ac:dyDescent="0.25">
      <c r="A291" s="31"/>
      <c r="L291" s="31"/>
      <c r="M291" s="31"/>
      <c r="T291" s="31"/>
      <c r="U291" s="31"/>
      <c r="V291" s="31"/>
      <c r="W291" s="31"/>
      <c r="X291" s="31"/>
      <c r="Y291" s="31"/>
      <c r="Z291" s="31"/>
      <c r="AA291" s="31"/>
      <c r="AO291" s="35"/>
      <c r="AP291" s="35"/>
      <c r="AQ291" s="35"/>
      <c r="AR291" s="35"/>
      <c r="AS291" s="35"/>
      <c r="AT291" s="68"/>
      <c r="AW291" s="35"/>
      <c r="AX291" s="35"/>
      <c r="AY291" s="35"/>
      <c r="AZ291" s="35"/>
      <c r="BA291" s="35"/>
      <c r="BB291" s="35"/>
    </row>
    <row r="292" spans="1:54" x14ac:dyDescent="0.25">
      <c r="A292" s="31"/>
      <c r="L292" s="31"/>
      <c r="M292" s="31"/>
      <c r="T292" s="31"/>
      <c r="U292" s="31"/>
      <c r="V292" s="31"/>
      <c r="W292" s="31"/>
      <c r="X292" s="31"/>
      <c r="Y292" s="31"/>
      <c r="Z292" s="31"/>
      <c r="AA292" s="31"/>
      <c r="AO292" s="35"/>
      <c r="AP292" s="35"/>
      <c r="AQ292" s="35"/>
      <c r="AR292" s="35"/>
      <c r="AS292" s="35"/>
      <c r="AT292" s="68"/>
      <c r="AW292" s="35"/>
      <c r="AX292" s="35"/>
      <c r="AY292" s="35"/>
      <c r="AZ292" s="35"/>
      <c r="BA292" s="35"/>
      <c r="BB292" s="35"/>
    </row>
    <row r="293" spans="1:54" x14ac:dyDescent="0.25">
      <c r="A293" s="31"/>
      <c r="L293" s="31"/>
      <c r="M293" s="31"/>
      <c r="T293" s="31"/>
      <c r="U293" s="31"/>
      <c r="V293" s="31"/>
      <c r="W293" s="31"/>
      <c r="X293" s="31"/>
      <c r="Y293" s="31"/>
      <c r="Z293" s="31"/>
      <c r="AA293" s="31"/>
      <c r="AO293" s="35"/>
      <c r="AP293" s="35"/>
      <c r="AQ293" s="35"/>
      <c r="AR293" s="35"/>
      <c r="AS293" s="35"/>
      <c r="AT293" s="68"/>
      <c r="AW293" s="35"/>
      <c r="AX293" s="35"/>
      <c r="AY293" s="35"/>
      <c r="AZ293" s="35"/>
      <c r="BA293" s="35"/>
      <c r="BB293" s="35"/>
    </row>
    <row r="294" spans="1:54" x14ac:dyDescent="0.25">
      <c r="A294" s="31"/>
      <c r="L294" s="31"/>
      <c r="M294" s="31"/>
      <c r="T294" s="31"/>
      <c r="U294" s="31"/>
      <c r="V294" s="31"/>
      <c r="W294" s="31"/>
      <c r="X294" s="31"/>
      <c r="Y294" s="31"/>
      <c r="Z294" s="31"/>
      <c r="AA294" s="31"/>
      <c r="AO294" s="35"/>
      <c r="AP294" s="35"/>
      <c r="AQ294" s="35"/>
      <c r="AR294" s="35"/>
      <c r="AS294" s="35"/>
      <c r="AT294" s="68"/>
      <c r="AW294" s="35"/>
      <c r="AX294" s="35"/>
      <c r="AY294" s="35"/>
      <c r="AZ294" s="35"/>
      <c r="BA294" s="35"/>
      <c r="BB294" s="35"/>
    </row>
    <row r="295" spans="1:54" x14ac:dyDescent="0.25">
      <c r="A295" s="31"/>
      <c r="L295" s="31"/>
      <c r="M295" s="31"/>
      <c r="T295" s="31"/>
      <c r="U295" s="31"/>
      <c r="V295" s="31"/>
      <c r="W295" s="31"/>
      <c r="X295" s="31"/>
      <c r="Y295" s="31"/>
      <c r="Z295" s="31"/>
      <c r="AA295" s="31"/>
      <c r="AO295" s="35"/>
      <c r="AP295" s="35"/>
      <c r="AQ295" s="35"/>
      <c r="AR295" s="35"/>
      <c r="AS295" s="35"/>
      <c r="AT295" s="68"/>
      <c r="AW295" s="35"/>
      <c r="AX295" s="35"/>
      <c r="AY295" s="35"/>
      <c r="AZ295" s="35"/>
      <c r="BA295" s="35"/>
      <c r="BB295" s="35"/>
    </row>
    <row r="296" spans="1:54" x14ac:dyDescent="0.25">
      <c r="A296" s="31"/>
      <c r="L296" s="31"/>
      <c r="M296" s="31"/>
      <c r="T296" s="31"/>
      <c r="U296" s="31"/>
      <c r="V296" s="31"/>
      <c r="W296" s="31"/>
      <c r="X296" s="31"/>
      <c r="Y296" s="31"/>
      <c r="Z296" s="31"/>
      <c r="AA296" s="31"/>
      <c r="AO296" s="35"/>
      <c r="AP296" s="35"/>
      <c r="AQ296" s="35"/>
      <c r="AR296" s="35"/>
      <c r="AS296" s="35"/>
      <c r="AT296" s="68"/>
      <c r="AW296" s="35"/>
      <c r="AX296" s="35"/>
      <c r="AY296" s="35"/>
      <c r="AZ296" s="35"/>
      <c r="BA296" s="35"/>
      <c r="BB296" s="35"/>
    </row>
    <row r="297" spans="1:54" x14ac:dyDescent="0.25">
      <c r="A297" s="31"/>
      <c r="L297" s="31"/>
      <c r="M297" s="31"/>
      <c r="T297" s="31"/>
      <c r="U297" s="31"/>
      <c r="V297" s="31"/>
      <c r="W297" s="31"/>
      <c r="X297" s="31"/>
      <c r="Y297" s="31"/>
      <c r="Z297" s="31"/>
      <c r="AA297" s="31"/>
      <c r="AO297" s="35"/>
      <c r="AP297" s="35"/>
      <c r="AQ297" s="35"/>
      <c r="AR297" s="35"/>
      <c r="AS297" s="35"/>
      <c r="AT297" s="68"/>
      <c r="AW297" s="35"/>
      <c r="AX297" s="35"/>
      <c r="AY297" s="35"/>
      <c r="AZ297" s="35"/>
      <c r="BA297" s="35"/>
      <c r="BB297" s="35"/>
    </row>
    <row r="298" spans="1:54" x14ac:dyDescent="0.25">
      <c r="A298" s="31"/>
      <c r="L298" s="31"/>
      <c r="M298" s="31"/>
      <c r="T298" s="31"/>
      <c r="U298" s="31"/>
      <c r="V298" s="31"/>
      <c r="W298" s="31"/>
      <c r="X298" s="31"/>
      <c r="Y298" s="31"/>
      <c r="Z298" s="31"/>
      <c r="AA298" s="31"/>
      <c r="AO298" s="35"/>
      <c r="AP298" s="35"/>
      <c r="AQ298" s="35"/>
      <c r="AR298" s="35"/>
      <c r="AS298" s="35"/>
      <c r="AT298" s="68"/>
      <c r="AW298" s="35"/>
      <c r="AX298" s="35"/>
      <c r="AY298" s="35"/>
      <c r="AZ298" s="35"/>
      <c r="BA298" s="35"/>
      <c r="BB298" s="35"/>
    </row>
    <row r="299" spans="1:54" x14ac:dyDescent="0.25">
      <c r="A299" s="31"/>
      <c r="L299" s="31"/>
      <c r="M299" s="31"/>
      <c r="T299" s="31"/>
      <c r="U299" s="31"/>
      <c r="V299" s="31"/>
      <c r="W299" s="31"/>
      <c r="X299" s="31"/>
      <c r="Y299" s="31"/>
      <c r="Z299" s="31"/>
      <c r="AA299" s="31"/>
      <c r="AO299" s="35"/>
      <c r="AP299" s="35"/>
      <c r="AQ299" s="35"/>
      <c r="AR299" s="35"/>
      <c r="AS299" s="35"/>
      <c r="AT299" s="68"/>
      <c r="AW299" s="35"/>
      <c r="AX299" s="35"/>
      <c r="AY299" s="35"/>
      <c r="AZ299" s="35"/>
      <c r="BA299" s="35"/>
      <c r="BB299" s="35"/>
    </row>
    <row r="300" spans="1:54" x14ac:dyDescent="0.25">
      <c r="A300" s="31"/>
      <c r="L300" s="31"/>
      <c r="M300" s="31"/>
      <c r="T300" s="31"/>
      <c r="U300" s="31"/>
      <c r="V300" s="31"/>
      <c r="W300" s="31"/>
      <c r="X300" s="31"/>
      <c r="Y300" s="31"/>
      <c r="Z300" s="31"/>
      <c r="AA300" s="31"/>
      <c r="AO300" s="35"/>
      <c r="AP300" s="35"/>
      <c r="AQ300" s="35"/>
      <c r="AR300" s="35"/>
      <c r="AS300" s="35"/>
      <c r="AT300" s="68"/>
      <c r="AW300" s="35"/>
      <c r="AX300" s="35"/>
      <c r="AY300" s="35"/>
      <c r="AZ300" s="35"/>
      <c r="BA300" s="35"/>
      <c r="BB300" s="35"/>
    </row>
    <row r="301" spans="1:54" x14ac:dyDescent="0.25">
      <c r="A301" s="31"/>
      <c r="L301" s="31"/>
      <c r="M301" s="31"/>
      <c r="T301" s="31"/>
      <c r="U301" s="31"/>
      <c r="V301" s="31"/>
      <c r="W301" s="31"/>
      <c r="X301" s="31"/>
      <c r="Y301" s="31"/>
      <c r="Z301" s="31"/>
      <c r="AA301" s="31"/>
      <c r="AO301" s="35"/>
      <c r="AP301" s="35"/>
      <c r="AQ301" s="35"/>
      <c r="AR301" s="35"/>
      <c r="AS301" s="35"/>
      <c r="AT301" s="68"/>
      <c r="AW301" s="35"/>
      <c r="AX301" s="35"/>
      <c r="AY301" s="35"/>
      <c r="AZ301" s="35"/>
      <c r="BA301" s="35"/>
      <c r="BB301" s="35"/>
    </row>
    <row r="302" spans="1:54" x14ac:dyDescent="0.25">
      <c r="A302" s="31"/>
      <c r="L302" s="31"/>
      <c r="M302" s="31"/>
      <c r="T302" s="31"/>
      <c r="U302" s="31"/>
      <c r="V302" s="31"/>
      <c r="W302" s="31"/>
      <c r="X302" s="31"/>
      <c r="Y302" s="31"/>
      <c r="Z302" s="31"/>
      <c r="AA302" s="31"/>
      <c r="AO302" s="35"/>
      <c r="AP302" s="35"/>
      <c r="AQ302" s="35"/>
      <c r="AR302" s="35"/>
      <c r="AS302" s="35"/>
      <c r="AT302" s="68"/>
      <c r="AW302" s="35"/>
      <c r="AX302" s="35"/>
      <c r="AY302" s="35"/>
      <c r="AZ302" s="35"/>
      <c r="BA302" s="35"/>
      <c r="BB302" s="35"/>
    </row>
    <row r="303" spans="1:54" x14ac:dyDescent="0.25">
      <c r="A303" s="31"/>
      <c r="L303" s="31"/>
      <c r="M303" s="31"/>
      <c r="T303" s="31"/>
      <c r="U303" s="31"/>
      <c r="V303" s="31"/>
      <c r="W303" s="31"/>
      <c r="X303" s="31"/>
      <c r="Y303" s="31"/>
      <c r="Z303" s="31"/>
      <c r="AA303" s="31"/>
      <c r="AO303" s="35"/>
      <c r="AP303" s="35"/>
      <c r="AQ303" s="35"/>
      <c r="AR303" s="35"/>
      <c r="AS303" s="35"/>
      <c r="AT303" s="68"/>
      <c r="AW303" s="35"/>
      <c r="AX303" s="35"/>
      <c r="AY303" s="35"/>
      <c r="AZ303" s="35"/>
      <c r="BA303" s="35"/>
      <c r="BB303" s="35"/>
    </row>
    <row r="304" spans="1:54" x14ac:dyDescent="0.25">
      <c r="A304" s="31"/>
      <c r="L304" s="31"/>
      <c r="M304" s="31"/>
      <c r="T304" s="31"/>
      <c r="U304" s="31"/>
      <c r="V304" s="31"/>
      <c r="W304" s="31"/>
      <c r="X304" s="31"/>
      <c r="Y304" s="31"/>
      <c r="Z304" s="31"/>
      <c r="AA304" s="31"/>
      <c r="AO304" s="35"/>
      <c r="AP304" s="35"/>
      <c r="AQ304" s="35"/>
      <c r="AR304" s="35"/>
      <c r="AS304" s="35"/>
      <c r="AT304" s="68"/>
      <c r="AW304" s="35"/>
      <c r="AX304" s="35"/>
      <c r="AY304" s="35"/>
      <c r="AZ304" s="35"/>
      <c r="BA304" s="35"/>
      <c r="BB304" s="35"/>
    </row>
    <row r="305" spans="1:54" x14ac:dyDescent="0.25">
      <c r="A305" s="31"/>
      <c r="L305" s="31"/>
      <c r="M305" s="31"/>
      <c r="T305" s="31"/>
      <c r="U305" s="31"/>
      <c r="V305" s="31"/>
      <c r="W305" s="31"/>
      <c r="X305" s="31"/>
      <c r="Y305" s="31"/>
      <c r="Z305" s="31"/>
      <c r="AA305" s="31"/>
      <c r="AO305" s="35"/>
      <c r="AP305" s="35"/>
      <c r="AQ305" s="35"/>
      <c r="AR305" s="35"/>
      <c r="AS305" s="35"/>
      <c r="AT305" s="68"/>
      <c r="AW305" s="35"/>
      <c r="AX305" s="35"/>
      <c r="AY305" s="35"/>
      <c r="AZ305" s="35"/>
      <c r="BA305" s="35"/>
      <c r="BB305" s="35"/>
    </row>
    <row r="306" spans="1:54" x14ac:dyDescent="0.25">
      <c r="A306" s="31"/>
      <c r="L306" s="31"/>
      <c r="M306" s="31"/>
      <c r="T306" s="31"/>
      <c r="U306" s="31"/>
      <c r="V306" s="31"/>
      <c r="W306" s="31"/>
      <c r="X306" s="31"/>
      <c r="Y306" s="31"/>
      <c r="Z306" s="31"/>
      <c r="AA306" s="31"/>
      <c r="AO306" s="35"/>
      <c r="AP306" s="35"/>
      <c r="AQ306" s="35"/>
      <c r="AR306" s="35"/>
      <c r="AS306" s="35"/>
      <c r="AT306" s="68"/>
      <c r="AW306" s="35"/>
      <c r="AX306" s="35"/>
      <c r="AY306" s="35"/>
      <c r="AZ306" s="35"/>
      <c r="BA306" s="35"/>
      <c r="BB306" s="35"/>
    </row>
    <row r="307" spans="1:54" x14ac:dyDescent="0.25">
      <c r="A307" s="31"/>
      <c r="L307" s="31"/>
      <c r="M307" s="31"/>
      <c r="T307" s="31"/>
      <c r="U307" s="31"/>
      <c r="V307" s="31"/>
      <c r="W307" s="31"/>
      <c r="X307" s="31"/>
      <c r="Y307" s="31"/>
      <c r="Z307" s="31"/>
      <c r="AA307" s="31"/>
      <c r="AO307" s="35"/>
      <c r="AP307" s="35"/>
      <c r="AQ307" s="35"/>
      <c r="AR307" s="35"/>
      <c r="AS307" s="35"/>
      <c r="AT307" s="68"/>
      <c r="AW307" s="35"/>
      <c r="AX307" s="35"/>
      <c r="AY307" s="35"/>
      <c r="AZ307" s="35"/>
      <c r="BA307" s="35"/>
      <c r="BB307" s="35"/>
    </row>
    <row r="308" spans="1:54" x14ac:dyDescent="0.25">
      <c r="A308" s="31"/>
      <c r="L308" s="31"/>
      <c r="M308" s="31"/>
      <c r="T308" s="31"/>
      <c r="U308" s="31"/>
      <c r="V308" s="31"/>
      <c r="W308" s="31"/>
      <c r="X308" s="31"/>
      <c r="Y308" s="31"/>
      <c r="Z308" s="31"/>
      <c r="AA308" s="31"/>
      <c r="AO308" s="35"/>
      <c r="AP308" s="35"/>
      <c r="AQ308" s="35"/>
      <c r="AR308" s="35"/>
      <c r="AS308" s="35"/>
      <c r="AT308" s="68"/>
      <c r="AW308" s="35"/>
      <c r="AX308" s="35"/>
      <c r="AY308" s="35"/>
      <c r="AZ308" s="35"/>
      <c r="BA308" s="35"/>
      <c r="BB308" s="35"/>
    </row>
    <row r="309" spans="1:54" x14ac:dyDescent="0.25">
      <c r="A309" s="31"/>
      <c r="L309" s="31"/>
      <c r="M309" s="31"/>
      <c r="T309" s="31"/>
      <c r="U309" s="31"/>
      <c r="V309" s="31"/>
      <c r="W309" s="31"/>
      <c r="X309" s="31"/>
      <c r="Y309" s="31"/>
      <c r="Z309" s="31"/>
      <c r="AA309" s="31"/>
      <c r="AO309" s="35"/>
      <c r="AP309" s="35"/>
      <c r="AQ309" s="35"/>
      <c r="AR309" s="35"/>
      <c r="AS309" s="35"/>
      <c r="AT309" s="68"/>
      <c r="AW309" s="35"/>
      <c r="AX309" s="35"/>
      <c r="AY309" s="35"/>
      <c r="AZ309" s="35"/>
      <c r="BA309" s="35"/>
      <c r="BB309" s="35"/>
    </row>
    <row r="310" spans="1:54" x14ac:dyDescent="0.25">
      <c r="A310" s="31"/>
      <c r="L310" s="31"/>
      <c r="M310" s="31"/>
      <c r="T310" s="31"/>
      <c r="U310" s="31"/>
      <c r="V310" s="31"/>
      <c r="W310" s="31"/>
      <c r="X310" s="31"/>
      <c r="Y310" s="31"/>
      <c r="Z310" s="31"/>
      <c r="AA310" s="31"/>
      <c r="AO310" s="35"/>
      <c r="AP310" s="35"/>
      <c r="AQ310" s="35"/>
      <c r="AR310" s="35"/>
      <c r="AS310" s="35"/>
      <c r="AT310" s="68"/>
      <c r="AW310" s="35"/>
      <c r="AX310" s="35"/>
      <c r="AY310" s="35"/>
      <c r="AZ310" s="35"/>
      <c r="BA310" s="35"/>
      <c r="BB310" s="35"/>
    </row>
    <row r="311" spans="1:54" x14ac:dyDescent="0.25">
      <c r="A311" s="31"/>
      <c r="L311" s="31"/>
      <c r="M311" s="31"/>
      <c r="T311" s="31"/>
      <c r="U311" s="31"/>
      <c r="V311" s="31"/>
      <c r="W311" s="31"/>
      <c r="X311" s="31"/>
      <c r="Y311" s="31"/>
      <c r="Z311" s="31"/>
      <c r="AA311" s="31"/>
      <c r="AO311" s="35"/>
      <c r="AP311" s="35"/>
      <c r="AQ311" s="35"/>
      <c r="AR311" s="35"/>
      <c r="AS311" s="35"/>
      <c r="AT311" s="68"/>
      <c r="AW311" s="35"/>
      <c r="AX311" s="35"/>
      <c r="AY311" s="35"/>
      <c r="AZ311" s="35"/>
      <c r="BA311" s="35"/>
      <c r="BB311" s="35"/>
    </row>
    <row r="312" spans="1:54" x14ac:dyDescent="0.25">
      <c r="A312" s="31"/>
      <c r="L312" s="31"/>
      <c r="M312" s="31"/>
      <c r="T312" s="31"/>
      <c r="U312" s="31"/>
      <c r="V312" s="31"/>
      <c r="W312" s="31"/>
      <c r="X312" s="31"/>
      <c r="Y312" s="31"/>
      <c r="Z312" s="31"/>
      <c r="AA312" s="31"/>
      <c r="AO312" s="35"/>
      <c r="AP312" s="35"/>
      <c r="AQ312" s="35"/>
      <c r="AR312" s="35"/>
      <c r="AS312" s="35"/>
      <c r="AT312" s="68"/>
      <c r="AW312" s="35"/>
      <c r="AX312" s="35"/>
      <c r="AY312" s="35"/>
      <c r="AZ312" s="35"/>
      <c r="BA312" s="35"/>
      <c r="BB312" s="35"/>
    </row>
    <row r="313" spans="1:54" x14ac:dyDescent="0.25">
      <c r="A313" s="31"/>
      <c r="L313" s="31"/>
      <c r="M313" s="31"/>
      <c r="T313" s="31"/>
      <c r="U313" s="31"/>
      <c r="V313" s="31"/>
      <c r="W313" s="31"/>
      <c r="X313" s="31"/>
      <c r="Y313" s="31"/>
      <c r="Z313" s="31"/>
      <c r="AA313" s="31"/>
      <c r="AO313" s="35"/>
      <c r="AP313" s="35"/>
      <c r="AQ313" s="35"/>
      <c r="AR313" s="35"/>
      <c r="AS313" s="35"/>
      <c r="AT313" s="68"/>
      <c r="AW313" s="35"/>
      <c r="AX313" s="35"/>
      <c r="AY313" s="35"/>
      <c r="AZ313" s="35"/>
      <c r="BA313" s="35"/>
      <c r="BB313" s="35"/>
    </row>
    <row r="314" spans="1:54" x14ac:dyDescent="0.25">
      <c r="A314" s="31"/>
      <c r="L314" s="31"/>
      <c r="M314" s="31"/>
      <c r="T314" s="31"/>
      <c r="U314" s="31"/>
      <c r="V314" s="31"/>
      <c r="W314" s="31"/>
      <c r="X314" s="31"/>
      <c r="Y314" s="31"/>
      <c r="Z314" s="31"/>
      <c r="AA314" s="31"/>
      <c r="AO314" s="35"/>
      <c r="AP314" s="35"/>
      <c r="AQ314" s="35"/>
      <c r="AR314" s="35"/>
      <c r="AS314" s="35"/>
      <c r="AT314" s="68"/>
      <c r="AW314" s="35"/>
      <c r="AX314" s="35"/>
      <c r="AY314" s="35"/>
      <c r="AZ314" s="35"/>
      <c r="BA314" s="35"/>
      <c r="BB314" s="35"/>
    </row>
    <row r="315" spans="1:54" x14ac:dyDescent="0.25">
      <c r="A315" s="31"/>
      <c r="L315" s="31"/>
      <c r="M315" s="31"/>
      <c r="T315" s="31"/>
      <c r="U315" s="31"/>
      <c r="V315" s="31"/>
      <c r="W315" s="31"/>
      <c r="X315" s="31"/>
      <c r="Y315" s="31"/>
      <c r="Z315" s="31"/>
      <c r="AA315" s="31"/>
      <c r="AO315" s="35"/>
      <c r="AP315" s="35"/>
      <c r="AQ315" s="35"/>
      <c r="AR315" s="35"/>
      <c r="AS315" s="35"/>
      <c r="AT315" s="68"/>
      <c r="AW315" s="35"/>
      <c r="AX315" s="35"/>
      <c r="AY315" s="35"/>
      <c r="AZ315" s="35"/>
      <c r="BA315" s="35"/>
      <c r="BB315" s="35"/>
    </row>
    <row r="316" spans="1:54" x14ac:dyDescent="0.25">
      <c r="A316" s="31"/>
      <c r="L316" s="31"/>
      <c r="M316" s="31"/>
      <c r="T316" s="31"/>
      <c r="U316" s="31"/>
      <c r="V316" s="31"/>
      <c r="W316" s="31"/>
      <c r="X316" s="31"/>
      <c r="Y316" s="31"/>
      <c r="Z316" s="31"/>
      <c r="AA316" s="31"/>
      <c r="AO316" s="35"/>
      <c r="AP316" s="35"/>
      <c r="AQ316" s="35"/>
      <c r="AR316" s="35"/>
      <c r="AS316" s="35"/>
      <c r="AT316" s="68"/>
      <c r="AW316" s="35"/>
      <c r="AX316" s="35"/>
      <c r="AY316" s="35"/>
      <c r="AZ316" s="35"/>
      <c r="BA316" s="35"/>
      <c r="BB316" s="35"/>
    </row>
    <row r="317" spans="1:54" x14ac:dyDescent="0.25">
      <c r="A317" s="31"/>
      <c r="L317" s="31"/>
      <c r="M317" s="31"/>
      <c r="T317" s="31"/>
      <c r="U317" s="31"/>
      <c r="V317" s="31"/>
      <c r="W317" s="31"/>
      <c r="X317" s="31"/>
      <c r="Y317" s="31"/>
      <c r="Z317" s="31"/>
      <c r="AA317" s="31"/>
      <c r="AO317" s="35"/>
      <c r="AP317" s="35"/>
      <c r="AQ317" s="35"/>
      <c r="AR317" s="35"/>
      <c r="AS317" s="35"/>
      <c r="AT317" s="68"/>
      <c r="AW317" s="35"/>
      <c r="AX317" s="35"/>
      <c r="AY317" s="35"/>
      <c r="AZ317" s="35"/>
      <c r="BA317" s="35"/>
      <c r="BB317" s="35"/>
    </row>
    <row r="318" spans="1:54" x14ac:dyDescent="0.25">
      <c r="A318" s="31"/>
      <c r="L318" s="31"/>
      <c r="M318" s="31"/>
      <c r="T318" s="31"/>
      <c r="U318" s="31"/>
      <c r="V318" s="31"/>
      <c r="W318" s="31"/>
      <c r="X318" s="31"/>
      <c r="Y318" s="31"/>
      <c r="Z318" s="31"/>
      <c r="AA318" s="31"/>
      <c r="AO318" s="35"/>
      <c r="AP318" s="35"/>
      <c r="AQ318" s="35"/>
      <c r="AR318" s="35"/>
      <c r="AS318" s="35"/>
      <c r="AT318" s="68"/>
      <c r="AW318" s="35"/>
      <c r="AX318" s="35"/>
      <c r="AY318" s="35"/>
      <c r="AZ318" s="35"/>
      <c r="BA318" s="35"/>
      <c r="BB318" s="35"/>
    </row>
    <row r="319" spans="1:54" x14ac:dyDescent="0.25">
      <c r="A319" s="31"/>
      <c r="L319" s="31"/>
      <c r="M319" s="31"/>
      <c r="T319" s="31"/>
      <c r="U319" s="31"/>
      <c r="V319" s="31"/>
      <c r="W319" s="31"/>
      <c r="X319" s="31"/>
      <c r="Y319" s="31"/>
      <c r="Z319" s="31"/>
      <c r="AA319" s="31"/>
      <c r="AO319" s="35"/>
      <c r="AP319" s="35"/>
      <c r="AQ319" s="35"/>
      <c r="AR319" s="35"/>
      <c r="AS319" s="35"/>
      <c r="AT319" s="68"/>
      <c r="AW319" s="35"/>
      <c r="AX319" s="35"/>
      <c r="AY319" s="35"/>
      <c r="AZ319" s="35"/>
      <c r="BA319" s="35"/>
      <c r="BB319" s="35"/>
    </row>
    <row r="320" spans="1:54" x14ac:dyDescent="0.25">
      <c r="A320" s="31"/>
      <c r="L320" s="31"/>
      <c r="M320" s="31"/>
      <c r="T320" s="31"/>
      <c r="U320" s="31"/>
      <c r="V320" s="31"/>
      <c r="W320" s="31"/>
      <c r="X320" s="31"/>
      <c r="Y320" s="31"/>
      <c r="Z320" s="31"/>
      <c r="AA320" s="31"/>
      <c r="AO320" s="35"/>
      <c r="AP320" s="35"/>
      <c r="AQ320" s="35"/>
      <c r="AR320" s="35"/>
      <c r="AS320" s="35"/>
      <c r="AT320" s="68"/>
      <c r="AW320" s="35"/>
      <c r="AX320" s="35"/>
      <c r="AY320" s="35"/>
      <c r="AZ320" s="35"/>
      <c r="BA320" s="35"/>
      <c r="BB320" s="35"/>
    </row>
    <row r="321" spans="1:54" x14ac:dyDescent="0.25">
      <c r="A321" s="31"/>
      <c r="L321" s="31"/>
      <c r="M321" s="31"/>
      <c r="T321" s="31"/>
      <c r="U321" s="31"/>
      <c r="V321" s="31"/>
      <c r="W321" s="31"/>
      <c r="X321" s="31"/>
      <c r="Y321" s="31"/>
      <c r="Z321" s="31"/>
      <c r="AA321" s="31"/>
      <c r="AO321" s="35"/>
      <c r="AP321" s="35"/>
      <c r="AQ321" s="35"/>
      <c r="AR321" s="35"/>
      <c r="AS321" s="35"/>
      <c r="AT321" s="68"/>
      <c r="AW321" s="35"/>
      <c r="AX321" s="35"/>
      <c r="AY321" s="35"/>
      <c r="AZ321" s="35"/>
      <c r="BA321" s="35"/>
      <c r="BB321" s="35"/>
    </row>
    <row r="322" spans="1:54" x14ac:dyDescent="0.25">
      <c r="A322" s="31"/>
      <c r="L322" s="31"/>
      <c r="M322" s="31"/>
      <c r="T322" s="31"/>
      <c r="U322" s="31"/>
      <c r="V322" s="31"/>
      <c r="W322" s="31"/>
      <c r="X322" s="31"/>
      <c r="Y322" s="31"/>
      <c r="Z322" s="31"/>
      <c r="AA322" s="31"/>
      <c r="AO322" s="35"/>
      <c r="AP322" s="35"/>
      <c r="AQ322" s="35"/>
      <c r="AR322" s="35"/>
      <c r="AS322" s="35"/>
      <c r="AT322" s="68"/>
      <c r="AW322" s="35"/>
      <c r="AX322" s="35"/>
      <c r="AY322" s="35"/>
      <c r="AZ322" s="35"/>
      <c r="BA322" s="35"/>
      <c r="BB322" s="35"/>
    </row>
    <row r="323" spans="1:54" x14ac:dyDescent="0.25">
      <c r="A323" s="31"/>
      <c r="L323" s="31"/>
      <c r="M323" s="31"/>
      <c r="T323" s="31"/>
      <c r="U323" s="31"/>
      <c r="V323" s="31"/>
      <c r="W323" s="31"/>
      <c r="X323" s="31"/>
      <c r="Y323" s="31"/>
      <c r="Z323" s="31"/>
      <c r="AA323" s="31"/>
      <c r="AO323" s="35"/>
      <c r="AP323" s="35"/>
      <c r="AQ323" s="35"/>
      <c r="AR323" s="35"/>
      <c r="AS323" s="35"/>
      <c r="AT323" s="68"/>
      <c r="AW323" s="35"/>
      <c r="AX323" s="35"/>
      <c r="AY323" s="35"/>
      <c r="AZ323" s="35"/>
      <c r="BA323" s="35"/>
      <c r="BB323" s="35"/>
    </row>
    <row r="324" spans="1:54" x14ac:dyDescent="0.25">
      <c r="A324" s="31"/>
      <c r="L324" s="31"/>
      <c r="M324" s="31"/>
      <c r="T324" s="31"/>
      <c r="U324" s="31"/>
      <c r="V324" s="31"/>
      <c r="W324" s="31"/>
      <c r="X324" s="31"/>
      <c r="Y324" s="31"/>
      <c r="Z324" s="31"/>
      <c r="AA324" s="31"/>
      <c r="AO324" s="35"/>
      <c r="AP324" s="35"/>
      <c r="AQ324" s="35"/>
      <c r="AR324" s="35"/>
      <c r="AS324" s="35"/>
      <c r="AT324" s="68"/>
      <c r="AW324" s="35"/>
      <c r="AX324" s="35"/>
      <c r="AY324" s="35"/>
      <c r="AZ324" s="35"/>
      <c r="BA324" s="35"/>
      <c r="BB324" s="35"/>
    </row>
    <row r="325" spans="1:54" x14ac:dyDescent="0.25">
      <c r="A325" s="31"/>
      <c r="L325" s="31"/>
      <c r="M325" s="31"/>
      <c r="T325" s="31"/>
      <c r="U325" s="31"/>
      <c r="V325" s="31"/>
      <c r="W325" s="31"/>
      <c r="X325" s="31"/>
      <c r="Y325" s="31"/>
      <c r="Z325" s="31"/>
      <c r="AA325" s="31"/>
      <c r="AO325" s="35"/>
      <c r="AP325" s="35"/>
      <c r="AQ325" s="35"/>
      <c r="AR325" s="35"/>
      <c r="AS325" s="35"/>
      <c r="AT325" s="68"/>
      <c r="AW325" s="35"/>
      <c r="AX325" s="35"/>
      <c r="AY325" s="35"/>
      <c r="AZ325" s="35"/>
      <c r="BA325" s="35"/>
      <c r="BB325" s="35"/>
    </row>
    <row r="326" spans="1:54" x14ac:dyDescent="0.25">
      <c r="A326" s="31"/>
      <c r="L326" s="31"/>
      <c r="M326" s="31"/>
      <c r="T326" s="31"/>
      <c r="U326" s="31"/>
      <c r="V326" s="31"/>
      <c r="W326" s="31"/>
      <c r="X326" s="31"/>
      <c r="Y326" s="31"/>
      <c r="Z326" s="31"/>
      <c r="AA326" s="31"/>
      <c r="AO326" s="35"/>
      <c r="AP326" s="35"/>
      <c r="AQ326" s="35"/>
      <c r="AR326" s="35"/>
      <c r="AS326" s="35"/>
      <c r="AT326" s="68"/>
      <c r="AW326" s="35"/>
      <c r="AX326" s="35"/>
      <c r="AY326" s="35"/>
      <c r="AZ326" s="35"/>
      <c r="BA326" s="35"/>
      <c r="BB326" s="35"/>
    </row>
    <row r="327" spans="1:54" x14ac:dyDescent="0.25">
      <c r="A327" s="31"/>
      <c r="L327" s="31"/>
      <c r="M327" s="31"/>
      <c r="T327" s="31"/>
      <c r="U327" s="31"/>
      <c r="V327" s="31"/>
      <c r="W327" s="31"/>
      <c r="X327" s="31"/>
      <c r="Y327" s="31"/>
      <c r="Z327" s="31"/>
      <c r="AA327" s="31"/>
      <c r="AO327" s="35"/>
      <c r="AP327" s="35"/>
      <c r="AQ327" s="35"/>
      <c r="AR327" s="35"/>
      <c r="AS327" s="35"/>
      <c r="AT327" s="68"/>
      <c r="AW327" s="35"/>
      <c r="AX327" s="35"/>
      <c r="AY327" s="35"/>
      <c r="AZ327" s="35"/>
      <c r="BA327" s="35"/>
      <c r="BB327" s="35"/>
    </row>
    <row r="328" spans="1:54" x14ac:dyDescent="0.25">
      <c r="A328" s="31"/>
      <c r="L328" s="31"/>
      <c r="M328" s="31"/>
      <c r="T328" s="31"/>
      <c r="U328" s="31"/>
      <c r="V328" s="31"/>
      <c r="W328" s="31"/>
      <c r="X328" s="31"/>
      <c r="Y328" s="31"/>
      <c r="Z328" s="31"/>
      <c r="AA328" s="31"/>
      <c r="AO328" s="35"/>
      <c r="AP328" s="35"/>
      <c r="AQ328" s="35"/>
      <c r="AR328" s="35"/>
      <c r="AS328" s="35"/>
      <c r="AT328" s="68"/>
      <c r="AW328" s="35"/>
      <c r="AX328" s="35"/>
      <c r="AY328" s="35"/>
      <c r="AZ328" s="35"/>
      <c r="BA328" s="35"/>
      <c r="BB328" s="35"/>
    </row>
    <row r="329" spans="1:54" x14ac:dyDescent="0.25">
      <c r="A329" s="31"/>
      <c r="L329" s="31"/>
      <c r="M329" s="31"/>
      <c r="T329" s="31"/>
      <c r="U329" s="31"/>
      <c r="V329" s="31"/>
      <c r="W329" s="31"/>
      <c r="X329" s="31"/>
      <c r="Y329" s="31"/>
      <c r="Z329" s="31"/>
      <c r="AA329" s="31"/>
      <c r="AO329" s="35"/>
      <c r="AP329" s="35"/>
      <c r="AQ329" s="35"/>
      <c r="AR329" s="35"/>
      <c r="AS329" s="35"/>
      <c r="AT329" s="68"/>
      <c r="AW329" s="35"/>
      <c r="AX329" s="35"/>
      <c r="AY329" s="35"/>
      <c r="AZ329" s="35"/>
      <c r="BA329" s="35"/>
      <c r="BB329" s="35"/>
    </row>
    <row r="330" spans="1:54" x14ac:dyDescent="0.25">
      <c r="A330" s="31"/>
      <c r="L330" s="31"/>
      <c r="M330" s="31"/>
      <c r="T330" s="31"/>
      <c r="U330" s="31"/>
      <c r="V330" s="31"/>
      <c r="W330" s="31"/>
      <c r="X330" s="31"/>
      <c r="Y330" s="31"/>
      <c r="Z330" s="31"/>
      <c r="AA330" s="31"/>
      <c r="AO330" s="35"/>
      <c r="AP330" s="35"/>
      <c r="AQ330" s="35"/>
      <c r="AR330" s="35"/>
      <c r="AS330" s="35"/>
      <c r="AT330" s="68"/>
      <c r="AW330" s="35"/>
      <c r="AX330" s="35"/>
      <c r="AY330" s="35"/>
      <c r="AZ330" s="35"/>
      <c r="BA330" s="35"/>
      <c r="BB330" s="35"/>
    </row>
    <row r="331" spans="1:54" x14ac:dyDescent="0.25">
      <c r="A331" s="31"/>
      <c r="L331" s="31"/>
      <c r="M331" s="31"/>
      <c r="T331" s="31"/>
      <c r="U331" s="31"/>
      <c r="V331" s="31"/>
      <c r="W331" s="31"/>
      <c r="X331" s="31"/>
      <c r="Y331" s="31"/>
      <c r="Z331" s="31"/>
      <c r="AA331" s="31"/>
      <c r="AO331" s="35"/>
      <c r="AP331" s="35"/>
      <c r="AQ331" s="35"/>
      <c r="AR331" s="35"/>
      <c r="AS331" s="35"/>
      <c r="AT331" s="68"/>
      <c r="AW331" s="35"/>
      <c r="AX331" s="35"/>
      <c r="AY331" s="35"/>
      <c r="AZ331" s="35"/>
      <c r="BA331" s="35"/>
      <c r="BB331" s="35"/>
    </row>
    <row r="332" spans="1:54" x14ac:dyDescent="0.25">
      <c r="A332" s="31"/>
      <c r="L332" s="31"/>
      <c r="M332" s="31"/>
      <c r="T332" s="31"/>
      <c r="U332" s="31"/>
      <c r="V332" s="31"/>
      <c r="W332" s="31"/>
      <c r="X332" s="31"/>
      <c r="Y332" s="31"/>
      <c r="Z332" s="31"/>
      <c r="AA332" s="31"/>
      <c r="AO332" s="35"/>
      <c r="AP332" s="35"/>
      <c r="AQ332" s="35"/>
      <c r="AR332" s="35"/>
      <c r="AS332" s="35"/>
      <c r="AT332" s="68"/>
      <c r="AW332" s="35"/>
      <c r="AX332" s="35"/>
      <c r="AY332" s="35"/>
      <c r="AZ332" s="35"/>
      <c r="BA332" s="35"/>
      <c r="BB332" s="35"/>
    </row>
    <row r="333" spans="1:54" x14ac:dyDescent="0.25">
      <c r="A333" s="31"/>
      <c r="L333" s="31"/>
      <c r="M333" s="31"/>
      <c r="T333" s="31"/>
      <c r="U333" s="31"/>
      <c r="V333" s="31"/>
      <c r="W333" s="31"/>
      <c r="X333" s="31"/>
      <c r="Y333" s="31"/>
      <c r="Z333" s="31"/>
      <c r="AA333" s="31"/>
      <c r="AO333" s="35"/>
      <c r="AP333" s="35"/>
      <c r="AQ333" s="35"/>
      <c r="AR333" s="35"/>
      <c r="AS333" s="35"/>
      <c r="AT333" s="68"/>
      <c r="AW333" s="35"/>
      <c r="AX333" s="35"/>
      <c r="AY333" s="35"/>
      <c r="AZ333" s="35"/>
      <c r="BA333" s="35"/>
      <c r="BB333" s="35"/>
    </row>
    <row r="334" spans="1:54" x14ac:dyDescent="0.25">
      <c r="A334" s="31"/>
      <c r="L334" s="31"/>
      <c r="M334" s="31"/>
      <c r="T334" s="31"/>
      <c r="U334" s="31"/>
      <c r="V334" s="31"/>
      <c r="W334" s="31"/>
      <c r="X334" s="31"/>
      <c r="Y334" s="31"/>
      <c r="Z334" s="31"/>
      <c r="AA334" s="31"/>
      <c r="AO334" s="35"/>
      <c r="AP334" s="35"/>
      <c r="AQ334" s="35"/>
      <c r="AR334" s="35"/>
      <c r="AS334" s="35"/>
      <c r="AT334" s="68"/>
      <c r="AW334" s="35"/>
      <c r="AX334" s="35"/>
      <c r="AY334" s="35"/>
      <c r="AZ334" s="35"/>
      <c r="BA334" s="35"/>
      <c r="BB334" s="35"/>
    </row>
    <row r="335" spans="1:54" x14ac:dyDescent="0.25">
      <c r="A335" s="31"/>
      <c r="L335" s="31"/>
      <c r="M335" s="31"/>
      <c r="T335" s="31"/>
      <c r="U335" s="31"/>
      <c r="V335" s="31"/>
      <c r="W335" s="31"/>
      <c r="X335" s="31"/>
      <c r="Y335" s="31"/>
      <c r="Z335" s="31"/>
      <c r="AA335" s="31"/>
      <c r="AO335" s="35"/>
      <c r="AP335" s="35"/>
      <c r="AQ335" s="35"/>
      <c r="AR335" s="35"/>
      <c r="AS335" s="35"/>
      <c r="AT335" s="68"/>
      <c r="AW335" s="35"/>
      <c r="AX335" s="35"/>
      <c r="AY335" s="35"/>
      <c r="AZ335" s="35"/>
      <c r="BA335" s="35"/>
      <c r="BB335" s="35"/>
    </row>
    <row r="336" spans="1:54" x14ac:dyDescent="0.25">
      <c r="A336" s="31"/>
      <c r="L336" s="31"/>
      <c r="M336" s="31"/>
      <c r="T336" s="31"/>
      <c r="U336" s="31"/>
      <c r="V336" s="31"/>
      <c r="W336" s="31"/>
      <c r="X336" s="31"/>
      <c r="Y336" s="31"/>
      <c r="Z336" s="31"/>
      <c r="AA336" s="31"/>
      <c r="AO336" s="35"/>
      <c r="AP336" s="35"/>
      <c r="AQ336" s="35"/>
      <c r="AR336" s="35"/>
      <c r="AS336" s="35"/>
      <c r="AT336" s="68"/>
      <c r="AW336" s="35"/>
      <c r="AX336" s="35"/>
      <c r="AY336" s="35"/>
      <c r="AZ336" s="35"/>
      <c r="BA336" s="35"/>
      <c r="BB336" s="35"/>
    </row>
    <row r="337" spans="1:54" x14ac:dyDescent="0.25">
      <c r="A337" s="31"/>
      <c r="L337" s="31"/>
      <c r="M337" s="31"/>
      <c r="T337" s="31"/>
      <c r="U337" s="31"/>
      <c r="V337" s="31"/>
      <c r="W337" s="31"/>
      <c r="X337" s="31"/>
      <c r="Y337" s="31"/>
      <c r="Z337" s="31"/>
      <c r="AA337" s="31"/>
      <c r="AO337" s="35"/>
      <c r="AP337" s="35"/>
      <c r="AQ337" s="35"/>
      <c r="AR337" s="35"/>
      <c r="AS337" s="35"/>
      <c r="AT337" s="68"/>
      <c r="AW337" s="35"/>
      <c r="AX337" s="35"/>
      <c r="AY337" s="35"/>
      <c r="AZ337" s="35"/>
      <c r="BA337" s="35"/>
      <c r="BB337" s="35"/>
    </row>
    <row r="338" spans="1:54" x14ac:dyDescent="0.25">
      <c r="A338" s="31"/>
      <c r="L338" s="31"/>
      <c r="M338" s="31"/>
      <c r="T338" s="31"/>
      <c r="U338" s="31"/>
      <c r="V338" s="31"/>
      <c r="W338" s="31"/>
      <c r="X338" s="31"/>
      <c r="Y338" s="31"/>
      <c r="Z338" s="31"/>
      <c r="AA338" s="31"/>
      <c r="AO338" s="35"/>
      <c r="AP338" s="35"/>
      <c r="AQ338" s="35"/>
      <c r="AR338" s="35"/>
      <c r="AS338" s="35"/>
      <c r="AT338" s="68"/>
      <c r="AW338" s="35"/>
      <c r="AX338" s="35"/>
      <c r="AY338" s="35"/>
      <c r="AZ338" s="35"/>
      <c r="BA338" s="35"/>
      <c r="BB338" s="35"/>
    </row>
    <row r="339" spans="1:54" x14ac:dyDescent="0.25">
      <c r="A339" s="31"/>
      <c r="L339" s="31"/>
      <c r="M339" s="31"/>
      <c r="T339" s="31"/>
      <c r="U339" s="31"/>
      <c r="V339" s="31"/>
      <c r="W339" s="31"/>
      <c r="X339" s="31"/>
      <c r="Y339" s="31"/>
      <c r="Z339" s="31"/>
      <c r="AA339" s="31"/>
      <c r="AO339" s="35"/>
      <c r="AP339" s="35"/>
      <c r="AQ339" s="35"/>
      <c r="AR339" s="35"/>
      <c r="AS339" s="35"/>
      <c r="AT339" s="68"/>
      <c r="AW339" s="35"/>
      <c r="AX339" s="35"/>
      <c r="AY339" s="35"/>
      <c r="AZ339" s="35"/>
      <c r="BA339" s="35"/>
      <c r="BB339" s="35"/>
    </row>
    <row r="340" spans="1:54" x14ac:dyDescent="0.25">
      <c r="A340" s="31"/>
      <c r="L340" s="31"/>
      <c r="M340" s="31"/>
      <c r="T340" s="31"/>
      <c r="U340" s="31"/>
      <c r="V340" s="31"/>
      <c r="W340" s="31"/>
      <c r="X340" s="31"/>
      <c r="Y340" s="31"/>
      <c r="Z340" s="31"/>
      <c r="AA340" s="31"/>
      <c r="AO340" s="35"/>
      <c r="AP340" s="35"/>
      <c r="AQ340" s="35"/>
      <c r="AR340" s="35"/>
      <c r="AS340" s="35"/>
      <c r="AT340" s="68"/>
      <c r="AW340" s="35"/>
      <c r="AX340" s="35"/>
      <c r="AY340" s="35"/>
      <c r="AZ340" s="35"/>
      <c r="BA340" s="35"/>
      <c r="BB340" s="35"/>
    </row>
    <row r="341" spans="1:54" x14ac:dyDescent="0.25">
      <c r="A341" s="31"/>
      <c r="L341" s="31"/>
      <c r="M341" s="31"/>
      <c r="T341" s="31"/>
      <c r="U341" s="31"/>
      <c r="V341" s="31"/>
      <c r="W341" s="31"/>
      <c r="X341" s="31"/>
      <c r="Y341" s="31"/>
      <c r="Z341" s="31"/>
      <c r="AA341" s="31"/>
      <c r="AO341" s="35"/>
      <c r="AP341" s="35"/>
      <c r="AQ341" s="35"/>
      <c r="AR341" s="35"/>
      <c r="AS341" s="35"/>
      <c r="AT341" s="68"/>
      <c r="AW341" s="35"/>
      <c r="AX341" s="35"/>
      <c r="AY341" s="35"/>
      <c r="AZ341" s="35"/>
      <c r="BA341" s="35"/>
      <c r="BB341" s="35"/>
    </row>
    <row r="342" spans="1:54" x14ac:dyDescent="0.25">
      <c r="A342" s="31"/>
      <c r="L342" s="31"/>
      <c r="M342" s="31"/>
      <c r="T342" s="31"/>
      <c r="U342" s="31"/>
      <c r="V342" s="31"/>
      <c r="W342" s="31"/>
      <c r="X342" s="31"/>
      <c r="Y342" s="31"/>
      <c r="Z342" s="31"/>
      <c r="AA342" s="31"/>
      <c r="AO342" s="35"/>
      <c r="AP342" s="35"/>
      <c r="AQ342" s="35"/>
      <c r="AR342" s="35"/>
      <c r="AS342" s="35"/>
      <c r="AT342" s="68"/>
      <c r="AW342" s="35"/>
      <c r="AX342" s="35"/>
      <c r="AY342" s="35"/>
      <c r="AZ342" s="35"/>
      <c r="BA342" s="35"/>
      <c r="BB342" s="35"/>
    </row>
    <row r="343" spans="1:54" x14ac:dyDescent="0.25">
      <c r="A343" s="31"/>
      <c r="L343" s="31"/>
      <c r="M343" s="31"/>
      <c r="T343" s="31"/>
      <c r="U343" s="31"/>
      <c r="V343" s="31"/>
      <c r="W343" s="31"/>
      <c r="X343" s="31"/>
      <c r="Y343" s="31"/>
      <c r="Z343" s="31"/>
      <c r="AA343" s="31"/>
      <c r="AO343" s="35"/>
      <c r="AP343" s="35"/>
      <c r="AQ343" s="35"/>
      <c r="AR343" s="35"/>
      <c r="AS343" s="35"/>
      <c r="AT343" s="68"/>
      <c r="AW343" s="35"/>
      <c r="AX343" s="35"/>
      <c r="AY343" s="35"/>
      <c r="AZ343" s="35"/>
      <c r="BA343" s="35"/>
      <c r="BB343" s="35"/>
    </row>
    <row r="344" spans="1:54" x14ac:dyDescent="0.25">
      <c r="A344" s="31"/>
      <c r="L344" s="31"/>
      <c r="M344" s="31"/>
      <c r="T344" s="31"/>
      <c r="U344" s="31"/>
      <c r="V344" s="31"/>
      <c r="W344" s="31"/>
      <c r="X344" s="31"/>
      <c r="Y344" s="31"/>
      <c r="Z344" s="31"/>
      <c r="AA344" s="31"/>
      <c r="AO344" s="35"/>
      <c r="AP344" s="35"/>
      <c r="AQ344" s="35"/>
      <c r="AR344" s="35"/>
      <c r="AS344" s="35"/>
      <c r="AT344" s="68"/>
      <c r="AW344" s="35"/>
      <c r="AX344" s="35"/>
      <c r="AY344" s="35"/>
      <c r="AZ344" s="35"/>
      <c r="BA344" s="35"/>
      <c r="BB344" s="35"/>
    </row>
    <row r="345" spans="1:54" x14ac:dyDescent="0.25">
      <c r="A345" s="31"/>
      <c r="L345" s="31"/>
      <c r="M345" s="31"/>
      <c r="T345" s="31"/>
      <c r="U345" s="31"/>
      <c r="V345" s="31"/>
      <c r="W345" s="31"/>
      <c r="X345" s="31"/>
      <c r="Y345" s="31"/>
      <c r="Z345" s="31"/>
      <c r="AA345" s="31"/>
      <c r="AO345" s="35"/>
      <c r="AP345" s="35"/>
      <c r="AQ345" s="35"/>
      <c r="AR345" s="35"/>
      <c r="AS345" s="35"/>
      <c r="AT345" s="68"/>
      <c r="AW345" s="35"/>
      <c r="AX345" s="35"/>
      <c r="AY345" s="35"/>
      <c r="AZ345" s="35"/>
      <c r="BA345" s="35"/>
      <c r="BB345" s="35"/>
    </row>
    <row r="346" spans="1:54" x14ac:dyDescent="0.25">
      <c r="A346" s="31"/>
      <c r="L346" s="31"/>
      <c r="M346" s="31"/>
      <c r="T346" s="31"/>
      <c r="U346" s="31"/>
      <c r="V346" s="31"/>
      <c r="W346" s="31"/>
      <c r="X346" s="31"/>
      <c r="Y346" s="31"/>
      <c r="Z346" s="31"/>
      <c r="AA346" s="31"/>
      <c r="AO346" s="35"/>
      <c r="AP346" s="35"/>
      <c r="AQ346" s="35"/>
      <c r="AR346" s="35"/>
      <c r="AS346" s="35"/>
      <c r="AT346" s="68"/>
      <c r="AW346" s="35"/>
      <c r="AX346" s="35"/>
      <c r="AY346" s="35"/>
      <c r="AZ346" s="35"/>
      <c r="BA346" s="35"/>
      <c r="BB346" s="35"/>
    </row>
    <row r="347" spans="1:54" x14ac:dyDescent="0.25">
      <c r="A347" s="31"/>
      <c r="L347" s="31"/>
      <c r="M347" s="31"/>
      <c r="T347" s="31"/>
      <c r="U347" s="31"/>
      <c r="V347" s="31"/>
      <c r="W347" s="31"/>
      <c r="X347" s="31"/>
      <c r="Y347" s="31"/>
      <c r="Z347" s="31"/>
      <c r="AA347" s="31"/>
      <c r="AO347" s="35"/>
      <c r="AP347" s="35"/>
      <c r="AQ347" s="35"/>
      <c r="AR347" s="35"/>
      <c r="AS347" s="35"/>
      <c r="AT347" s="68"/>
      <c r="AW347" s="35"/>
      <c r="AX347" s="35"/>
      <c r="AY347" s="35"/>
      <c r="AZ347" s="35"/>
      <c r="BA347" s="35"/>
      <c r="BB347" s="35"/>
    </row>
    <row r="348" spans="1:54" x14ac:dyDescent="0.25">
      <c r="A348" s="31"/>
      <c r="L348" s="31"/>
      <c r="M348" s="31"/>
      <c r="T348" s="31"/>
      <c r="U348" s="31"/>
      <c r="V348" s="31"/>
      <c r="W348" s="31"/>
      <c r="X348" s="31"/>
      <c r="Y348" s="31"/>
      <c r="Z348" s="31"/>
      <c r="AA348" s="31"/>
      <c r="AO348" s="35"/>
      <c r="AP348" s="35"/>
      <c r="AQ348" s="35"/>
      <c r="AR348" s="35"/>
      <c r="AS348" s="35"/>
      <c r="AT348" s="68"/>
      <c r="AW348" s="35"/>
      <c r="AX348" s="35"/>
      <c r="AY348" s="35"/>
      <c r="AZ348" s="35"/>
      <c r="BA348" s="35"/>
      <c r="BB348" s="35"/>
    </row>
    <row r="349" spans="1:54" x14ac:dyDescent="0.25">
      <c r="A349" s="31"/>
      <c r="L349" s="31"/>
      <c r="M349" s="31"/>
      <c r="T349" s="31"/>
      <c r="U349" s="31"/>
      <c r="V349" s="31"/>
      <c r="W349" s="31"/>
      <c r="X349" s="31"/>
      <c r="Y349" s="31"/>
      <c r="Z349" s="31"/>
      <c r="AA349" s="31"/>
      <c r="AO349" s="35"/>
      <c r="AP349" s="35"/>
      <c r="AQ349" s="35"/>
      <c r="AR349" s="35"/>
      <c r="AS349" s="35"/>
      <c r="AT349" s="68"/>
      <c r="AW349" s="35"/>
      <c r="AX349" s="35"/>
      <c r="AY349" s="35"/>
      <c r="AZ349" s="35"/>
      <c r="BA349" s="35"/>
      <c r="BB349" s="35"/>
    </row>
    <row r="350" spans="1:54" x14ac:dyDescent="0.25">
      <c r="A350" s="31"/>
      <c r="L350" s="31"/>
      <c r="M350" s="31"/>
      <c r="T350" s="31"/>
      <c r="U350" s="31"/>
      <c r="V350" s="31"/>
      <c r="W350" s="31"/>
      <c r="X350" s="31"/>
      <c r="Y350" s="31"/>
      <c r="Z350" s="31"/>
      <c r="AA350" s="31"/>
      <c r="AO350" s="35"/>
      <c r="AP350" s="35"/>
      <c r="AQ350" s="35"/>
      <c r="AR350" s="35"/>
      <c r="AS350" s="35"/>
      <c r="AT350" s="68"/>
      <c r="AW350" s="35"/>
      <c r="AX350" s="35"/>
      <c r="AY350" s="35"/>
      <c r="AZ350" s="35"/>
      <c r="BA350" s="35"/>
      <c r="BB350" s="35"/>
    </row>
    <row r="351" spans="1:54" x14ac:dyDescent="0.25">
      <c r="A351" s="31"/>
      <c r="L351" s="31"/>
      <c r="M351" s="31"/>
      <c r="T351" s="31"/>
      <c r="U351" s="31"/>
      <c r="V351" s="31"/>
      <c r="W351" s="31"/>
      <c r="X351" s="31"/>
      <c r="Y351" s="31"/>
      <c r="Z351" s="31"/>
      <c r="AA351" s="31"/>
      <c r="AO351" s="35"/>
      <c r="AP351" s="35"/>
      <c r="AQ351" s="35"/>
      <c r="AR351" s="35"/>
      <c r="AS351" s="35"/>
      <c r="AT351" s="68"/>
      <c r="AW351" s="35"/>
      <c r="AX351" s="35"/>
      <c r="AY351" s="35"/>
      <c r="AZ351" s="35"/>
      <c r="BA351" s="35"/>
      <c r="BB351" s="35"/>
    </row>
    <row r="352" spans="1:54" x14ac:dyDescent="0.25">
      <c r="A352" s="31"/>
      <c r="L352" s="31"/>
      <c r="M352" s="31"/>
      <c r="T352" s="31"/>
      <c r="U352" s="31"/>
      <c r="V352" s="31"/>
      <c r="W352" s="31"/>
      <c r="X352" s="31"/>
      <c r="Y352" s="31"/>
      <c r="Z352" s="31"/>
      <c r="AA352" s="31"/>
      <c r="AO352" s="35"/>
      <c r="AP352" s="35"/>
      <c r="AQ352" s="35"/>
      <c r="AR352" s="35"/>
      <c r="AS352" s="35"/>
      <c r="AT352" s="68"/>
      <c r="AW352" s="35"/>
      <c r="AX352" s="35"/>
      <c r="AY352" s="35"/>
      <c r="AZ352" s="35"/>
      <c r="BA352" s="35"/>
      <c r="BB352" s="35"/>
    </row>
    <row r="353" spans="1:54" x14ac:dyDescent="0.25">
      <c r="A353" s="31"/>
      <c r="L353" s="31"/>
      <c r="M353" s="31"/>
      <c r="T353" s="31"/>
      <c r="U353" s="31"/>
      <c r="V353" s="31"/>
      <c r="W353" s="31"/>
      <c r="X353" s="31"/>
      <c r="Y353" s="31"/>
      <c r="Z353" s="31"/>
      <c r="AA353" s="31"/>
      <c r="AO353" s="35"/>
      <c r="AP353" s="35"/>
      <c r="AQ353" s="35"/>
      <c r="AR353" s="35"/>
      <c r="AS353" s="35"/>
      <c r="AT353" s="68"/>
      <c r="AW353" s="35"/>
      <c r="AX353" s="35"/>
      <c r="AY353" s="35"/>
      <c r="AZ353" s="35"/>
      <c r="BA353" s="35"/>
      <c r="BB353" s="35"/>
    </row>
    <row r="354" spans="1:54" x14ac:dyDescent="0.25">
      <c r="A354" s="31"/>
      <c r="L354" s="31"/>
      <c r="M354" s="31"/>
      <c r="T354" s="31"/>
      <c r="U354" s="31"/>
      <c r="V354" s="31"/>
      <c r="W354" s="31"/>
      <c r="X354" s="31"/>
      <c r="Y354" s="31"/>
      <c r="Z354" s="31"/>
      <c r="AA354" s="31"/>
      <c r="AO354" s="35"/>
      <c r="AP354" s="35"/>
      <c r="AQ354" s="35"/>
      <c r="AR354" s="35"/>
      <c r="AS354" s="35"/>
      <c r="AT354" s="68"/>
      <c r="AW354" s="35"/>
      <c r="AX354" s="35"/>
      <c r="AY354" s="35"/>
      <c r="AZ354" s="35"/>
      <c r="BA354" s="35"/>
      <c r="BB354" s="35"/>
    </row>
    <row r="355" spans="1:54" x14ac:dyDescent="0.25">
      <c r="A355" s="31"/>
      <c r="L355" s="31"/>
      <c r="M355" s="31"/>
      <c r="T355" s="31"/>
      <c r="U355" s="31"/>
      <c r="V355" s="31"/>
      <c r="W355" s="31"/>
      <c r="X355" s="31"/>
      <c r="Y355" s="31"/>
      <c r="Z355" s="31"/>
      <c r="AA355" s="31"/>
      <c r="AO355" s="35"/>
      <c r="AP355" s="35"/>
      <c r="AQ355" s="35"/>
      <c r="AR355" s="35"/>
      <c r="AS355" s="35"/>
      <c r="AT355" s="68"/>
      <c r="AW355" s="35"/>
      <c r="AX355" s="35"/>
      <c r="AY355" s="35"/>
      <c r="AZ355" s="35"/>
      <c r="BA355" s="35"/>
      <c r="BB355" s="35"/>
    </row>
    <row r="356" spans="1:54" x14ac:dyDescent="0.25">
      <c r="A356" s="31"/>
      <c r="L356" s="31"/>
      <c r="M356" s="31"/>
      <c r="T356" s="31"/>
      <c r="U356" s="31"/>
      <c r="V356" s="31"/>
      <c r="W356" s="31"/>
      <c r="X356" s="31"/>
      <c r="Y356" s="31"/>
      <c r="Z356" s="31"/>
      <c r="AA356" s="31"/>
      <c r="AO356" s="35"/>
      <c r="AP356" s="35"/>
      <c r="AQ356" s="35"/>
      <c r="AR356" s="35"/>
      <c r="AS356" s="35"/>
      <c r="AT356" s="68"/>
      <c r="AW356" s="35"/>
      <c r="AX356" s="35"/>
      <c r="AY356" s="35"/>
      <c r="AZ356" s="35"/>
      <c r="BA356" s="35"/>
      <c r="BB356" s="35"/>
    </row>
    <row r="357" spans="1:54" x14ac:dyDescent="0.25">
      <c r="A357" s="31"/>
      <c r="L357" s="31"/>
      <c r="M357" s="31"/>
      <c r="T357" s="31"/>
      <c r="U357" s="31"/>
      <c r="V357" s="31"/>
      <c r="W357" s="31"/>
      <c r="X357" s="31"/>
      <c r="Y357" s="31"/>
      <c r="Z357" s="31"/>
      <c r="AA357" s="31"/>
      <c r="AO357" s="35"/>
      <c r="AP357" s="35"/>
      <c r="AQ357" s="35"/>
      <c r="AR357" s="35"/>
      <c r="AS357" s="35"/>
      <c r="AT357" s="68"/>
      <c r="AW357" s="35"/>
      <c r="AX357" s="35"/>
      <c r="AY357" s="35"/>
      <c r="AZ357" s="35"/>
      <c r="BA357" s="35"/>
      <c r="BB357" s="35"/>
    </row>
    <row r="358" spans="1:54" x14ac:dyDescent="0.25">
      <c r="A358" s="31"/>
      <c r="L358" s="31"/>
      <c r="M358" s="31"/>
      <c r="T358" s="31"/>
      <c r="U358" s="31"/>
      <c r="V358" s="31"/>
      <c r="W358" s="31"/>
      <c r="X358" s="31"/>
      <c r="Y358" s="31"/>
      <c r="Z358" s="31"/>
      <c r="AA358" s="31"/>
      <c r="AO358" s="35"/>
      <c r="AP358" s="35"/>
      <c r="AQ358" s="35"/>
      <c r="AR358" s="35"/>
      <c r="AS358" s="35"/>
      <c r="AT358" s="68"/>
      <c r="AW358" s="35"/>
      <c r="AX358" s="35"/>
      <c r="AY358" s="35"/>
      <c r="AZ358" s="35"/>
      <c r="BA358" s="35"/>
      <c r="BB358" s="35"/>
    </row>
    <row r="359" spans="1:54" x14ac:dyDescent="0.25">
      <c r="A359" s="31"/>
      <c r="L359" s="31"/>
      <c r="M359" s="31"/>
      <c r="T359" s="31"/>
      <c r="U359" s="31"/>
      <c r="V359" s="31"/>
      <c r="W359" s="31"/>
      <c r="X359" s="31"/>
      <c r="Y359" s="31"/>
      <c r="Z359" s="31"/>
      <c r="AA359" s="31"/>
      <c r="AO359" s="35"/>
      <c r="AP359" s="35"/>
      <c r="AQ359" s="35"/>
      <c r="AR359" s="35"/>
      <c r="AS359" s="35"/>
      <c r="AT359" s="68"/>
      <c r="AW359" s="35"/>
      <c r="AX359" s="35"/>
      <c r="AY359" s="35"/>
      <c r="AZ359" s="35"/>
      <c r="BA359" s="35"/>
      <c r="BB359" s="35"/>
    </row>
    <row r="360" spans="1:54" x14ac:dyDescent="0.25">
      <c r="A360" s="31"/>
      <c r="L360" s="31"/>
      <c r="M360" s="31"/>
      <c r="T360" s="31"/>
      <c r="U360" s="31"/>
      <c r="V360" s="31"/>
      <c r="W360" s="31"/>
      <c r="X360" s="31"/>
      <c r="Y360" s="31"/>
      <c r="Z360" s="31"/>
      <c r="AA360" s="31"/>
      <c r="AO360" s="35"/>
      <c r="AP360" s="35"/>
      <c r="AQ360" s="35"/>
      <c r="AR360" s="35"/>
      <c r="AS360" s="35"/>
      <c r="AT360" s="68"/>
      <c r="AW360" s="35"/>
      <c r="AX360" s="35"/>
      <c r="AY360" s="35"/>
      <c r="AZ360" s="35"/>
      <c r="BA360" s="35"/>
      <c r="BB360" s="35"/>
    </row>
    <row r="361" spans="1:54" x14ac:dyDescent="0.25">
      <c r="A361" s="31"/>
      <c r="L361" s="31"/>
      <c r="M361" s="31"/>
      <c r="T361" s="31"/>
      <c r="U361" s="31"/>
      <c r="V361" s="31"/>
      <c r="W361" s="31"/>
      <c r="X361" s="31"/>
      <c r="Y361" s="31"/>
      <c r="Z361" s="31"/>
      <c r="AA361" s="31"/>
      <c r="AO361" s="35"/>
      <c r="AP361" s="35"/>
      <c r="AQ361" s="35"/>
      <c r="AR361" s="35"/>
      <c r="AS361" s="35"/>
      <c r="AT361" s="68"/>
      <c r="AW361" s="35"/>
      <c r="AX361" s="35"/>
      <c r="AY361" s="35"/>
      <c r="AZ361" s="35"/>
      <c r="BA361" s="35"/>
      <c r="BB361" s="35"/>
    </row>
    <row r="362" spans="1:54" x14ac:dyDescent="0.25">
      <c r="A362" s="31"/>
      <c r="L362" s="31"/>
      <c r="M362" s="31"/>
      <c r="T362" s="31"/>
      <c r="U362" s="31"/>
      <c r="V362" s="31"/>
      <c r="W362" s="31"/>
      <c r="X362" s="31"/>
      <c r="Y362" s="31"/>
      <c r="Z362" s="31"/>
      <c r="AA362" s="31"/>
      <c r="AO362" s="35"/>
      <c r="AP362" s="35"/>
      <c r="AQ362" s="35"/>
      <c r="AR362" s="35"/>
      <c r="AS362" s="35"/>
      <c r="AT362" s="68"/>
      <c r="AW362" s="35"/>
      <c r="AX362" s="35"/>
      <c r="AY362" s="35"/>
      <c r="AZ362" s="35"/>
      <c r="BA362" s="35"/>
      <c r="BB362" s="35"/>
    </row>
    <row r="363" spans="1:54" x14ac:dyDescent="0.25">
      <c r="A363" s="31"/>
      <c r="L363" s="31"/>
      <c r="M363" s="31"/>
      <c r="T363" s="31"/>
      <c r="U363" s="31"/>
      <c r="V363" s="31"/>
      <c r="W363" s="31"/>
      <c r="X363" s="31"/>
      <c r="Y363" s="31"/>
      <c r="Z363" s="31"/>
      <c r="AA363" s="31"/>
      <c r="AO363" s="35"/>
      <c r="AP363" s="35"/>
      <c r="AQ363" s="35"/>
      <c r="AR363" s="35"/>
      <c r="AS363" s="35"/>
      <c r="AT363" s="68"/>
      <c r="AW363" s="35"/>
      <c r="AX363" s="35"/>
      <c r="AY363" s="35"/>
      <c r="AZ363" s="35"/>
      <c r="BA363" s="35"/>
      <c r="BB363" s="35"/>
    </row>
    <row r="364" spans="1:54" x14ac:dyDescent="0.25">
      <c r="A364" s="31"/>
      <c r="L364" s="31"/>
      <c r="M364" s="31"/>
      <c r="T364" s="31"/>
      <c r="U364" s="31"/>
      <c r="V364" s="31"/>
      <c r="W364" s="31"/>
      <c r="X364" s="31"/>
      <c r="Y364" s="31"/>
      <c r="Z364" s="31"/>
      <c r="AA364" s="31"/>
      <c r="AO364" s="35"/>
      <c r="AP364" s="35"/>
      <c r="AQ364" s="35"/>
      <c r="AR364" s="35"/>
      <c r="AS364" s="35"/>
      <c r="AT364" s="68"/>
      <c r="AW364" s="35"/>
      <c r="AX364" s="35"/>
      <c r="AY364" s="35"/>
      <c r="AZ364" s="35"/>
      <c r="BA364" s="35"/>
      <c r="BB364" s="35"/>
    </row>
    <row r="365" spans="1:54" x14ac:dyDescent="0.25">
      <c r="A365" s="31"/>
      <c r="L365" s="31"/>
      <c r="M365" s="31"/>
      <c r="T365" s="31"/>
      <c r="U365" s="31"/>
      <c r="V365" s="31"/>
      <c r="W365" s="31"/>
      <c r="X365" s="31"/>
      <c r="Y365" s="31"/>
      <c r="Z365" s="31"/>
      <c r="AA365" s="31"/>
      <c r="AO365" s="35"/>
      <c r="AP365" s="35"/>
      <c r="AQ365" s="35"/>
      <c r="AR365" s="35"/>
      <c r="AS365" s="35"/>
      <c r="AT365" s="68"/>
      <c r="AW365" s="35"/>
      <c r="AX365" s="35"/>
      <c r="AY365" s="35"/>
      <c r="AZ365" s="35"/>
      <c r="BA365" s="35"/>
      <c r="BB365" s="35"/>
    </row>
    <row r="366" spans="1:54" x14ac:dyDescent="0.25">
      <c r="A366" s="31"/>
      <c r="L366" s="31"/>
      <c r="M366" s="31"/>
      <c r="T366" s="31"/>
      <c r="U366" s="31"/>
      <c r="V366" s="31"/>
      <c r="W366" s="31"/>
      <c r="X366" s="31"/>
      <c r="Y366" s="31"/>
      <c r="Z366" s="31"/>
      <c r="AA366" s="31"/>
      <c r="AO366" s="35"/>
      <c r="AP366" s="35"/>
      <c r="AQ366" s="35"/>
      <c r="AR366" s="35"/>
      <c r="AS366" s="35"/>
      <c r="AT366" s="68"/>
      <c r="AW366" s="35"/>
      <c r="AX366" s="35"/>
      <c r="AY366" s="35"/>
      <c r="AZ366" s="35"/>
      <c r="BA366" s="35"/>
      <c r="BB366" s="35"/>
    </row>
    <row r="367" spans="1:54" x14ac:dyDescent="0.25">
      <c r="A367" s="31"/>
      <c r="L367" s="31"/>
      <c r="M367" s="31"/>
      <c r="T367" s="31"/>
      <c r="U367" s="31"/>
      <c r="V367" s="31"/>
      <c r="W367" s="31"/>
      <c r="X367" s="31"/>
      <c r="Y367" s="31"/>
      <c r="Z367" s="31"/>
      <c r="AA367" s="31"/>
      <c r="AO367" s="35"/>
      <c r="AP367" s="35"/>
      <c r="AQ367" s="35"/>
      <c r="AR367" s="35"/>
      <c r="AS367" s="35"/>
      <c r="AT367" s="68"/>
      <c r="AW367" s="35"/>
      <c r="AX367" s="35"/>
      <c r="AY367" s="35"/>
      <c r="AZ367" s="35"/>
      <c r="BA367" s="35"/>
      <c r="BB367" s="35"/>
    </row>
    <row r="368" spans="1:54" x14ac:dyDescent="0.25">
      <c r="A368" s="31"/>
      <c r="L368" s="31"/>
      <c r="M368" s="31"/>
      <c r="T368" s="31"/>
      <c r="U368" s="31"/>
      <c r="V368" s="31"/>
      <c r="W368" s="31"/>
      <c r="X368" s="31"/>
      <c r="Y368" s="31"/>
      <c r="Z368" s="31"/>
      <c r="AA368" s="31"/>
      <c r="AO368" s="35"/>
      <c r="AP368" s="35"/>
      <c r="AQ368" s="35"/>
      <c r="AR368" s="35"/>
      <c r="AS368" s="35"/>
      <c r="AT368" s="68"/>
      <c r="AW368" s="35"/>
      <c r="AX368" s="35"/>
      <c r="AY368" s="35"/>
      <c r="AZ368" s="35"/>
      <c r="BA368" s="35"/>
      <c r="BB368" s="35"/>
    </row>
    <row r="369" spans="1:54" x14ac:dyDescent="0.25">
      <c r="A369" s="31"/>
      <c r="L369" s="31"/>
      <c r="M369" s="31"/>
      <c r="T369" s="31"/>
      <c r="U369" s="31"/>
      <c r="V369" s="31"/>
      <c r="W369" s="31"/>
      <c r="X369" s="31"/>
      <c r="Y369" s="31"/>
      <c r="Z369" s="31"/>
      <c r="AA369" s="31"/>
      <c r="AO369" s="35"/>
      <c r="AP369" s="35"/>
      <c r="AQ369" s="35"/>
      <c r="AR369" s="35"/>
      <c r="AS369" s="35"/>
      <c r="AT369" s="68"/>
      <c r="AW369" s="35"/>
      <c r="AX369" s="35"/>
      <c r="AY369" s="35"/>
      <c r="AZ369" s="35"/>
      <c r="BA369" s="35"/>
      <c r="BB369" s="35"/>
    </row>
    <row r="370" spans="1:54" x14ac:dyDescent="0.25">
      <c r="A370" s="31"/>
      <c r="L370" s="31"/>
      <c r="M370" s="31"/>
      <c r="T370" s="31"/>
      <c r="U370" s="31"/>
      <c r="V370" s="31"/>
      <c r="W370" s="31"/>
      <c r="X370" s="31"/>
      <c r="Y370" s="31"/>
      <c r="Z370" s="31"/>
      <c r="AA370" s="31"/>
      <c r="AO370" s="35"/>
      <c r="AP370" s="35"/>
      <c r="AQ370" s="35"/>
      <c r="AR370" s="35"/>
      <c r="AS370" s="35"/>
      <c r="AT370" s="68"/>
      <c r="AW370" s="35"/>
      <c r="AX370" s="35"/>
      <c r="AY370" s="35"/>
      <c r="AZ370" s="35"/>
      <c r="BA370" s="35"/>
      <c r="BB370" s="35"/>
    </row>
    <row r="371" spans="1:54" x14ac:dyDescent="0.25">
      <c r="A371" s="31"/>
      <c r="L371" s="31"/>
      <c r="M371" s="31"/>
      <c r="T371" s="31"/>
      <c r="U371" s="31"/>
      <c r="V371" s="31"/>
      <c r="W371" s="31"/>
      <c r="X371" s="31"/>
      <c r="Y371" s="31"/>
      <c r="Z371" s="31"/>
      <c r="AA371" s="31"/>
      <c r="AO371" s="35"/>
      <c r="AP371" s="35"/>
      <c r="AQ371" s="35"/>
      <c r="AR371" s="35"/>
      <c r="AS371" s="35"/>
      <c r="AT371" s="68"/>
      <c r="AW371" s="35"/>
      <c r="AX371" s="35"/>
      <c r="AY371" s="35"/>
      <c r="AZ371" s="35"/>
      <c r="BA371" s="35"/>
      <c r="BB371" s="35"/>
    </row>
    <row r="372" spans="1:54" x14ac:dyDescent="0.25">
      <c r="A372" s="31"/>
      <c r="L372" s="31"/>
      <c r="M372" s="31"/>
      <c r="T372" s="31"/>
      <c r="U372" s="31"/>
      <c r="V372" s="31"/>
      <c r="W372" s="31"/>
      <c r="X372" s="31"/>
      <c r="Y372" s="31"/>
      <c r="Z372" s="31"/>
      <c r="AA372" s="31"/>
      <c r="AO372" s="35"/>
      <c r="AP372" s="35"/>
      <c r="AQ372" s="35"/>
      <c r="AR372" s="35"/>
      <c r="AS372" s="35"/>
      <c r="AT372" s="68"/>
      <c r="AW372" s="35"/>
      <c r="AX372" s="35"/>
      <c r="AY372" s="35"/>
      <c r="AZ372" s="35"/>
      <c r="BA372" s="35"/>
      <c r="BB372" s="35"/>
    </row>
    <row r="373" spans="1:54" x14ac:dyDescent="0.25">
      <c r="A373" s="31"/>
      <c r="L373" s="31"/>
      <c r="M373" s="31"/>
      <c r="T373" s="31"/>
      <c r="U373" s="31"/>
      <c r="V373" s="31"/>
      <c r="W373" s="31"/>
      <c r="X373" s="31"/>
      <c r="Y373" s="31"/>
      <c r="Z373" s="31"/>
      <c r="AA373" s="31"/>
      <c r="AO373" s="35"/>
      <c r="AP373" s="35"/>
      <c r="AQ373" s="35"/>
      <c r="AR373" s="35"/>
      <c r="AS373" s="35"/>
      <c r="AT373" s="68"/>
      <c r="AW373" s="35"/>
      <c r="AX373" s="35"/>
      <c r="AY373" s="35"/>
      <c r="AZ373" s="35"/>
      <c r="BA373" s="35"/>
      <c r="BB373" s="35"/>
    </row>
    <row r="374" spans="1:54" x14ac:dyDescent="0.25">
      <c r="A374" s="31"/>
      <c r="L374" s="31"/>
      <c r="M374" s="31"/>
      <c r="T374" s="31"/>
      <c r="U374" s="31"/>
      <c r="V374" s="31"/>
      <c r="W374" s="31"/>
      <c r="X374" s="31"/>
      <c r="Y374" s="31"/>
      <c r="Z374" s="31"/>
      <c r="AA374" s="31"/>
      <c r="AO374" s="35"/>
      <c r="AP374" s="35"/>
      <c r="AQ374" s="35"/>
      <c r="AR374" s="35"/>
      <c r="AS374" s="35"/>
      <c r="AT374" s="68"/>
      <c r="AW374" s="35"/>
      <c r="AX374" s="35"/>
      <c r="AY374" s="35"/>
      <c r="AZ374" s="35"/>
      <c r="BA374" s="35"/>
      <c r="BB374" s="35"/>
    </row>
    <row r="375" spans="1:54" x14ac:dyDescent="0.25">
      <c r="A375" s="31"/>
      <c r="L375" s="31"/>
      <c r="M375" s="31"/>
      <c r="T375" s="31"/>
      <c r="U375" s="31"/>
      <c r="V375" s="31"/>
      <c r="W375" s="31"/>
      <c r="X375" s="31"/>
      <c r="Y375" s="31"/>
      <c r="Z375" s="31"/>
      <c r="AA375" s="31"/>
      <c r="AO375" s="35"/>
      <c r="AP375" s="35"/>
      <c r="AQ375" s="35"/>
      <c r="AR375" s="35"/>
      <c r="AS375" s="35"/>
      <c r="AT375" s="68"/>
      <c r="AW375" s="35"/>
      <c r="AX375" s="35"/>
      <c r="AY375" s="35"/>
      <c r="AZ375" s="35"/>
      <c r="BA375" s="35"/>
      <c r="BB375" s="35"/>
    </row>
    <row r="376" spans="1:54" x14ac:dyDescent="0.25">
      <c r="A376" s="31"/>
      <c r="L376" s="31"/>
      <c r="M376" s="31"/>
      <c r="T376" s="31"/>
      <c r="U376" s="31"/>
      <c r="V376" s="31"/>
      <c r="W376" s="31"/>
      <c r="X376" s="31"/>
      <c r="Y376" s="31"/>
      <c r="Z376" s="31"/>
      <c r="AA376" s="31"/>
      <c r="AO376" s="35"/>
      <c r="AP376" s="35"/>
      <c r="AQ376" s="35"/>
      <c r="AR376" s="35"/>
      <c r="AS376" s="35"/>
      <c r="AT376" s="68"/>
      <c r="AW376" s="35"/>
      <c r="AX376" s="35"/>
      <c r="AY376" s="35"/>
      <c r="AZ376" s="35"/>
      <c r="BA376" s="35"/>
      <c r="BB376" s="35"/>
    </row>
    <row r="377" spans="1:54" x14ac:dyDescent="0.25">
      <c r="A377" s="31"/>
      <c r="L377" s="31"/>
      <c r="M377" s="31"/>
      <c r="T377" s="31"/>
      <c r="U377" s="31"/>
      <c r="V377" s="31"/>
      <c r="W377" s="31"/>
      <c r="X377" s="31"/>
      <c r="Y377" s="31"/>
      <c r="Z377" s="31"/>
      <c r="AA377" s="31"/>
      <c r="AO377" s="35"/>
      <c r="AP377" s="35"/>
      <c r="AQ377" s="35"/>
      <c r="AR377" s="35"/>
      <c r="AS377" s="35"/>
      <c r="AT377" s="68"/>
      <c r="AW377" s="35"/>
      <c r="AX377" s="35"/>
      <c r="AY377" s="35"/>
      <c r="AZ377" s="35"/>
      <c r="BA377" s="35"/>
      <c r="BB377" s="35"/>
    </row>
    <row r="378" spans="1:54" x14ac:dyDescent="0.25">
      <c r="A378" s="31"/>
      <c r="L378" s="31"/>
      <c r="M378" s="31"/>
      <c r="T378" s="31"/>
      <c r="U378" s="31"/>
      <c r="V378" s="31"/>
      <c r="W378" s="31"/>
      <c r="X378" s="31"/>
      <c r="Y378" s="31"/>
      <c r="Z378" s="31"/>
      <c r="AA378" s="31"/>
      <c r="AO378" s="35"/>
      <c r="AP378" s="35"/>
      <c r="AQ378" s="35"/>
      <c r="AR378" s="35"/>
      <c r="AS378" s="35"/>
      <c r="AT378" s="68"/>
      <c r="AW378" s="35"/>
      <c r="AX378" s="35"/>
      <c r="AY378" s="35"/>
      <c r="AZ378" s="35"/>
      <c r="BA378" s="35"/>
      <c r="BB378" s="35"/>
    </row>
    <row r="379" spans="1:54" x14ac:dyDescent="0.25">
      <c r="A379" s="31"/>
      <c r="L379" s="31"/>
      <c r="M379" s="31"/>
      <c r="T379" s="31"/>
      <c r="U379" s="31"/>
      <c r="V379" s="31"/>
      <c r="W379" s="31"/>
      <c r="X379" s="31"/>
      <c r="Y379" s="31"/>
      <c r="Z379" s="31"/>
      <c r="AA379" s="31"/>
      <c r="AO379" s="35"/>
      <c r="AP379" s="35"/>
      <c r="AQ379" s="35"/>
      <c r="AR379" s="35"/>
      <c r="AS379" s="35"/>
      <c r="AT379" s="68"/>
      <c r="AW379" s="35"/>
      <c r="AX379" s="35"/>
      <c r="AY379" s="35"/>
      <c r="AZ379" s="35"/>
      <c r="BA379" s="35"/>
      <c r="BB379" s="35"/>
    </row>
    <row r="380" spans="1:54" x14ac:dyDescent="0.25">
      <c r="A380" s="31"/>
      <c r="L380" s="31"/>
      <c r="M380" s="31"/>
      <c r="T380" s="31"/>
      <c r="U380" s="31"/>
      <c r="V380" s="31"/>
      <c r="W380" s="31"/>
      <c r="X380" s="31"/>
      <c r="Y380" s="31"/>
      <c r="Z380" s="31"/>
      <c r="AA380" s="31"/>
      <c r="AO380" s="35"/>
      <c r="AP380" s="35"/>
      <c r="AQ380" s="35"/>
      <c r="AR380" s="35"/>
      <c r="AS380" s="35"/>
      <c r="AT380" s="68"/>
      <c r="AW380" s="35"/>
      <c r="AX380" s="35"/>
      <c r="AY380" s="35"/>
      <c r="AZ380" s="35"/>
      <c r="BA380" s="35"/>
      <c r="BB380" s="35"/>
    </row>
    <row r="381" spans="1:54" x14ac:dyDescent="0.25">
      <c r="A381" s="31"/>
      <c r="L381" s="31"/>
      <c r="M381" s="31"/>
      <c r="T381" s="31"/>
      <c r="U381" s="31"/>
      <c r="V381" s="31"/>
      <c r="W381" s="31"/>
      <c r="X381" s="31"/>
      <c r="Y381" s="31"/>
      <c r="Z381" s="31"/>
      <c r="AA381" s="31"/>
      <c r="AO381" s="35"/>
      <c r="AP381" s="35"/>
      <c r="AQ381" s="35"/>
      <c r="AR381" s="35"/>
      <c r="AS381" s="35"/>
      <c r="AT381" s="68"/>
      <c r="AW381" s="35"/>
      <c r="AX381" s="35"/>
      <c r="AY381" s="35"/>
      <c r="AZ381" s="35"/>
      <c r="BA381" s="35"/>
      <c r="BB381" s="35"/>
    </row>
    <row r="382" spans="1:54" x14ac:dyDescent="0.25">
      <c r="A382" s="31"/>
      <c r="L382" s="31"/>
      <c r="M382" s="31"/>
      <c r="T382" s="31"/>
      <c r="U382" s="31"/>
      <c r="V382" s="31"/>
      <c r="W382" s="31"/>
      <c r="X382" s="31"/>
      <c r="Y382" s="31"/>
      <c r="Z382" s="31"/>
      <c r="AA382" s="31"/>
      <c r="AO382" s="35"/>
      <c r="AP382" s="35"/>
      <c r="AQ382" s="35"/>
      <c r="AR382" s="35"/>
      <c r="AS382" s="35"/>
      <c r="AT382" s="68"/>
      <c r="AW382" s="35"/>
      <c r="AX382" s="35"/>
      <c r="AY382" s="35"/>
      <c r="AZ382" s="35"/>
      <c r="BA382" s="35"/>
      <c r="BB382" s="35"/>
    </row>
    <row r="383" spans="1:54" x14ac:dyDescent="0.25">
      <c r="A383" s="31"/>
      <c r="L383" s="31"/>
      <c r="M383" s="31"/>
      <c r="T383" s="31"/>
      <c r="U383" s="31"/>
      <c r="V383" s="31"/>
      <c r="W383" s="31"/>
      <c r="X383" s="31"/>
      <c r="Y383" s="31"/>
      <c r="Z383" s="31"/>
      <c r="AA383" s="31"/>
      <c r="AO383" s="35"/>
      <c r="AP383" s="35"/>
      <c r="AQ383" s="35"/>
      <c r="AR383" s="35"/>
      <c r="AS383" s="35"/>
      <c r="AT383" s="68"/>
      <c r="AW383" s="35"/>
      <c r="AX383" s="35"/>
      <c r="AY383" s="35"/>
      <c r="AZ383" s="35"/>
      <c r="BA383" s="35"/>
      <c r="BB383" s="35"/>
    </row>
    <row r="384" spans="1:54" x14ac:dyDescent="0.25">
      <c r="A384" s="31"/>
      <c r="L384" s="31"/>
      <c r="M384" s="31"/>
      <c r="T384" s="31"/>
      <c r="U384" s="31"/>
      <c r="V384" s="31"/>
      <c r="W384" s="31"/>
      <c r="X384" s="31"/>
      <c r="Y384" s="31"/>
      <c r="Z384" s="31"/>
      <c r="AA384" s="31"/>
      <c r="AO384" s="35"/>
      <c r="AP384" s="35"/>
      <c r="AQ384" s="35"/>
      <c r="AR384" s="35"/>
      <c r="AS384" s="35"/>
      <c r="AT384" s="68"/>
      <c r="AW384" s="35"/>
      <c r="AX384" s="35"/>
      <c r="AY384" s="35"/>
      <c r="AZ384" s="35"/>
      <c r="BA384" s="35"/>
      <c r="BB384" s="35"/>
    </row>
    <row r="385" spans="1:54" x14ac:dyDescent="0.25">
      <c r="A385" s="31"/>
      <c r="L385" s="31"/>
      <c r="M385" s="31"/>
      <c r="T385" s="31"/>
      <c r="U385" s="31"/>
      <c r="V385" s="31"/>
      <c r="W385" s="31"/>
      <c r="X385" s="31"/>
      <c r="Y385" s="31"/>
      <c r="Z385" s="31"/>
      <c r="AA385" s="31"/>
      <c r="AO385" s="35"/>
      <c r="AP385" s="35"/>
      <c r="AQ385" s="35"/>
      <c r="AR385" s="35"/>
      <c r="AS385" s="35"/>
      <c r="AT385" s="68"/>
      <c r="AW385" s="35"/>
      <c r="AX385" s="35"/>
      <c r="AY385" s="35"/>
      <c r="AZ385" s="35"/>
      <c r="BA385" s="35"/>
      <c r="BB385" s="35"/>
    </row>
    <row r="386" spans="1:54" x14ac:dyDescent="0.25">
      <c r="A386" s="31"/>
      <c r="L386" s="31"/>
      <c r="M386" s="31"/>
      <c r="T386" s="31"/>
      <c r="U386" s="31"/>
      <c r="V386" s="31"/>
      <c r="W386" s="31"/>
      <c r="X386" s="31"/>
      <c r="Y386" s="31"/>
      <c r="Z386" s="31"/>
      <c r="AA386" s="31"/>
      <c r="AO386" s="35"/>
      <c r="AP386" s="35"/>
      <c r="AQ386" s="35"/>
      <c r="AR386" s="35"/>
      <c r="AS386" s="35"/>
      <c r="AT386" s="68"/>
      <c r="AW386" s="35"/>
      <c r="AX386" s="35"/>
      <c r="AY386" s="35"/>
      <c r="AZ386" s="35"/>
      <c r="BA386" s="35"/>
      <c r="BB386" s="35"/>
    </row>
    <row r="387" spans="1:54" x14ac:dyDescent="0.25">
      <c r="A387" s="31"/>
      <c r="L387" s="31"/>
      <c r="M387" s="31"/>
      <c r="T387" s="31"/>
      <c r="U387" s="31"/>
      <c r="V387" s="31"/>
      <c r="W387" s="31"/>
      <c r="X387" s="31"/>
      <c r="Y387" s="31"/>
      <c r="Z387" s="31"/>
      <c r="AA387" s="31"/>
      <c r="AO387" s="35"/>
      <c r="AP387" s="35"/>
      <c r="AQ387" s="35"/>
      <c r="AR387" s="35"/>
      <c r="AS387" s="35"/>
      <c r="AT387" s="68"/>
      <c r="AW387" s="35"/>
      <c r="AX387" s="35"/>
      <c r="AY387" s="35"/>
      <c r="AZ387" s="35"/>
      <c r="BA387" s="35"/>
      <c r="BB387" s="35"/>
    </row>
    <row r="388" spans="1:54" x14ac:dyDescent="0.25">
      <c r="A388" s="31"/>
      <c r="L388" s="31"/>
      <c r="M388" s="31"/>
      <c r="T388" s="31"/>
      <c r="U388" s="31"/>
      <c r="V388" s="31"/>
      <c r="W388" s="31"/>
      <c r="X388" s="31"/>
      <c r="Y388" s="31"/>
      <c r="Z388" s="31"/>
      <c r="AA388" s="31"/>
      <c r="AO388" s="35"/>
      <c r="AP388" s="35"/>
      <c r="AQ388" s="35"/>
      <c r="AR388" s="35"/>
      <c r="AS388" s="35"/>
      <c r="AT388" s="68"/>
      <c r="AW388" s="35"/>
      <c r="AX388" s="35"/>
      <c r="AY388" s="35"/>
      <c r="AZ388" s="35"/>
      <c r="BA388" s="35"/>
      <c r="BB388" s="35"/>
    </row>
    <row r="389" spans="1:54" x14ac:dyDescent="0.25">
      <c r="A389" s="31"/>
      <c r="L389" s="31"/>
      <c r="M389" s="31"/>
      <c r="T389" s="31"/>
      <c r="U389" s="31"/>
      <c r="V389" s="31"/>
      <c r="W389" s="31"/>
      <c r="X389" s="31"/>
      <c r="Y389" s="31"/>
      <c r="Z389" s="31"/>
      <c r="AA389" s="31"/>
      <c r="AO389" s="35"/>
      <c r="AP389" s="35"/>
      <c r="AQ389" s="35"/>
      <c r="AR389" s="35"/>
      <c r="AS389" s="35"/>
      <c r="AT389" s="68"/>
      <c r="AW389" s="35"/>
      <c r="AX389" s="35"/>
      <c r="AY389" s="35"/>
      <c r="AZ389" s="35"/>
      <c r="BA389" s="35"/>
      <c r="BB389" s="35"/>
    </row>
    <row r="390" spans="1:54" x14ac:dyDescent="0.25">
      <c r="A390" s="31"/>
      <c r="L390" s="31"/>
      <c r="M390" s="31"/>
      <c r="T390" s="31"/>
      <c r="U390" s="31"/>
      <c r="V390" s="31"/>
      <c r="W390" s="31"/>
      <c r="X390" s="31"/>
      <c r="Y390" s="31"/>
      <c r="Z390" s="31"/>
      <c r="AA390" s="31"/>
      <c r="AO390" s="35"/>
      <c r="AP390" s="35"/>
      <c r="AQ390" s="35"/>
      <c r="AR390" s="35"/>
      <c r="AS390" s="35"/>
      <c r="AT390" s="68"/>
      <c r="AW390" s="35"/>
      <c r="AX390" s="35"/>
      <c r="AY390" s="35"/>
      <c r="AZ390" s="35"/>
      <c r="BA390" s="35"/>
      <c r="BB390" s="35"/>
    </row>
    <row r="391" spans="1:54" x14ac:dyDescent="0.25">
      <c r="A391" s="31"/>
      <c r="L391" s="31"/>
      <c r="M391" s="31"/>
      <c r="T391" s="31"/>
      <c r="U391" s="31"/>
      <c r="V391" s="31"/>
      <c r="W391" s="31"/>
      <c r="X391" s="31"/>
      <c r="Y391" s="31"/>
      <c r="Z391" s="31"/>
      <c r="AA391" s="31"/>
      <c r="AO391" s="35"/>
      <c r="AP391" s="35"/>
      <c r="AQ391" s="35"/>
      <c r="AR391" s="35"/>
      <c r="AS391" s="35"/>
      <c r="AT391" s="68"/>
      <c r="AW391" s="35"/>
      <c r="AX391" s="35"/>
      <c r="AY391" s="35"/>
      <c r="AZ391" s="35"/>
      <c r="BA391" s="35"/>
      <c r="BB391" s="35"/>
    </row>
    <row r="392" spans="1:54" x14ac:dyDescent="0.25">
      <c r="A392" s="31"/>
      <c r="L392" s="31"/>
      <c r="M392" s="31"/>
      <c r="T392" s="31"/>
      <c r="U392" s="31"/>
      <c r="V392" s="31"/>
      <c r="W392" s="31"/>
      <c r="X392" s="31"/>
      <c r="Y392" s="31"/>
      <c r="Z392" s="31"/>
      <c r="AA392" s="31"/>
      <c r="AO392" s="35"/>
      <c r="AP392" s="35"/>
      <c r="AQ392" s="35"/>
      <c r="AR392" s="35"/>
      <c r="AS392" s="35"/>
      <c r="AT392" s="68"/>
      <c r="AW392" s="35"/>
      <c r="AX392" s="35"/>
      <c r="AY392" s="35"/>
      <c r="AZ392" s="35"/>
      <c r="BA392" s="35"/>
      <c r="BB392" s="35"/>
    </row>
    <row r="393" spans="1:54" x14ac:dyDescent="0.25">
      <c r="A393" s="31"/>
      <c r="L393" s="31"/>
      <c r="M393" s="31"/>
      <c r="T393" s="31"/>
      <c r="U393" s="31"/>
      <c r="V393" s="31"/>
      <c r="W393" s="31"/>
      <c r="X393" s="31"/>
      <c r="Y393" s="31"/>
      <c r="Z393" s="31"/>
      <c r="AA393" s="31"/>
      <c r="AO393" s="35"/>
      <c r="AP393" s="35"/>
      <c r="AQ393" s="35"/>
      <c r="AR393" s="35"/>
      <c r="AS393" s="35"/>
      <c r="AT393" s="68"/>
      <c r="AW393" s="35"/>
      <c r="AX393" s="35"/>
      <c r="AY393" s="35"/>
      <c r="AZ393" s="35"/>
      <c r="BA393" s="35"/>
      <c r="BB393" s="35"/>
    </row>
    <row r="394" spans="1:54" x14ac:dyDescent="0.25">
      <c r="A394" s="31"/>
      <c r="L394" s="31"/>
      <c r="M394" s="31"/>
      <c r="T394" s="31"/>
      <c r="U394" s="31"/>
      <c r="V394" s="31"/>
      <c r="W394" s="31"/>
      <c r="X394" s="31"/>
      <c r="Y394" s="31"/>
      <c r="Z394" s="31"/>
      <c r="AA394" s="31"/>
      <c r="AO394" s="35"/>
      <c r="AP394" s="35"/>
      <c r="AQ394" s="35"/>
      <c r="AR394" s="35"/>
      <c r="AS394" s="35"/>
      <c r="AT394" s="68"/>
      <c r="AW394" s="35"/>
      <c r="AX394" s="35"/>
      <c r="AY394" s="35"/>
      <c r="AZ394" s="35"/>
      <c r="BA394" s="35"/>
      <c r="BB394" s="35"/>
    </row>
    <row r="395" spans="1:54" x14ac:dyDescent="0.25">
      <c r="A395" s="31"/>
      <c r="L395" s="31"/>
      <c r="M395" s="31"/>
      <c r="T395" s="31"/>
      <c r="U395" s="31"/>
      <c r="V395" s="31"/>
      <c r="W395" s="31"/>
      <c r="X395" s="31"/>
      <c r="Y395" s="31"/>
      <c r="Z395" s="31"/>
      <c r="AA395" s="31"/>
      <c r="AO395" s="35"/>
      <c r="AP395" s="35"/>
      <c r="AQ395" s="35"/>
      <c r="AR395" s="35"/>
      <c r="AS395" s="35"/>
      <c r="AT395" s="68"/>
      <c r="AW395" s="35"/>
      <c r="AX395" s="35"/>
      <c r="AY395" s="35"/>
      <c r="AZ395" s="35"/>
      <c r="BA395" s="35"/>
      <c r="BB395" s="35"/>
    </row>
    <row r="396" spans="1:54" x14ac:dyDescent="0.25">
      <c r="A396" s="31"/>
      <c r="L396" s="31"/>
      <c r="M396" s="31"/>
      <c r="T396" s="31"/>
      <c r="U396" s="31"/>
      <c r="V396" s="31"/>
      <c r="W396" s="31"/>
      <c r="X396" s="31"/>
      <c r="Y396" s="31"/>
      <c r="Z396" s="31"/>
      <c r="AA396" s="31"/>
      <c r="AO396" s="35"/>
      <c r="AP396" s="35"/>
      <c r="AQ396" s="35"/>
      <c r="AR396" s="35"/>
      <c r="AS396" s="35"/>
      <c r="AT396" s="68"/>
      <c r="AW396" s="35"/>
      <c r="AX396" s="35"/>
      <c r="AY396" s="35"/>
      <c r="AZ396" s="35"/>
      <c r="BA396" s="35"/>
      <c r="BB396" s="35"/>
    </row>
    <row r="397" spans="1:54" x14ac:dyDescent="0.25">
      <c r="A397" s="31"/>
      <c r="L397" s="31"/>
      <c r="M397" s="31"/>
      <c r="T397" s="31"/>
      <c r="U397" s="31"/>
      <c r="V397" s="31"/>
      <c r="W397" s="31"/>
      <c r="X397" s="31"/>
      <c r="Y397" s="31"/>
      <c r="Z397" s="31"/>
      <c r="AA397" s="31"/>
      <c r="AO397" s="35"/>
      <c r="AP397" s="35"/>
      <c r="AQ397" s="35"/>
      <c r="AR397" s="35"/>
      <c r="AS397" s="35"/>
      <c r="AT397" s="68"/>
      <c r="AW397" s="35"/>
      <c r="AX397" s="35"/>
      <c r="AY397" s="35"/>
      <c r="AZ397" s="35"/>
      <c r="BA397" s="35"/>
      <c r="BB397" s="35"/>
    </row>
    <row r="398" spans="1:54" x14ac:dyDescent="0.25">
      <c r="A398" s="31"/>
      <c r="L398" s="31"/>
      <c r="M398" s="31"/>
      <c r="T398" s="31"/>
      <c r="U398" s="31"/>
      <c r="V398" s="31"/>
      <c r="W398" s="31"/>
      <c r="X398" s="31"/>
      <c r="Y398" s="31"/>
      <c r="Z398" s="31"/>
      <c r="AA398" s="31"/>
      <c r="AO398" s="35"/>
      <c r="AP398" s="35"/>
      <c r="AQ398" s="35"/>
      <c r="AR398" s="35"/>
      <c r="AS398" s="35"/>
      <c r="AT398" s="68"/>
      <c r="AW398" s="35"/>
      <c r="AX398" s="35"/>
      <c r="AY398" s="35"/>
      <c r="AZ398" s="35"/>
      <c r="BA398" s="35"/>
      <c r="BB398" s="35"/>
    </row>
    <row r="399" spans="1:54" x14ac:dyDescent="0.25">
      <c r="A399" s="31"/>
      <c r="L399" s="31"/>
      <c r="M399" s="31"/>
      <c r="T399" s="31"/>
      <c r="U399" s="31"/>
      <c r="V399" s="31"/>
      <c r="W399" s="31"/>
      <c r="X399" s="31"/>
      <c r="Y399" s="31"/>
      <c r="Z399" s="31"/>
      <c r="AA399" s="31"/>
      <c r="AO399" s="35"/>
      <c r="AP399" s="35"/>
      <c r="AQ399" s="35"/>
      <c r="AR399" s="35"/>
      <c r="AS399" s="35"/>
      <c r="AT399" s="68"/>
      <c r="AW399" s="35"/>
      <c r="AX399" s="35"/>
      <c r="AY399" s="35"/>
      <c r="AZ399" s="35"/>
      <c r="BA399" s="35"/>
      <c r="BB399" s="35"/>
    </row>
    <row r="400" spans="1:54" x14ac:dyDescent="0.25">
      <c r="A400" s="31"/>
      <c r="L400" s="31"/>
      <c r="M400" s="31"/>
      <c r="T400" s="31"/>
      <c r="U400" s="31"/>
      <c r="V400" s="31"/>
      <c r="W400" s="31"/>
      <c r="X400" s="31"/>
      <c r="Y400" s="31"/>
      <c r="Z400" s="31"/>
      <c r="AA400" s="31"/>
      <c r="AO400" s="35"/>
      <c r="AP400" s="35"/>
      <c r="AQ400" s="35"/>
      <c r="AR400" s="35"/>
      <c r="AS400" s="35"/>
      <c r="AT400" s="68"/>
      <c r="AW400" s="35"/>
      <c r="AX400" s="35"/>
      <c r="AY400" s="35"/>
      <c r="AZ400" s="35"/>
      <c r="BA400" s="35"/>
      <c r="BB400" s="35"/>
    </row>
    <row r="401" spans="1:54" x14ac:dyDescent="0.25">
      <c r="A401" s="31"/>
      <c r="L401" s="31"/>
      <c r="M401" s="31"/>
      <c r="T401" s="31"/>
      <c r="U401" s="31"/>
      <c r="V401" s="31"/>
      <c r="W401" s="31"/>
      <c r="X401" s="31"/>
      <c r="Y401" s="31"/>
      <c r="Z401" s="31"/>
      <c r="AA401" s="31"/>
      <c r="AO401" s="35"/>
      <c r="AP401" s="35"/>
      <c r="AQ401" s="35"/>
      <c r="AR401" s="35"/>
      <c r="AS401" s="35"/>
      <c r="AT401" s="68"/>
      <c r="AW401" s="35"/>
      <c r="AX401" s="35"/>
      <c r="AY401" s="35"/>
      <c r="AZ401" s="35"/>
      <c r="BA401" s="35"/>
      <c r="BB401" s="35"/>
    </row>
    <row r="402" spans="1:54" x14ac:dyDescent="0.25">
      <c r="A402" s="31"/>
      <c r="L402" s="31"/>
      <c r="M402" s="31"/>
      <c r="T402" s="31"/>
      <c r="U402" s="31"/>
      <c r="V402" s="31"/>
      <c r="W402" s="31"/>
      <c r="X402" s="31"/>
      <c r="Y402" s="31"/>
      <c r="Z402" s="31"/>
      <c r="AA402" s="31"/>
      <c r="AO402" s="35"/>
      <c r="AP402" s="35"/>
      <c r="AQ402" s="35"/>
      <c r="AR402" s="35"/>
      <c r="AS402" s="35"/>
      <c r="AT402" s="68"/>
      <c r="AW402" s="35"/>
      <c r="AX402" s="35"/>
      <c r="AY402" s="35"/>
      <c r="AZ402" s="35"/>
      <c r="BA402" s="35"/>
      <c r="BB402" s="35"/>
    </row>
    <row r="403" spans="1:54" x14ac:dyDescent="0.25">
      <c r="A403" s="31"/>
      <c r="L403" s="31"/>
      <c r="M403" s="31"/>
      <c r="T403" s="31"/>
      <c r="U403" s="31"/>
      <c r="V403" s="31"/>
      <c r="W403" s="31"/>
      <c r="X403" s="31"/>
      <c r="Y403" s="31"/>
      <c r="Z403" s="31"/>
      <c r="AA403" s="31"/>
      <c r="AO403" s="35"/>
      <c r="AP403" s="35"/>
      <c r="AQ403" s="35"/>
      <c r="AR403" s="35"/>
      <c r="AS403" s="35"/>
      <c r="AT403" s="68"/>
      <c r="AW403" s="35"/>
      <c r="AX403" s="35"/>
      <c r="AY403" s="35"/>
      <c r="AZ403" s="35"/>
      <c r="BA403" s="35"/>
      <c r="BB403" s="35"/>
    </row>
    <row r="404" spans="1:54" x14ac:dyDescent="0.25">
      <c r="A404" s="31"/>
      <c r="L404" s="31"/>
      <c r="M404" s="31"/>
      <c r="T404" s="31"/>
      <c r="U404" s="31"/>
      <c r="V404" s="31"/>
      <c r="W404" s="31"/>
      <c r="X404" s="31"/>
      <c r="Y404" s="31"/>
      <c r="Z404" s="31"/>
      <c r="AA404" s="31"/>
      <c r="AO404" s="35"/>
      <c r="AP404" s="35"/>
      <c r="AQ404" s="35"/>
      <c r="AR404" s="35"/>
      <c r="AS404" s="35"/>
      <c r="AT404" s="68"/>
      <c r="AW404" s="35"/>
      <c r="AX404" s="35"/>
      <c r="AY404" s="35"/>
      <c r="AZ404" s="35"/>
      <c r="BA404" s="35"/>
      <c r="BB404" s="35"/>
    </row>
    <row r="405" spans="1:54" x14ac:dyDescent="0.25">
      <c r="A405" s="31"/>
      <c r="L405" s="31"/>
      <c r="M405" s="31"/>
      <c r="T405" s="31"/>
      <c r="U405" s="31"/>
      <c r="V405" s="31"/>
      <c r="W405" s="31"/>
      <c r="X405" s="31"/>
      <c r="Y405" s="31"/>
      <c r="Z405" s="31"/>
      <c r="AA405" s="31"/>
      <c r="AO405" s="35"/>
      <c r="AP405" s="35"/>
      <c r="AQ405" s="35"/>
      <c r="AR405" s="35"/>
      <c r="AS405" s="35"/>
      <c r="AT405" s="68"/>
      <c r="AW405" s="35"/>
      <c r="AX405" s="35"/>
      <c r="AY405" s="35"/>
      <c r="AZ405" s="35"/>
      <c r="BA405" s="35"/>
      <c r="BB405" s="35"/>
    </row>
    <row r="406" spans="1:54" x14ac:dyDescent="0.25">
      <c r="A406" s="31"/>
      <c r="L406" s="31"/>
      <c r="M406" s="31"/>
      <c r="T406" s="31"/>
      <c r="U406" s="31"/>
      <c r="V406" s="31"/>
      <c r="W406" s="31"/>
      <c r="X406" s="31"/>
      <c r="Y406" s="31"/>
      <c r="Z406" s="31"/>
      <c r="AA406" s="31"/>
      <c r="AO406" s="35"/>
      <c r="AP406" s="35"/>
      <c r="AQ406" s="35"/>
      <c r="AR406" s="35"/>
      <c r="AS406" s="35"/>
      <c r="AT406" s="68"/>
      <c r="AW406" s="35"/>
      <c r="AX406" s="35"/>
      <c r="AY406" s="35"/>
      <c r="AZ406" s="35"/>
      <c r="BA406" s="35"/>
      <c r="BB406" s="35"/>
    </row>
    <row r="407" spans="1:54" x14ac:dyDescent="0.25">
      <c r="A407" s="31"/>
      <c r="L407" s="31"/>
      <c r="M407" s="31"/>
      <c r="T407" s="31"/>
      <c r="U407" s="31"/>
      <c r="V407" s="31"/>
      <c r="W407" s="31"/>
      <c r="X407" s="31"/>
      <c r="Y407" s="31"/>
      <c r="Z407" s="31"/>
      <c r="AA407" s="31"/>
      <c r="AO407" s="35"/>
      <c r="AP407" s="35"/>
      <c r="AQ407" s="35"/>
      <c r="AR407" s="35"/>
      <c r="AS407" s="35"/>
      <c r="AT407" s="68"/>
      <c r="AW407" s="35"/>
      <c r="AX407" s="35"/>
      <c r="AY407" s="35"/>
      <c r="AZ407" s="35"/>
      <c r="BA407" s="35"/>
      <c r="BB407" s="35"/>
    </row>
    <row r="408" spans="1:54" x14ac:dyDescent="0.25">
      <c r="A408" s="31"/>
      <c r="L408" s="31"/>
      <c r="M408" s="31"/>
      <c r="T408" s="31"/>
      <c r="U408" s="31"/>
      <c r="V408" s="31"/>
      <c r="W408" s="31"/>
      <c r="X408" s="31"/>
      <c r="Y408" s="31"/>
      <c r="Z408" s="31"/>
      <c r="AA408" s="31"/>
      <c r="AO408" s="35"/>
      <c r="AP408" s="35"/>
      <c r="AQ408" s="35"/>
      <c r="AR408" s="35"/>
      <c r="AS408" s="35"/>
      <c r="AT408" s="68"/>
      <c r="AW408" s="35"/>
      <c r="AX408" s="35"/>
      <c r="AY408" s="35"/>
      <c r="AZ408" s="35"/>
      <c r="BA408" s="35"/>
      <c r="BB408" s="35"/>
    </row>
  </sheetData>
  <sortState xmlns:xlrd2="http://schemas.microsoft.com/office/spreadsheetml/2017/richdata2" ref="AD4:AG37">
    <sortCondition descending="1" ref="AG4:AG37"/>
  </sortState>
  <mergeCells count="97">
    <mergeCell ref="H24:H25"/>
    <mergeCell ref="H20:H21"/>
    <mergeCell ref="B4:B5"/>
    <mergeCell ref="J24:J25"/>
    <mergeCell ref="K24:K25"/>
    <mergeCell ref="D26:D27"/>
    <mergeCell ref="E26:E27"/>
    <mergeCell ref="F26:F27"/>
    <mergeCell ref="G26:G27"/>
    <mergeCell ref="H26:H27"/>
    <mergeCell ref="I26:I27"/>
    <mergeCell ref="J26:J27"/>
    <mergeCell ref="K26:K27"/>
    <mergeCell ref="D24:D25"/>
    <mergeCell ref="E24:E25"/>
    <mergeCell ref="F24:F25"/>
    <mergeCell ref="G24:G25"/>
    <mergeCell ref="H16:H17"/>
    <mergeCell ref="I24:I25"/>
    <mergeCell ref="J20:J21"/>
    <mergeCell ref="K20:K21"/>
    <mergeCell ref="D22:D23"/>
    <mergeCell ref="E22:E23"/>
    <mergeCell ref="F22:F23"/>
    <mergeCell ref="G22:G23"/>
    <mergeCell ref="H22:H23"/>
    <mergeCell ref="I22:I23"/>
    <mergeCell ref="J22:J23"/>
    <mergeCell ref="K22:K23"/>
    <mergeCell ref="D20:D21"/>
    <mergeCell ref="E20:E21"/>
    <mergeCell ref="F20:F21"/>
    <mergeCell ref="G20:G21"/>
    <mergeCell ref="H12:H13"/>
    <mergeCell ref="I20:I21"/>
    <mergeCell ref="J16:J17"/>
    <mergeCell ref="K16:K17"/>
    <mergeCell ref="D18:D19"/>
    <mergeCell ref="E18:E19"/>
    <mergeCell ref="F18:F19"/>
    <mergeCell ref="G18:G19"/>
    <mergeCell ref="H18:H19"/>
    <mergeCell ref="I18:I19"/>
    <mergeCell ref="J18:J19"/>
    <mergeCell ref="K18:K19"/>
    <mergeCell ref="D16:D17"/>
    <mergeCell ref="E16:E17"/>
    <mergeCell ref="F16:F17"/>
    <mergeCell ref="G16:G17"/>
    <mergeCell ref="H8:H9"/>
    <mergeCell ref="I16:I17"/>
    <mergeCell ref="J12:J13"/>
    <mergeCell ref="K12:K13"/>
    <mergeCell ref="D14:D15"/>
    <mergeCell ref="E14:E15"/>
    <mergeCell ref="F14:F15"/>
    <mergeCell ref="G14:G15"/>
    <mergeCell ref="H14:H15"/>
    <mergeCell ref="I14:I15"/>
    <mergeCell ref="J14:J15"/>
    <mergeCell ref="K14:K15"/>
    <mergeCell ref="D12:D13"/>
    <mergeCell ref="E12:E13"/>
    <mergeCell ref="F12:F13"/>
    <mergeCell ref="G12:G13"/>
    <mergeCell ref="H4:H5"/>
    <mergeCell ref="I12:I13"/>
    <mergeCell ref="J8:J9"/>
    <mergeCell ref="K8:K9"/>
    <mergeCell ref="D10:D11"/>
    <mergeCell ref="E10:E11"/>
    <mergeCell ref="F10:F11"/>
    <mergeCell ref="G10:G11"/>
    <mergeCell ref="H10:H11"/>
    <mergeCell ref="I10:I11"/>
    <mergeCell ref="J10:J11"/>
    <mergeCell ref="K10:K11"/>
    <mergeCell ref="D8:D9"/>
    <mergeCell ref="E8:E9"/>
    <mergeCell ref="F8:F9"/>
    <mergeCell ref="G8:G9"/>
    <mergeCell ref="I4:I5"/>
    <mergeCell ref="I8:I9"/>
    <mergeCell ref="J4:J5"/>
    <mergeCell ref="K4:K5"/>
    <mergeCell ref="D6:D7"/>
    <mergeCell ref="E6:E7"/>
    <mergeCell ref="F6:F7"/>
    <mergeCell ref="G6:G7"/>
    <mergeCell ref="H6:H7"/>
    <mergeCell ref="I6:I7"/>
    <mergeCell ref="J6:J7"/>
    <mergeCell ref="K6:K7"/>
    <mergeCell ref="D4:D5"/>
    <mergeCell ref="E4:E5"/>
    <mergeCell ref="F4:F5"/>
    <mergeCell ref="G4:G5"/>
  </mergeCells>
  <conditionalFormatting sqref="P4:P3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:Q37">
    <cfRule type="colorScale" priority="12">
      <colorScale>
        <cfvo type="min"/>
        <cfvo type="percentile" val="50"/>
        <cfvo type="max"/>
        <color theme="4" tint="0.79998168889431442"/>
        <color theme="6" tint="0.39997558519241921"/>
        <color theme="8" tint="-0.249977111117893"/>
      </colorScale>
    </cfRule>
  </conditionalFormatting>
  <conditionalFormatting sqref="Y4:Y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4:Z37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{3A309FAD-B14B-424C-B75C-2B7535010AEF}</x14:id>
        </ext>
      </extLst>
    </cfRule>
  </conditionalFormatting>
  <conditionalFormatting sqref="AA4:AA37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{9BA0DBDC-3812-4AC4-BDAA-0AAB10502440}</x14:id>
        </ext>
      </extLst>
    </cfRule>
  </conditionalFormatting>
  <conditionalFormatting sqref="AB4:AC3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:AM37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{17BE0924-D1C6-47AB-94C6-70FFF704AB41}</x14:id>
        </ext>
      </extLst>
    </cfRule>
  </conditionalFormatting>
  <conditionalFormatting sqref="AN4:AN37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{A83F4673-C2AC-4F86-8C16-8BF2BB063BD9}</x14:id>
        </ext>
      </extLst>
    </cfRule>
  </conditionalFormatting>
  <conditionalFormatting sqref="AO4:AO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A309FAD-B14B-424C-B75C-2B7535010A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Z4:Z37</xm:sqref>
        </x14:conditionalFormatting>
        <x14:conditionalFormatting xmlns:xm="http://schemas.microsoft.com/office/excel/2006/main">
          <x14:cfRule type="dataBar" id="{9BA0DBDC-3812-4AC4-BDAA-0AAB105024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AA4:AA37</xm:sqref>
        </x14:conditionalFormatting>
        <x14:conditionalFormatting xmlns:xm="http://schemas.microsoft.com/office/excel/2006/main">
          <x14:cfRule type="dataBar" id="{17BE0924-D1C6-47AB-94C6-70FFF704AB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AM4:AM37</xm:sqref>
        </x14:conditionalFormatting>
        <x14:conditionalFormatting xmlns:xm="http://schemas.microsoft.com/office/excel/2006/main">
          <x14:cfRule type="dataBar" id="{A83F4673-C2AC-4F86-8C16-8BF2BB063B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AN4:AN37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E5A8-6339-49F3-A6C1-CFF6BE8AE82D}">
  <dimension ref="A1:BB408"/>
  <sheetViews>
    <sheetView topLeftCell="A4" zoomScale="85" zoomScaleNormal="85" workbookViewId="0">
      <selection activeCell="U4" sqref="U4:U34"/>
    </sheetView>
  </sheetViews>
  <sheetFormatPr defaultRowHeight="17.25" x14ac:dyDescent="0.25"/>
  <cols>
    <col min="1" max="1" width="3.7109375" customWidth="1"/>
    <col min="2" max="2" width="8.28515625" style="27" customWidth="1"/>
    <col min="3" max="3" width="7.85546875" customWidth="1"/>
    <col min="4" max="4" width="7.7109375" customWidth="1"/>
    <col min="5" max="5" width="7.7109375" style="24" customWidth="1"/>
    <col min="6" max="6" width="11.7109375" style="44" customWidth="1"/>
    <col min="7" max="7" width="3.7109375" style="24" customWidth="1"/>
    <col min="8" max="9" width="5.85546875" style="24" customWidth="1"/>
    <col min="10" max="10" width="6.7109375" style="24" customWidth="1"/>
    <col min="11" max="11" width="6.140625" style="24" bestFit="1" customWidth="1"/>
    <col min="12" max="12" width="4.85546875" customWidth="1"/>
    <col min="13" max="13" width="12.42578125" customWidth="1"/>
    <col min="14" max="15" width="6.7109375" style="82" customWidth="1"/>
    <col min="16" max="17" width="5" customWidth="1"/>
    <col min="18" max="19" width="6.85546875" style="39" customWidth="1"/>
    <col min="20" max="21" width="2" customWidth="1"/>
    <col min="22" max="22" width="8.28515625" style="24" customWidth="1"/>
    <col min="23" max="26" width="6.140625" customWidth="1"/>
    <col min="27" max="27" width="8.28515625" customWidth="1"/>
    <col min="28" max="28" width="4" customWidth="1"/>
    <col min="29" max="29" width="4" hidden="1" customWidth="1"/>
    <col min="32" max="33" width="5.42578125" customWidth="1"/>
    <col min="34" max="34" width="5.42578125" hidden="1" customWidth="1"/>
    <col min="35" max="38" width="1.28515625" customWidth="1"/>
    <col min="39" max="40" width="5.42578125" customWidth="1"/>
    <col min="41" max="41" width="5.42578125" style="30" customWidth="1"/>
    <col min="42" max="44" width="6.85546875" style="30" customWidth="1"/>
    <col min="45" max="45" width="4.28515625" style="30" customWidth="1"/>
    <col min="46" max="46" width="6.7109375" style="70" customWidth="1"/>
    <col min="47" max="47" width="6.7109375" style="69" customWidth="1"/>
    <col min="49" max="49" width="6.140625" style="30" hidden="1" customWidth="1"/>
    <col min="50" max="50" width="6.140625" style="30" customWidth="1"/>
    <col min="51" max="54" width="6.85546875" style="30" customWidth="1"/>
  </cols>
  <sheetData>
    <row r="1" spans="1:54" x14ac:dyDescent="0.25">
      <c r="A1" s="31"/>
      <c r="B1" s="32">
        <v>272</v>
      </c>
      <c r="C1" s="32" t="s">
        <v>133</v>
      </c>
      <c r="D1" s="31"/>
      <c r="E1" s="33"/>
      <c r="F1" s="48"/>
      <c r="G1" s="48"/>
      <c r="H1" s="98"/>
      <c r="I1" s="98"/>
      <c r="J1" s="98"/>
      <c r="K1" s="97" t="s">
        <v>238</v>
      </c>
      <c r="L1" s="31"/>
      <c r="M1" s="101" t="s">
        <v>315</v>
      </c>
      <c r="N1" s="80"/>
      <c r="O1" s="80"/>
      <c r="P1" s="31"/>
      <c r="Q1" s="31"/>
      <c r="R1" s="37" t="s">
        <v>104</v>
      </c>
      <c r="S1" s="55" t="s">
        <v>105</v>
      </c>
      <c r="T1" s="31"/>
      <c r="U1" s="31"/>
      <c r="V1" s="33"/>
      <c r="W1" s="73" t="s">
        <v>22</v>
      </c>
      <c r="X1" s="73" t="s">
        <v>19</v>
      </c>
      <c r="Y1" s="114"/>
      <c r="Z1" s="114"/>
      <c r="AA1" s="114"/>
      <c r="AB1" s="50"/>
      <c r="AC1" s="50"/>
      <c r="AD1" s="50"/>
      <c r="AE1" s="50"/>
      <c r="AF1" s="50" t="s">
        <v>115</v>
      </c>
      <c r="AG1" s="50"/>
      <c r="AH1" s="50"/>
      <c r="AI1" s="51"/>
      <c r="AJ1" s="51"/>
      <c r="AK1" s="51"/>
      <c r="AL1" s="51"/>
      <c r="AM1" s="51"/>
      <c r="AN1" s="51"/>
      <c r="AO1" s="71" t="s">
        <v>116</v>
      </c>
      <c r="AP1" s="71"/>
      <c r="AQ1" s="71"/>
      <c r="AR1" s="71"/>
      <c r="AS1" s="35"/>
      <c r="AT1" s="68"/>
      <c r="AU1" s="68"/>
      <c r="AV1" s="35" t="s">
        <v>239</v>
      </c>
      <c r="AW1" s="35"/>
      <c r="AX1" s="35" t="s">
        <v>240</v>
      </c>
      <c r="AY1" s="71"/>
      <c r="AZ1" s="71"/>
      <c r="BA1" s="71"/>
      <c r="BB1" s="71"/>
    </row>
    <row r="2" spans="1:54" x14ac:dyDescent="0.25">
      <c r="A2" s="31"/>
      <c r="B2" s="32"/>
      <c r="C2" s="31"/>
      <c r="D2" s="31"/>
      <c r="E2" s="33"/>
      <c r="F2" s="48"/>
      <c r="G2" s="48"/>
      <c r="H2" s="98"/>
      <c r="I2" s="98"/>
      <c r="J2" s="98"/>
      <c r="K2" s="97" t="s">
        <v>237</v>
      </c>
      <c r="L2" s="34">
        <f>INDEX(N4:N34,L3,1)</f>
        <v>469597</v>
      </c>
      <c r="M2" s="34">
        <f>INDEX(O4:O34,L3,1)</f>
        <v>7581812</v>
      </c>
      <c r="N2" s="80"/>
      <c r="O2" s="80"/>
      <c r="P2" s="31"/>
      <c r="Q2" s="31"/>
      <c r="R2" s="37" t="s">
        <v>106</v>
      </c>
      <c r="S2" s="37" t="s">
        <v>107</v>
      </c>
      <c r="T2" s="31"/>
      <c r="U2" s="31"/>
      <c r="V2" s="33"/>
      <c r="W2" s="73" t="s">
        <v>64</v>
      </c>
      <c r="X2" s="73" t="str">
        <f>""</f>
        <v/>
      </c>
      <c r="Y2" s="114"/>
      <c r="Z2" s="114"/>
      <c r="AA2" s="114"/>
      <c r="AB2" s="50"/>
      <c r="AC2" s="50"/>
      <c r="AD2" s="50"/>
      <c r="AE2" s="50"/>
      <c r="AF2" s="50"/>
      <c r="AG2" s="50"/>
      <c r="AH2" s="50"/>
      <c r="AI2" s="51"/>
      <c r="AJ2" s="51"/>
      <c r="AK2" s="51"/>
      <c r="AL2" s="51"/>
      <c r="AM2" s="51"/>
      <c r="AN2" s="51"/>
      <c r="AO2" s="71"/>
      <c r="AP2" s="71"/>
      <c r="AQ2" s="71"/>
      <c r="AR2" s="71"/>
      <c r="AS2" s="35"/>
      <c r="AT2" s="68"/>
      <c r="AU2" s="68"/>
      <c r="AV2" s="59"/>
      <c r="AW2" s="35"/>
      <c r="AX2" s="35"/>
      <c r="AY2" s="71"/>
      <c r="AZ2" s="71"/>
      <c r="BA2" s="71"/>
      <c r="BB2" s="71"/>
    </row>
    <row r="3" spans="1:54" ht="15.75" x14ac:dyDescent="0.25">
      <c r="A3" s="34"/>
      <c r="B3" s="32"/>
      <c r="C3" s="34" t="s">
        <v>316</v>
      </c>
      <c r="D3" s="34" t="s">
        <v>317</v>
      </c>
      <c r="E3" s="34" t="s">
        <v>318</v>
      </c>
      <c r="F3" s="48" t="s">
        <v>110</v>
      </c>
      <c r="G3" s="48" t="s">
        <v>111</v>
      </c>
      <c r="H3" s="48"/>
      <c r="I3" s="48"/>
      <c r="J3" s="48" t="s">
        <v>109</v>
      </c>
      <c r="K3" s="48" t="s">
        <v>108</v>
      </c>
      <c r="L3" s="87">
        <v>8</v>
      </c>
      <c r="M3" s="31">
        <v>2</v>
      </c>
      <c r="N3" s="80">
        <v>1</v>
      </c>
      <c r="O3" s="80">
        <v>2</v>
      </c>
      <c r="P3" s="34"/>
      <c r="Q3" s="31"/>
      <c r="R3" s="38"/>
      <c r="S3" s="56" t="s">
        <v>118</v>
      </c>
      <c r="T3" s="34"/>
      <c r="U3" s="34"/>
      <c r="V3" s="34"/>
      <c r="W3" s="73" t="s">
        <v>117</v>
      </c>
      <c r="X3" s="73"/>
      <c r="Y3" s="114" t="s">
        <v>375</v>
      </c>
      <c r="Z3" s="114" t="s">
        <v>120</v>
      </c>
      <c r="AA3" s="114" t="s">
        <v>108</v>
      </c>
      <c r="AB3" s="50"/>
      <c r="AC3" s="50"/>
      <c r="AD3" s="50">
        <v>1</v>
      </c>
      <c r="AE3" s="50">
        <v>2</v>
      </c>
      <c r="AF3" s="50">
        <v>3</v>
      </c>
      <c r="AG3" s="50"/>
      <c r="AH3" s="50"/>
      <c r="AI3" s="51"/>
      <c r="AJ3" s="51"/>
      <c r="AK3" s="51"/>
      <c r="AL3" s="51"/>
      <c r="AM3" s="51"/>
      <c r="AN3" s="51"/>
      <c r="AO3" s="36">
        <f>MAX(AO4:AO37)</f>
        <v>7</v>
      </c>
      <c r="AP3" s="36" t="s">
        <v>123</v>
      </c>
      <c r="AQ3" s="36" t="s">
        <v>134</v>
      </c>
      <c r="AR3" s="36" t="s">
        <v>122</v>
      </c>
      <c r="AS3" s="34" t="s">
        <v>121</v>
      </c>
      <c r="AT3" s="33" t="s">
        <v>112</v>
      </c>
      <c r="AU3" s="33" t="s">
        <v>113</v>
      </c>
      <c r="AV3" s="33" t="s">
        <v>119</v>
      </c>
      <c r="AW3" s="34" t="s">
        <v>120</v>
      </c>
      <c r="AX3" s="34" t="s">
        <v>108</v>
      </c>
      <c r="AY3" s="36"/>
      <c r="AZ3" s="36"/>
      <c r="BA3" s="36"/>
      <c r="BB3" s="36"/>
    </row>
    <row r="4" spans="1:54" ht="24.75" customHeight="1" x14ac:dyDescent="0.25">
      <c r="A4" s="79">
        <v>1</v>
      </c>
      <c r="B4" s="141">
        <v>1</v>
      </c>
      <c r="C4" s="78" t="s">
        <v>135</v>
      </c>
      <c r="D4" s="142" t="s">
        <v>14</v>
      </c>
      <c r="E4" s="142" t="s">
        <v>15</v>
      </c>
      <c r="F4" s="138">
        <v>469777</v>
      </c>
      <c r="G4" s="138">
        <v>7583399</v>
      </c>
      <c r="H4" s="142" t="s">
        <v>137</v>
      </c>
      <c r="I4" s="142" t="s">
        <v>138</v>
      </c>
      <c r="J4" s="143">
        <v>3.8</v>
      </c>
      <c r="K4" s="143">
        <v>130.9</v>
      </c>
      <c r="L4" s="86" t="str">
        <f>IF(N4-L$2+M$2-O4=0,1,"")</f>
        <v/>
      </c>
      <c r="M4" s="25" t="str">
        <f t="shared" ref="M4:M34" si="0">INDEX($B$4:$C$49,$P4,M$3)</f>
        <v xml:space="preserve">CAM01 </v>
      </c>
      <c r="N4" s="81">
        <f t="shared" ref="N4:O8" si="1">INDEX($F$4:$G$49,$P4,N$3)</f>
        <v>469777</v>
      </c>
      <c r="O4" s="81">
        <f t="shared" si="1"/>
        <v>7583399</v>
      </c>
      <c r="P4" s="30">
        <v>1</v>
      </c>
      <c r="Q4" s="30">
        <v>1</v>
      </c>
      <c r="R4" s="39" t="str">
        <f t="shared" ref="R4:R34" si="2">_xlfn.CONCAT(N4,R$2)</f>
        <v>469777 m E</v>
      </c>
      <c r="S4" s="39" t="str">
        <f t="shared" ref="S4:S34" si="3">_xlfn.CONCAT(O4,S$2)</f>
        <v>7583399 m S</v>
      </c>
      <c r="T4" s="31" t="s">
        <v>114</v>
      </c>
      <c r="U4" s="31" t="s">
        <v>395</v>
      </c>
      <c r="V4" s="33" t="s">
        <v>135</v>
      </c>
      <c r="W4" s="31" t="str">
        <f t="shared" ref="W4:W34" si="4">INDEX($H$4:$I$49,$P4,N$3)</f>
        <v xml:space="preserve">CT (3) </v>
      </c>
      <c r="X4" s="57" t="s">
        <v>19</v>
      </c>
      <c r="Y4" s="33">
        <f t="shared" ref="Y4:Y34" si="5">IF(X4=W$1,1,IF(X4=W$2,2,IF(X4=W$3,3,IF(X4=X$1,4,IF(X4=X$2,5,"")))))</f>
        <v>4</v>
      </c>
      <c r="Z4" s="53">
        <f>INDEX($J$4:$K$49,$P4,N$3)</f>
        <v>3.8</v>
      </c>
      <c r="AA4" s="54">
        <f>INDEX($J$4:$K$49,$P4,O$3)</f>
        <v>130.9</v>
      </c>
      <c r="AB4" s="21" t="str">
        <f t="shared" ref="AB4:AB17" si="6">IF(OR(ISNUMBER(AI4),AF4=800),1,"-")</f>
        <v>-</v>
      </c>
      <c r="AC4" s="21"/>
      <c r="AD4">
        <v>1715854.0265919</v>
      </c>
      <c r="AE4">
        <v>7536740.1305516995</v>
      </c>
      <c r="AF4">
        <v>918</v>
      </c>
      <c r="AG4" s="31">
        <v>31</v>
      </c>
      <c r="AH4" s="31"/>
      <c r="AI4" t="str">
        <f>""</f>
        <v/>
      </c>
      <c r="AJ4" t="str">
        <f>""</f>
        <v/>
      </c>
      <c r="AK4" t="str">
        <f>""</f>
        <v/>
      </c>
      <c r="AL4" t="str">
        <f>""</f>
        <v/>
      </c>
      <c r="AM4" s="1">
        <f t="shared" ref="AM4:AM34" si="7">AD4/N4</f>
        <v>3.6524862362182482</v>
      </c>
      <c r="AN4" s="1">
        <f t="shared" ref="AN4:AN34" si="8">AE4/O4</f>
        <v>0.9938472353296588</v>
      </c>
      <c r="AO4" s="72">
        <v>1</v>
      </c>
      <c r="AP4" s="73">
        <f t="shared" ref="AP4:AP34" si="9">IF(Q4&lt;=AO$3,MATCH(Q4,AO$4:AO$37,0),"")</f>
        <v>1</v>
      </c>
      <c r="AQ4" s="73" t="str">
        <f t="shared" ref="AQ4:AQ34" si="10">IF($Q4&lt;=$AO$3,INDEX($V$4:$V$37,$AP4,AD$3),"")</f>
        <v xml:space="preserve">CAM01 </v>
      </c>
      <c r="AR4" s="73" t="str">
        <f t="shared" ref="AR4:AR34" si="11">IF($Q4&lt;=$AO$3,INDEX($X$4:$X$37,$AP4,AD$3),"")</f>
        <v xml:space="preserve">CT </v>
      </c>
      <c r="AS4" s="58">
        <f t="shared" ref="AS4:AS34" si="12">IF(ISNUMBER(AP4),Q4,"")</f>
        <v>1</v>
      </c>
      <c r="AT4" s="68">
        <f t="shared" ref="AT4:AT34" si="13">IF($Q4&lt;=$AO$3,INDEX($AD$4:$AF$37,$AP4,AD$3),"")</f>
        <v>1715854.0265919</v>
      </c>
      <c r="AU4" s="68">
        <f t="shared" ref="AU4:AU34" si="14">IF($Q4&lt;=$AO$3,INDEX($AD$4:$AF$37,$AP4,AE$3),"")</f>
        <v>7536740.1305516995</v>
      </c>
      <c r="AV4" s="59">
        <f t="shared" ref="AV4:AV34" si="15">IF($Q4&lt;=$AO$3,INDEX($AD$4:$AF$37,$AP4,AF$3),"")</f>
        <v>918</v>
      </c>
      <c r="AW4" s="58">
        <f t="shared" ref="AW4:AW34" si="16">IF($Q4&lt;=$AO$3,INDEX($Z$4:$AA$37,$AP4,AD$3),"")</f>
        <v>3.8</v>
      </c>
      <c r="AX4" s="58">
        <f t="shared" ref="AX4:AX34" si="17">IF($Q4&lt;=$AO$3,INDEX($Z$4:$AA$37,$AP4,AE$3),"")</f>
        <v>130.9</v>
      </c>
      <c r="AY4" s="73"/>
      <c r="AZ4" s="73"/>
      <c r="BA4" s="73"/>
      <c r="BB4" s="73"/>
    </row>
    <row r="5" spans="1:54" ht="24.75" customHeight="1" x14ac:dyDescent="0.25">
      <c r="A5" s="79">
        <v>2</v>
      </c>
      <c r="B5" s="141"/>
      <c r="C5" s="78" t="s">
        <v>136</v>
      </c>
      <c r="D5" s="142"/>
      <c r="E5" s="142"/>
      <c r="F5" s="138"/>
      <c r="G5" s="138"/>
      <c r="H5" s="142"/>
      <c r="I5" s="142"/>
      <c r="J5" s="143"/>
      <c r="K5" s="143"/>
      <c r="L5" s="86" t="str">
        <f t="shared" ref="L5:L34" si="18">IF(N5-L$2+M$2-O5=0,1,"")</f>
        <v/>
      </c>
      <c r="M5" s="25" t="str">
        <f t="shared" si="0"/>
        <v xml:space="preserve">CAM02 </v>
      </c>
      <c r="N5" s="81">
        <f t="shared" si="1"/>
        <v>469803</v>
      </c>
      <c r="O5" s="81">
        <f t="shared" si="1"/>
        <v>7583362</v>
      </c>
      <c r="P5" s="30">
        <f>P4+2</f>
        <v>3</v>
      </c>
      <c r="Q5" s="30">
        <v>2</v>
      </c>
      <c r="R5" s="39" t="str">
        <f t="shared" si="2"/>
        <v>469803 m E</v>
      </c>
      <c r="S5" s="39" t="str">
        <f t="shared" si="3"/>
        <v>7583362 m S</v>
      </c>
      <c r="T5" s="31" t="s">
        <v>114</v>
      </c>
      <c r="U5" s="31" t="s">
        <v>395</v>
      </c>
      <c r="V5" s="33" t="s">
        <v>139</v>
      </c>
      <c r="W5" s="31" t="str">
        <f t="shared" si="4"/>
        <v xml:space="preserve">CT </v>
      </c>
      <c r="X5" s="57" t="s">
        <v>19</v>
      </c>
      <c r="Y5" s="33">
        <f t="shared" si="5"/>
        <v>4</v>
      </c>
      <c r="Z5" s="53">
        <f t="shared" ref="Z5:Z34" si="19">INDEX($J$4:$K$49,$P5,N$3)</f>
        <v>2.7</v>
      </c>
      <c r="AA5" s="54">
        <f t="shared" ref="AA5:AA34" si="20">INDEX($J$4:$K$49,$P5,O$3)</f>
        <v>175.9</v>
      </c>
      <c r="AB5" s="21" t="str">
        <f t="shared" si="6"/>
        <v>-</v>
      </c>
      <c r="AC5" s="21"/>
      <c r="AD5">
        <v>1715877.4508390001</v>
      </c>
      <c r="AE5">
        <v>7536700.4831894999</v>
      </c>
      <c r="AF5">
        <v>921.2</v>
      </c>
      <c r="AG5" s="31">
        <v>30</v>
      </c>
      <c r="AH5" s="31"/>
      <c r="AI5" t="str">
        <f>""</f>
        <v/>
      </c>
      <c r="AJ5" t="str">
        <f>""</f>
        <v/>
      </c>
      <c r="AK5" t="str">
        <f>""</f>
        <v/>
      </c>
      <c r="AL5" t="str">
        <f>""</f>
        <v/>
      </c>
      <c r="AM5" s="1">
        <f t="shared" si="7"/>
        <v>3.6523339587848525</v>
      </c>
      <c r="AN5" s="1">
        <f t="shared" si="8"/>
        <v>0.99384685620830182</v>
      </c>
      <c r="AO5" s="71">
        <f>IF(AND(ISNUMBER(Y5),ISNUMBER(AA5)),MAX(AO$4:AO4)+1,0)</f>
        <v>2</v>
      </c>
      <c r="AP5" s="73">
        <f t="shared" si="9"/>
        <v>2</v>
      </c>
      <c r="AQ5" s="73" t="str">
        <f t="shared" si="10"/>
        <v xml:space="preserve">CAM02 </v>
      </c>
      <c r="AR5" s="73" t="str">
        <f t="shared" si="11"/>
        <v xml:space="preserve">CT </v>
      </c>
      <c r="AS5" s="58">
        <f t="shared" si="12"/>
        <v>2</v>
      </c>
      <c r="AT5" s="68">
        <f t="shared" si="13"/>
        <v>1715877.4508390001</v>
      </c>
      <c r="AU5" s="68">
        <f t="shared" si="14"/>
        <v>7536700.4831894999</v>
      </c>
      <c r="AV5" s="59">
        <f t="shared" si="15"/>
        <v>921.2</v>
      </c>
      <c r="AW5" s="58">
        <f t="shared" si="16"/>
        <v>2.7</v>
      </c>
      <c r="AX5" s="58">
        <f t="shared" si="17"/>
        <v>175.9</v>
      </c>
      <c r="AY5" s="73"/>
      <c r="AZ5" s="73"/>
      <c r="BA5" s="73"/>
      <c r="BB5" s="73"/>
    </row>
    <row r="6" spans="1:54" ht="24.75" customHeight="1" x14ac:dyDescent="0.25">
      <c r="A6" s="79">
        <f>A5+1</f>
        <v>3</v>
      </c>
      <c r="B6" s="77">
        <f>B4+1</f>
        <v>2</v>
      </c>
      <c r="C6" s="78" t="s">
        <v>139</v>
      </c>
      <c r="D6" s="142" t="s">
        <v>14</v>
      </c>
      <c r="E6" s="142" t="s">
        <v>15</v>
      </c>
      <c r="F6" s="144">
        <v>469803</v>
      </c>
      <c r="G6" s="144">
        <v>7583362</v>
      </c>
      <c r="H6" s="142" t="s">
        <v>19</v>
      </c>
      <c r="I6" s="142" t="s">
        <v>138</v>
      </c>
      <c r="J6" s="143">
        <v>2.7</v>
      </c>
      <c r="K6" s="143">
        <v>175.9</v>
      </c>
      <c r="L6" s="86" t="str">
        <f t="shared" si="18"/>
        <v/>
      </c>
      <c r="M6" s="25" t="str">
        <f t="shared" si="0"/>
        <v xml:space="preserve">CAM03 </v>
      </c>
      <c r="N6" s="81">
        <f t="shared" si="1"/>
        <v>469769</v>
      </c>
      <c r="O6" s="81">
        <f t="shared" si="1"/>
        <v>7583294</v>
      </c>
      <c r="P6" s="30">
        <f>P5+2</f>
        <v>5</v>
      </c>
      <c r="Q6" s="30">
        <v>3</v>
      </c>
      <c r="R6" s="39" t="str">
        <f t="shared" si="2"/>
        <v>469769 m E</v>
      </c>
      <c r="S6" s="39" t="str">
        <f t="shared" si="3"/>
        <v>7583294 m S</v>
      </c>
      <c r="T6" s="31" t="s">
        <v>114</v>
      </c>
      <c r="U6" s="31" t="s">
        <v>395</v>
      </c>
      <c r="V6" s="33" t="s">
        <v>141</v>
      </c>
      <c r="W6" s="31" t="str">
        <f t="shared" si="4"/>
        <v xml:space="preserve">CT </v>
      </c>
      <c r="X6" s="57" t="s">
        <v>19</v>
      </c>
      <c r="Y6" s="33">
        <f t="shared" si="5"/>
        <v>4</v>
      </c>
      <c r="Z6" s="53">
        <f t="shared" si="19"/>
        <v>7</v>
      </c>
      <c r="AA6" s="54">
        <f t="shared" si="20"/>
        <v>162.4</v>
      </c>
      <c r="AB6" s="21" t="str">
        <f t="shared" si="6"/>
        <v>-</v>
      </c>
      <c r="AC6" s="21"/>
      <c r="AD6">
        <v>1715837.4777797</v>
      </c>
      <c r="AE6">
        <v>7536634.1820101002</v>
      </c>
      <c r="AF6">
        <v>919</v>
      </c>
      <c r="AG6" s="31">
        <v>29</v>
      </c>
      <c r="AH6" s="31"/>
      <c r="AI6" t="str">
        <f>""</f>
        <v/>
      </c>
      <c r="AJ6" t="str">
        <f>""</f>
        <v/>
      </c>
      <c r="AK6" t="str">
        <f>""</f>
        <v/>
      </c>
      <c r="AL6" t="str">
        <f>""</f>
        <v/>
      </c>
      <c r="AM6" s="1">
        <f t="shared" si="7"/>
        <v>3.6525132092149546</v>
      </c>
      <c r="AN6" s="1">
        <f t="shared" si="8"/>
        <v>0.99384702505403333</v>
      </c>
      <c r="AO6" s="71">
        <f>IF(AND(ISNUMBER(Y6),ISNUMBER(AA6)),MAX(AO$4:AO5)+1,0)</f>
        <v>3</v>
      </c>
      <c r="AP6" s="73">
        <f t="shared" si="9"/>
        <v>3</v>
      </c>
      <c r="AQ6" s="73" t="str">
        <f t="shared" si="10"/>
        <v xml:space="preserve">CAM03 </v>
      </c>
      <c r="AR6" s="73" t="str">
        <f t="shared" si="11"/>
        <v xml:space="preserve">CT </v>
      </c>
      <c r="AS6" s="58">
        <f t="shared" si="12"/>
        <v>3</v>
      </c>
      <c r="AT6" s="68">
        <f t="shared" si="13"/>
        <v>1715837.4777797</v>
      </c>
      <c r="AU6" s="68">
        <f t="shared" si="14"/>
        <v>7536634.1820101002</v>
      </c>
      <c r="AV6" s="59">
        <f t="shared" si="15"/>
        <v>919</v>
      </c>
      <c r="AW6" s="58">
        <f t="shared" si="16"/>
        <v>7</v>
      </c>
      <c r="AX6" s="58">
        <f t="shared" si="17"/>
        <v>162.4</v>
      </c>
      <c r="AY6" s="73"/>
      <c r="AZ6" s="73"/>
      <c r="BA6" s="73"/>
      <c r="BB6" s="73"/>
    </row>
    <row r="7" spans="1:54" ht="24.75" customHeight="1" x14ac:dyDescent="0.25">
      <c r="A7" s="79">
        <f t="shared" ref="A7:B41" si="21">A6+1</f>
        <v>4</v>
      </c>
      <c r="B7" s="77"/>
      <c r="C7" s="78" t="s">
        <v>140</v>
      </c>
      <c r="D7" s="142"/>
      <c r="E7" s="142"/>
      <c r="F7" s="144"/>
      <c r="G7" s="144"/>
      <c r="H7" s="142"/>
      <c r="I7" s="142"/>
      <c r="J7" s="143"/>
      <c r="K7" s="143"/>
      <c r="L7" s="86" t="str">
        <f t="shared" si="18"/>
        <v/>
      </c>
      <c r="M7" s="25" t="str">
        <f t="shared" si="0"/>
        <v xml:space="preserve">CAM04 </v>
      </c>
      <c r="N7" s="81">
        <f t="shared" si="1"/>
        <v>469805</v>
      </c>
      <c r="O7" s="81">
        <f t="shared" si="1"/>
        <v>7583381</v>
      </c>
      <c r="P7" s="30">
        <f>P6+2</f>
        <v>7</v>
      </c>
      <c r="Q7" s="30">
        <v>4</v>
      </c>
      <c r="R7" s="39" t="str">
        <f t="shared" si="2"/>
        <v>469805 m E</v>
      </c>
      <c r="S7" s="39" t="str">
        <f t="shared" si="3"/>
        <v>7583381 m S</v>
      </c>
      <c r="T7" s="31" t="s">
        <v>114</v>
      </c>
      <c r="U7" s="31" t="s">
        <v>395</v>
      </c>
      <c r="V7" s="33" t="s">
        <v>143</v>
      </c>
      <c r="W7" s="31" t="str">
        <f t="shared" si="4"/>
        <v xml:space="preserve">CT </v>
      </c>
      <c r="X7" s="57" t="s">
        <v>19</v>
      </c>
      <c r="Y7" s="33">
        <f t="shared" si="5"/>
        <v>4</v>
      </c>
      <c r="Z7" s="53">
        <f t="shared" si="19"/>
        <v>7</v>
      </c>
      <c r="AA7" s="54">
        <f t="shared" si="20"/>
        <v>927</v>
      </c>
      <c r="AB7" s="21" t="str">
        <f t="shared" si="6"/>
        <v>-</v>
      </c>
      <c r="AC7" s="21"/>
      <c r="AD7">
        <v>1715881.0061319</v>
      </c>
      <c r="AE7">
        <v>7536719.6105894996</v>
      </c>
      <c r="AF7">
        <v>921.8</v>
      </c>
      <c r="AG7" s="31">
        <v>28</v>
      </c>
      <c r="AH7" s="31"/>
      <c r="AI7" t="str">
        <f>""</f>
        <v/>
      </c>
      <c r="AJ7" t="str">
        <f>""</f>
        <v/>
      </c>
      <c r="AK7" t="str">
        <f>""</f>
        <v/>
      </c>
      <c r="AL7" t="str">
        <f>""</f>
        <v/>
      </c>
      <c r="AM7" s="1">
        <f t="shared" si="7"/>
        <v>3.6523259780800545</v>
      </c>
      <c r="AN7" s="1">
        <f t="shared" si="8"/>
        <v>0.99384688842476721</v>
      </c>
      <c r="AO7" s="71">
        <f>IF(AND(ISNUMBER(Y7),ISNUMBER(AA7)),MAX(AO$4:AO6)+1,0)</f>
        <v>4</v>
      </c>
      <c r="AP7" s="73">
        <f t="shared" si="9"/>
        <v>4</v>
      </c>
      <c r="AQ7" s="73" t="str">
        <f t="shared" si="10"/>
        <v xml:space="preserve">CAM04 </v>
      </c>
      <c r="AR7" s="73" t="str">
        <f t="shared" si="11"/>
        <v xml:space="preserve">CT </v>
      </c>
      <c r="AS7" s="58">
        <f t="shared" si="12"/>
        <v>4</v>
      </c>
      <c r="AT7" s="68">
        <f t="shared" si="13"/>
        <v>1715881.0061319</v>
      </c>
      <c r="AU7" s="68">
        <f t="shared" si="14"/>
        <v>7536719.6105894996</v>
      </c>
      <c r="AV7" s="59">
        <f t="shared" si="15"/>
        <v>921.8</v>
      </c>
      <c r="AW7" s="58">
        <f t="shared" si="16"/>
        <v>7</v>
      </c>
      <c r="AX7" s="58">
        <f t="shared" si="17"/>
        <v>927</v>
      </c>
      <c r="AY7" s="73"/>
      <c r="AZ7" s="73"/>
      <c r="BA7" s="73"/>
      <c r="BB7" s="73"/>
    </row>
    <row r="8" spans="1:54" ht="24.75" customHeight="1" x14ac:dyDescent="0.25">
      <c r="A8" s="79">
        <f t="shared" si="21"/>
        <v>5</v>
      </c>
      <c r="B8" s="77">
        <f t="shared" ref="B8" si="22">B6+1</f>
        <v>3</v>
      </c>
      <c r="C8" s="78" t="s">
        <v>141</v>
      </c>
      <c r="D8" s="142" t="s">
        <v>14</v>
      </c>
      <c r="E8" s="142" t="s">
        <v>15</v>
      </c>
      <c r="F8" s="144">
        <v>469769</v>
      </c>
      <c r="G8" s="144">
        <v>7583294</v>
      </c>
      <c r="H8" s="142" t="s">
        <v>19</v>
      </c>
      <c r="I8" s="142" t="s">
        <v>138</v>
      </c>
      <c r="J8" s="143">
        <v>7</v>
      </c>
      <c r="K8" s="143">
        <v>162.4</v>
      </c>
      <c r="L8" s="86" t="str">
        <f t="shared" si="18"/>
        <v/>
      </c>
      <c r="M8" s="25" t="str">
        <f t="shared" si="0"/>
        <v xml:space="preserve">CAM05 </v>
      </c>
      <c r="N8" s="81">
        <f t="shared" si="1"/>
        <v>469780</v>
      </c>
      <c r="O8" s="81">
        <f t="shared" si="1"/>
        <v>7583369</v>
      </c>
      <c r="P8" s="30">
        <f t="shared" ref="P8:P11" si="23">P7+2</f>
        <v>9</v>
      </c>
      <c r="Q8" s="30">
        <v>5</v>
      </c>
      <c r="R8" s="39" t="str">
        <f t="shared" si="2"/>
        <v>469780 m E</v>
      </c>
      <c r="S8" s="39" t="str">
        <f t="shared" si="3"/>
        <v>7583369 m S</v>
      </c>
      <c r="T8" s="31" t="s">
        <v>114</v>
      </c>
      <c r="U8" s="31" t="s">
        <v>395</v>
      </c>
      <c r="V8" s="33" t="s">
        <v>145</v>
      </c>
      <c r="W8" s="31" t="str">
        <f t="shared" si="4"/>
        <v xml:space="preserve">CT </v>
      </c>
      <c r="X8" s="57" t="s">
        <v>19</v>
      </c>
      <c r="Y8" s="33">
        <f t="shared" si="5"/>
        <v>4</v>
      </c>
      <c r="Z8" s="53">
        <f t="shared" si="19"/>
        <v>6.3</v>
      </c>
      <c r="AA8" s="54" t="str">
        <f t="shared" si="20"/>
        <v xml:space="preserve">sd </v>
      </c>
      <c r="AB8" s="21" t="str">
        <f t="shared" si="6"/>
        <v>-</v>
      </c>
      <c r="AC8" s="21"/>
      <c r="AD8">
        <v>1715854.6641843</v>
      </c>
      <c r="AE8">
        <v>7536709.4352756003</v>
      </c>
      <c r="AF8">
        <v>918.7</v>
      </c>
      <c r="AG8" s="31">
        <v>27</v>
      </c>
      <c r="AH8" s="31"/>
      <c r="AI8" t="str">
        <f>""</f>
        <v/>
      </c>
      <c r="AJ8" t="str">
        <f>""</f>
        <v/>
      </c>
      <c r="AK8" t="str">
        <f>""</f>
        <v/>
      </c>
      <c r="AL8" t="str">
        <f>""</f>
        <v/>
      </c>
      <c r="AM8" s="1">
        <f t="shared" si="7"/>
        <v>3.6524642687732554</v>
      </c>
      <c r="AN8" s="1">
        <f t="shared" si="8"/>
        <v>0.99384711930483671</v>
      </c>
      <c r="AO8" s="71">
        <f>IF(AND(ISNUMBER(Y8),ISNUMBER(AA8)),MAX(AO$4:AO7)+1,0)</f>
        <v>0</v>
      </c>
      <c r="AP8" s="73">
        <f t="shared" si="9"/>
        <v>14</v>
      </c>
      <c r="AQ8" s="73" t="str">
        <f t="shared" si="10"/>
        <v xml:space="preserve">CAM14 </v>
      </c>
      <c r="AR8" s="73" t="str">
        <f t="shared" si="11"/>
        <v xml:space="preserve">CT </v>
      </c>
      <c r="AS8" s="58">
        <f t="shared" si="12"/>
        <v>5</v>
      </c>
      <c r="AT8" s="68">
        <f t="shared" si="13"/>
        <v>1717757.2706200001</v>
      </c>
      <c r="AU8" s="68">
        <f t="shared" si="14"/>
        <v>7535579.3308212003</v>
      </c>
      <c r="AV8" s="59">
        <f t="shared" si="15"/>
        <v>900.4</v>
      </c>
      <c r="AW8" s="58">
        <f t="shared" si="16"/>
        <v>90</v>
      </c>
      <c r="AX8" s="58">
        <f t="shared" si="17"/>
        <v>1940</v>
      </c>
      <c r="AY8" s="73"/>
      <c r="AZ8" s="73"/>
      <c r="BA8" s="73"/>
      <c r="BB8" s="73"/>
    </row>
    <row r="9" spans="1:54" ht="24.75" customHeight="1" x14ac:dyDescent="0.25">
      <c r="A9" s="79">
        <f t="shared" si="21"/>
        <v>6</v>
      </c>
      <c r="B9" s="77"/>
      <c r="C9" s="78" t="s">
        <v>142</v>
      </c>
      <c r="D9" s="142"/>
      <c r="E9" s="142"/>
      <c r="F9" s="144"/>
      <c r="G9" s="144"/>
      <c r="H9" s="142"/>
      <c r="I9" s="142"/>
      <c r="J9" s="143"/>
      <c r="K9" s="143"/>
      <c r="L9" s="86" t="str">
        <f t="shared" si="18"/>
        <v/>
      </c>
      <c r="M9" s="25" t="str">
        <f t="shared" si="0"/>
        <v xml:space="preserve">CAM06 </v>
      </c>
      <c r="N9" s="81">
        <f>INDEX($F$4:$G$49,$P9,N$3)+1</f>
        <v>469781</v>
      </c>
      <c r="O9" s="81">
        <f>INDEX($F$4:$G$49,$P9,O$3)+1</f>
        <v>7583370</v>
      </c>
      <c r="P9" s="30">
        <f t="shared" si="23"/>
        <v>11</v>
      </c>
      <c r="Q9" s="30">
        <v>6</v>
      </c>
      <c r="R9" s="39" t="str">
        <f t="shared" si="2"/>
        <v>469781 m E</v>
      </c>
      <c r="S9" s="39" t="str">
        <f t="shared" si="3"/>
        <v>7583370 m S</v>
      </c>
      <c r="T9" s="31" t="s">
        <v>114</v>
      </c>
      <c r="U9" s="31" t="s">
        <v>395</v>
      </c>
      <c r="V9" s="33" t="s">
        <v>148</v>
      </c>
      <c r="W9" s="31" t="str">
        <f t="shared" si="4"/>
        <v xml:space="preserve">CT </v>
      </c>
      <c r="X9" s="57" t="s">
        <v>19</v>
      </c>
      <c r="Y9" s="33">
        <f t="shared" si="5"/>
        <v>4</v>
      </c>
      <c r="Z9" s="53">
        <f t="shared" si="19"/>
        <v>6.3</v>
      </c>
      <c r="AA9" s="54" t="str">
        <f t="shared" si="20"/>
        <v xml:space="preserve">sd </v>
      </c>
      <c r="AB9" s="21" t="str">
        <f t="shared" si="6"/>
        <v>-</v>
      </c>
      <c r="AC9" s="21"/>
      <c r="AD9">
        <v>1715855.7595682</v>
      </c>
      <c r="AE9">
        <v>7536710.3702276004</v>
      </c>
      <c r="AF9">
        <v>918.8</v>
      </c>
      <c r="AG9" s="31">
        <v>26</v>
      </c>
      <c r="AH9" s="31"/>
      <c r="AI9" t="str">
        <f>""</f>
        <v/>
      </c>
      <c r="AJ9" t="str">
        <f>""</f>
        <v/>
      </c>
      <c r="AK9" t="str">
        <f>""</f>
        <v/>
      </c>
      <c r="AL9" t="str">
        <f>""</f>
        <v/>
      </c>
      <c r="AM9" s="1">
        <f t="shared" si="7"/>
        <v>3.652458825640458</v>
      </c>
      <c r="AN9" s="1">
        <f t="shared" si="8"/>
        <v>0.99384711153848493</v>
      </c>
      <c r="AO9" s="71">
        <f>IF(AND(ISNUMBER(Y9),ISNUMBER(AA9)),MAX(AO$4:AO8)+1,0)</f>
        <v>0</v>
      </c>
      <c r="AP9" s="73">
        <f t="shared" si="9"/>
        <v>18</v>
      </c>
      <c r="AQ9" s="73" t="str">
        <f t="shared" si="10"/>
        <v xml:space="preserve">CAM18 </v>
      </c>
      <c r="AR9" s="73" t="str">
        <f t="shared" si="11"/>
        <v xml:space="preserve">PT </v>
      </c>
      <c r="AS9" s="58">
        <f t="shared" si="12"/>
        <v>6</v>
      </c>
      <c r="AT9" s="68">
        <f t="shared" si="13"/>
        <v>1716338.2893687</v>
      </c>
      <c r="AU9" s="68">
        <f t="shared" si="14"/>
        <v>7536753.9397785002</v>
      </c>
      <c r="AV9" s="59">
        <f t="shared" si="15"/>
        <v>932</v>
      </c>
      <c r="AW9" s="58">
        <f t="shared" si="16"/>
        <v>60.2</v>
      </c>
      <c r="AX9" s="58">
        <f t="shared" si="17"/>
        <v>730</v>
      </c>
      <c r="AY9" s="73"/>
      <c r="AZ9" s="73"/>
      <c r="BA9" s="73"/>
      <c r="BB9" s="73"/>
    </row>
    <row r="10" spans="1:54" ht="24.75" customHeight="1" x14ac:dyDescent="0.25">
      <c r="A10" s="79">
        <f t="shared" si="21"/>
        <v>7</v>
      </c>
      <c r="B10" s="77">
        <f t="shared" ref="B10" si="24">B8+1</f>
        <v>4</v>
      </c>
      <c r="C10" s="78" t="s">
        <v>143</v>
      </c>
      <c r="D10" s="142" t="s">
        <v>14</v>
      </c>
      <c r="E10" s="142" t="s">
        <v>15</v>
      </c>
      <c r="F10" s="144">
        <v>469805</v>
      </c>
      <c r="G10" s="144">
        <v>7583381</v>
      </c>
      <c r="H10" s="142" t="s">
        <v>19</v>
      </c>
      <c r="I10" s="142" t="s">
        <v>138</v>
      </c>
      <c r="J10" s="143">
        <v>7</v>
      </c>
      <c r="K10" s="143">
        <v>927</v>
      </c>
      <c r="L10" s="86" t="str">
        <f t="shared" si="18"/>
        <v/>
      </c>
      <c r="M10" s="25" t="str">
        <f t="shared" si="0"/>
        <v xml:space="preserve">CA 07 </v>
      </c>
      <c r="N10" s="81">
        <f>INDEX($F$4:$G$49,$P10,N$3)+2</f>
        <v>469782</v>
      </c>
      <c r="O10" s="81">
        <f>INDEX($F$4:$G$49,$P10,O$3)+2</f>
        <v>7583371</v>
      </c>
      <c r="P10" s="30">
        <f t="shared" si="23"/>
        <v>13</v>
      </c>
      <c r="Q10" s="30">
        <v>7</v>
      </c>
      <c r="R10" s="39" t="str">
        <f t="shared" si="2"/>
        <v>469782 m E</v>
      </c>
      <c r="S10" s="39" t="str">
        <f t="shared" si="3"/>
        <v>7583371 m S</v>
      </c>
      <c r="T10" s="31" t="s">
        <v>114</v>
      </c>
      <c r="U10" s="31" t="s">
        <v>395</v>
      </c>
      <c r="V10" s="33" t="s">
        <v>150</v>
      </c>
      <c r="W10" s="31" t="str">
        <f t="shared" si="4"/>
        <v xml:space="preserve">CT </v>
      </c>
      <c r="X10" s="57" t="s">
        <v>19</v>
      </c>
      <c r="Y10" s="33">
        <f t="shared" si="5"/>
        <v>4</v>
      </c>
      <c r="Z10" s="53">
        <f t="shared" si="19"/>
        <v>6.3</v>
      </c>
      <c r="AA10" s="54" t="str">
        <f t="shared" si="20"/>
        <v xml:space="preserve">sd </v>
      </c>
      <c r="AB10" s="21" t="str">
        <f t="shared" si="6"/>
        <v>-</v>
      </c>
      <c r="AC10" s="21"/>
      <c r="AD10">
        <v>1715856.8550485</v>
      </c>
      <c r="AE10">
        <v>7536711.3050589999</v>
      </c>
      <c r="AF10">
        <v>918.9</v>
      </c>
      <c r="AG10" s="31">
        <v>25</v>
      </c>
      <c r="AH10" s="31"/>
      <c r="AI10" t="str">
        <f>""</f>
        <v/>
      </c>
      <c r="AJ10" t="str">
        <f>""</f>
        <v/>
      </c>
      <c r="AK10" t="str">
        <f>""</f>
        <v/>
      </c>
      <c r="AL10" t="str">
        <f>""</f>
        <v/>
      </c>
      <c r="AM10" s="1">
        <f t="shared" si="7"/>
        <v>3.6524533827360348</v>
      </c>
      <c r="AN10" s="1">
        <f t="shared" si="8"/>
        <v>0.99384710375623186</v>
      </c>
      <c r="AO10" s="71">
        <f>IF(AND(ISNUMBER(Y10),ISNUMBER(AA10)),MAX(AO$4:AO9)+1,0)</f>
        <v>0</v>
      </c>
      <c r="AP10" s="73">
        <f t="shared" si="9"/>
        <v>21</v>
      </c>
      <c r="AQ10" s="73" t="str">
        <f t="shared" si="10"/>
        <v xml:space="preserve">CAM21 </v>
      </c>
      <c r="AR10" s="73" t="str">
        <f t="shared" si="11"/>
        <v xml:space="preserve">PT </v>
      </c>
      <c r="AS10" s="58">
        <f t="shared" si="12"/>
        <v>7</v>
      </c>
      <c r="AT10" s="68">
        <f t="shared" si="13"/>
        <v>1715085.1670132999</v>
      </c>
      <c r="AU10" s="68">
        <f t="shared" si="14"/>
        <v>7537312.6750729997</v>
      </c>
      <c r="AV10" s="59">
        <f t="shared" si="15"/>
        <v>918.5</v>
      </c>
      <c r="AW10" s="58">
        <f t="shared" si="16"/>
        <v>150</v>
      </c>
      <c r="AX10" s="58">
        <f t="shared" si="17"/>
        <v>6470</v>
      </c>
      <c r="AY10" s="73"/>
      <c r="AZ10" s="73"/>
      <c r="BA10" s="73"/>
      <c r="BB10" s="73"/>
    </row>
    <row r="11" spans="1:54" ht="24.75" customHeight="1" x14ac:dyDescent="0.25">
      <c r="A11" s="79">
        <f t="shared" si="21"/>
        <v>8</v>
      </c>
      <c r="B11" s="77"/>
      <c r="C11" s="78" t="s">
        <v>144</v>
      </c>
      <c r="D11" s="142"/>
      <c r="E11" s="142"/>
      <c r="F11" s="144"/>
      <c r="G11" s="144"/>
      <c r="H11" s="142"/>
      <c r="I11" s="142"/>
      <c r="J11" s="143"/>
      <c r="K11" s="143"/>
      <c r="L11" s="86">
        <f t="shared" si="18"/>
        <v>1</v>
      </c>
      <c r="M11" s="25" t="str">
        <f t="shared" si="0"/>
        <v xml:space="preserve">CAM08 </v>
      </c>
      <c r="N11" s="81">
        <f t="shared" ref="N11:O34" si="25">INDEX($F$4:$G$49,$P11,N$3)</f>
        <v>469597</v>
      </c>
      <c r="O11" s="81">
        <f t="shared" si="25"/>
        <v>7581812</v>
      </c>
      <c r="P11" s="30">
        <f t="shared" si="23"/>
        <v>15</v>
      </c>
      <c r="Q11" s="30">
        <v>8</v>
      </c>
      <c r="R11" s="39" t="str">
        <f t="shared" si="2"/>
        <v>469597 m E</v>
      </c>
      <c r="S11" s="39" t="str">
        <f t="shared" si="3"/>
        <v>7581812 m S</v>
      </c>
      <c r="T11" s="31" t="s">
        <v>114</v>
      </c>
      <c r="U11" s="31" t="s">
        <v>395</v>
      </c>
      <c r="V11" s="33" t="s">
        <v>152</v>
      </c>
      <c r="W11" s="31" t="str">
        <f t="shared" si="4"/>
        <v xml:space="preserve">NC(6) </v>
      </c>
      <c r="X11" s="57" t="s">
        <v>57</v>
      </c>
      <c r="Y11" s="33" t="str">
        <f t="shared" si="5"/>
        <v/>
      </c>
      <c r="Z11" s="53" t="str">
        <f t="shared" si="19"/>
        <v xml:space="preserve">- </v>
      </c>
      <c r="AA11" s="54">
        <f t="shared" si="20"/>
        <v>360</v>
      </c>
      <c r="AB11" s="21" t="str">
        <f t="shared" si="6"/>
        <v>-</v>
      </c>
      <c r="AC11" s="21"/>
      <c r="AD11">
        <v>1715543.8877335</v>
      </c>
      <c r="AE11">
        <v>7535143.5510290004</v>
      </c>
      <c r="AF11">
        <v>956.8</v>
      </c>
      <c r="AG11" s="31">
        <v>24</v>
      </c>
      <c r="AH11" s="31"/>
      <c r="AI11" t="str">
        <f>""</f>
        <v/>
      </c>
      <c r="AJ11" t="str">
        <f>""</f>
        <v/>
      </c>
      <c r="AK11" t="str">
        <f>""</f>
        <v/>
      </c>
      <c r="AL11" t="str">
        <f>""</f>
        <v/>
      </c>
      <c r="AM11" s="1">
        <f t="shared" si="7"/>
        <v>3.6532258249807814</v>
      </c>
      <c r="AN11" s="1">
        <f t="shared" si="8"/>
        <v>0.99384468396591741</v>
      </c>
      <c r="AO11" s="71">
        <f>IF(AND(ISNUMBER(Y11),ISNUMBER(AA11)),MAX(AO$4:AO10)+1,0)</f>
        <v>0</v>
      </c>
      <c r="AP11" s="73" t="str">
        <f t="shared" si="9"/>
        <v/>
      </c>
      <c r="AQ11" s="73" t="str">
        <f t="shared" si="10"/>
        <v/>
      </c>
      <c r="AR11" s="73" t="str">
        <f t="shared" si="11"/>
        <v/>
      </c>
      <c r="AS11" s="58" t="str">
        <f t="shared" si="12"/>
        <v/>
      </c>
      <c r="AT11" s="68" t="str">
        <f t="shared" si="13"/>
        <v/>
      </c>
      <c r="AU11" s="68" t="str">
        <f t="shared" si="14"/>
        <v/>
      </c>
      <c r="AV11" s="59" t="str">
        <f t="shared" si="15"/>
        <v/>
      </c>
      <c r="AW11" s="58" t="str">
        <f t="shared" si="16"/>
        <v/>
      </c>
      <c r="AX11" s="58" t="str">
        <f t="shared" si="17"/>
        <v/>
      </c>
      <c r="AY11" s="73"/>
      <c r="AZ11" s="73"/>
      <c r="BA11" s="73"/>
      <c r="BB11" s="73"/>
    </row>
    <row r="12" spans="1:54" ht="24.75" customHeight="1" x14ac:dyDescent="0.25">
      <c r="A12" s="79">
        <f t="shared" si="21"/>
        <v>9</v>
      </c>
      <c r="B12" s="77">
        <f t="shared" ref="B12" si="26">B10+1</f>
        <v>5</v>
      </c>
      <c r="C12" s="76" t="s">
        <v>145</v>
      </c>
      <c r="D12" s="142" t="s">
        <v>14</v>
      </c>
      <c r="E12" s="142" t="s">
        <v>15</v>
      </c>
      <c r="F12" s="144">
        <v>469780</v>
      </c>
      <c r="G12" s="144">
        <v>7583369</v>
      </c>
      <c r="H12" s="142" t="s">
        <v>19</v>
      </c>
      <c r="I12" s="142" t="s">
        <v>138</v>
      </c>
      <c r="J12" s="143">
        <v>6.3</v>
      </c>
      <c r="K12" s="143" t="s">
        <v>31</v>
      </c>
      <c r="L12" s="86" t="str">
        <f t="shared" si="18"/>
        <v/>
      </c>
      <c r="M12" s="25" t="str">
        <f t="shared" si="0"/>
        <v xml:space="preserve">CAM09 </v>
      </c>
      <c r="N12" s="81">
        <f t="shared" si="25"/>
        <v>470427</v>
      </c>
      <c r="O12" s="81">
        <f t="shared" si="25"/>
        <v>7582182</v>
      </c>
      <c r="P12" s="30">
        <f>P11+1</f>
        <v>16</v>
      </c>
      <c r="Q12" s="30">
        <v>9</v>
      </c>
      <c r="R12" s="39" t="str">
        <f t="shared" si="2"/>
        <v>470427 m E</v>
      </c>
      <c r="S12" s="39" t="str">
        <f t="shared" si="3"/>
        <v>7582182 m S</v>
      </c>
      <c r="T12" s="31" t="s">
        <v>114</v>
      </c>
      <c r="U12" s="31" t="s">
        <v>395</v>
      </c>
      <c r="V12" s="33" t="s">
        <v>155</v>
      </c>
      <c r="W12" s="31" t="str">
        <f t="shared" si="4"/>
        <v xml:space="preserve">NC </v>
      </c>
      <c r="X12" s="57" t="s">
        <v>57</v>
      </c>
      <c r="Y12" s="33" t="str">
        <f t="shared" si="5"/>
        <v/>
      </c>
      <c r="Z12" s="53" t="str">
        <f t="shared" si="19"/>
        <v xml:space="preserve">- </v>
      </c>
      <c r="AA12" s="54">
        <f t="shared" si="20"/>
        <v>216</v>
      </c>
      <c r="AB12" s="21" t="str">
        <f t="shared" si="6"/>
        <v>-</v>
      </c>
      <c r="AC12" s="21"/>
      <c r="AD12">
        <v>1716416.1757284</v>
      </c>
      <c r="AE12">
        <v>7535452.5023536999</v>
      </c>
      <c r="AF12">
        <v>971.8</v>
      </c>
      <c r="AG12" s="31">
        <v>23</v>
      </c>
      <c r="AH12" s="31"/>
      <c r="AI12" t="str">
        <f>""</f>
        <v/>
      </c>
      <c r="AJ12" t="str">
        <f>""</f>
        <v/>
      </c>
      <c r="AK12" t="str">
        <f>""</f>
        <v/>
      </c>
      <c r="AL12" t="str">
        <f>""</f>
        <v/>
      </c>
      <c r="AM12" s="1">
        <f t="shared" si="7"/>
        <v>3.6486344868138945</v>
      </c>
      <c r="AN12" s="1">
        <f t="shared" si="8"/>
        <v>0.9938369327396388</v>
      </c>
      <c r="AO12" s="71">
        <f>IF(AND(ISNUMBER(Y12),ISNUMBER(AA12)),MAX(AO$4:AO11)+1,0)</f>
        <v>0</v>
      </c>
      <c r="AP12" s="73" t="str">
        <f t="shared" si="9"/>
        <v/>
      </c>
      <c r="AQ12" s="73" t="str">
        <f t="shared" si="10"/>
        <v/>
      </c>
      <c r="AR12" s="73" t="str">
        <f t="shared" si="11"/>
        <v/>
      </c>
      <c r="AS12" s="58" t="str">
        <f t="shared" si="12"/>
        <v/>
      </c>
      <c r="AT12" s="68" t="str">
        <f t="shared" si="13"/>
        <v/>
      </c>
      <c r="AU12" s="68" t="str">
        <f t="shared" si="14"/>
        <v/>
      </c>
      <c r="AV12" s="59" t="str">
        <f t="shared" si="15"/>
        <v/>
      </c>
      <c r="AW12" s="58" t="str">
        <f t="shared" si="16"/>
        <v/>
      </c>
      <c r="AX12" s="58" t="str">
        <f t="shared" si="17"/>
        <v/>
      </c>
      <c r="AY12" s="73"/>
      <c r="AZ12" s="73"/>
      <c r="BA12" s="73"/>
      <c r="BB12" s="73"/>
    </row>
    <row r="13" spans="1:54" ht="24.75" customHeight="1" x14ac:dyDescent="0.25">
      <c r="A13" s="79">
        <f t="shared" si="21"/>
        <v>10</v>
      </c>
      <c r="B13" s="77"/>
      <c r="C13" s="78" t="s">
        <v>146</v>
      </c>
      <c r="D13" s="142"/>
      <c r="E13" s="142"/>
      <c r="F13" s="144"/>
      <c r="G13" s="144"/>
      <c r="H13" s="142"/>
      <c r="I13" s="142"/>
      <c r="J13" s="143"/>
      <c r="K13" s="143"/>
      <c r="L13" s="86" t="str">
        <f t="shared" si="18"/>
        <v/>
      </c>
      <c r="M13" s="25" t="str">
        <f t="shared" si="0"/>
        <v xml:space="preserve">CAM10 </v>
      </c>
      <c r="N13" s="81">
        <f t="shared" si="25"/>
        <v>470515</v>
      </c>
      <c r="O13" s="81">
        <f t="shared" si="25"/>
        <v>7583396</v>
      </c>
      <c r="P13" s="30">
        <f t="shared" ref="P13:P34" si="27">P12+1</f>
        <v>17</v>
      </c>
      <c r="Q13" s="30">
        <v>10</v>
      </c>
      <c r="R13" s="39" t="str">
        <f t="shared" si="2"/>
        <v>470515 m E</v>
      </c>
      <c r="S13" s="39" t="str">
        <f t="shared" si="3"/>
        <v>7583396 m S</v>
      </c>
      <c r="T13" s="31" t="s">
        <v>114</v>
      </c>
      <c r="U13" s="31" t="s">
        <v>395</v>
      </c>
      <c r="V13" s="33" t="s">
        <v>157</v>
      </c>
      <c r="W13" s="31" t="str">
        <f t="shared" si="4"/>
        <v xml:space="preserve">NC </v>
      </c>
      <c r="X13" s="57" t="s">
        <v>57</v>
      </c>
      <c r="Y13" s="33" t="str">
        <f t="shared" si="5"/>
        <v/>
      </c>
      <c r="Z13" s="53" t="str">
        <f t="shared" si="19"/>
        <v xml:space="preserve">- </v>
      </c>
      <c r="AA13" s="54" t="str">
        <f t="shared" si="20"/>
        <v xml:space="preserve">sd </v>
      </c>
      <c r="AB13" s="21" t="str">
        <f t="shared" si="6"/>
        <v>-</v>
      </c>
      <c r="AC13" s="21"/>
      <c r="AD13">
        <v>1716602.9748325001</v>
      </c>
      <c r="AE13">
        <v>7536677.8509697998</v>
      </c>
      <c r="AF13">
        <v>938.4</v>
      </c>
      <c r="AG13" s="31">
        <v>22</v>
      </c>
      <c r="AH13" s="31"/>
      <c r="AI13" t="str">
        <f>""</f>
        <v/>
      </c>
      <c r="AJ13" t="str">
        <f>""</f>
        <v/>
      </c>
      <c r="AK13" t="str">
        <f>""</f>
        <v/>
      </c>
      <c r="AL13" t="str">
        <f>""</f>
        <v/>
      </c>
      <c r="AM13" s="1">
        <f t="shared" si="7"/>
        <v>3.6483490958471041</v>
      </c>
      <c r="AN13" s="1">
        <f t="shared" si="8"/>
        <v>0.99383941587249303</v>
      </c>
      <c r="AO13" s="71">
        <f>IF(AND(ISNUMBER(Y13),ISNUMBER(AA13)),MAX(AO$4:AO12)+1,0)</f>
        <v>0</v>
      </c>
      <c r="AP13" s="73" t="str">
        <f t="shared" si="9"/>
        <v/>
      </c>
      <c r="AQ13" s="73" t="str">
        <f t="shared" si="10"/>
        <v/>
      </c>
      <c r="AR13" s="73" t="str">
        <f t="shared" si="11"/>
        <v/>
      </c>
      <c r="AS13" s="58" t="str">
        <f t="shared" si="12"/>
        <v/>
      </c>
      <c r="AT13" s="68" t="str">
        <f t="shared" si="13"/>
        <v/>
      </c>
      <c r="AU13" s="68" t="str">
        <f t="shared" si="14"/>
        <v/>
      </c>
      <c r="AV13" s="59" t="str">
        <f t="shared" si="15"/>
        <v/>
      </c>
      <c r="AW13" s="58" t="str">
        <f t="shared" si="16"/>
        <v/>
      </c>
      <c r="AX13" s="58" t="str">
        <f t="shared" si="17"/>
        <v/>
      </c>
      <c r="AY13" s="73"/>
      <c r="AZ13" s="73"/>
      <c r="BA13" s="73"/>
      <c r="BB13" s="73"/>
    </row>
    <row r="14" spans="1:54" ht="24.75" customHeight="1" x14ac:dyDescent="0.25">
      <c r="A14" s="79">
        <f t="shared" si="21"/>
        <v>11</v>
      </c>
      <c r="B14" s="77">
        <f t="shared" ref="B14" si="28">B12+1</f>
        <v>6</v>
      </c>
      <c r="C14" s="76" t="s">
        <v>148</v>
      </c>
      <c r="D14" s="142" t="s">
        <v>14</v>
      </c>
      <c r="E14" s="142" t="s">
        <v>15</v>
      </c>
      <c r="F14" s="144">
        <v>469780</v>
      </c>
      <c r="G14" s="144">
        <v>7583369</v>
      </c>
      <c r="H14" s="142" t="s">
        <v>19</v>
      </c>
      <c r="I14" s="142" t="s">
        <v>138</v>
      </c>
      <c r="J14" s="143">
        <v>6.3</v>
      </c>
      <c r="K14" s="143" t="s">
        <v>31</v>
      </c>
      <c r="L14" s="86" t="str">
        <f t="shared" si="18"/>
        <v/>
      </c>
      <c r="M14" s="25" t="str">
        <f t="shared" si="0"/>
        <v xml:space="preserve">CAM11 </v>
      </c>
      <c r="N14" s="81">
        <f t="shared" si="25"/>
        <v>470130</v>
      </c>
      <c r="O14" s="81">
        <f t="shared" si="25"/>
        <v>7583589</v>
      </c>
      <c r="P14" s="30">
        <f t="shared" si="27"/>
        <v>18</v>
      </c>
      <c r="Q14" s="30">
        <v>11</v>
      </c>
      <c r="R14" s="39" t="str">
        <f t="shared" si="2"/>
        <v>470130 m E</v>
      </c>
      <c r="S14" s="39" t="str">
        <f t="shared" si="3"/>
        <v>7583589 m S</v>
      </c>
      <c r="T14" s="31" t="s">
        <v>114</v>
      </c>
      <c r="U14" s="31" t="s">
        <v>395</v>
      </c>
      <c r="V14" s="33" t="s">
        <v>158</v>
      </c>
      <c r="W14" s="31" t="str">
        <f t="shared" si="4"/>
        <v xml:space="preserve">NC </v>
      </c>
      <c r="X14" s="57" t="s">
        <v>57</v>
      </c>
      <c r="Y14" s="33" t="str">
        <f t="shared" si="5"/>
        <v/>
      </c>
      <c r="Z14" s="53" t="str">
        <f t="shared" si="19"/>
        <v xml:space="preserve">- </v>
      </c>
      <c r="AA14" s="54">
        <f t="shared" si="20"/>
        <v>432</v>
      </c>
      <c r="AB14" s="21" t="str">
        <f t="shared" si="6"/>
        <v>-</v>
      </c>
      <c r="AC14" s="21"/>
      <c r="AD14">
        <v>1716227.6258630001</v>
      </c>
      <c r="AE14">
        <v>7536904.6785708005</v>
      </c>
      <c r="AF14">
        <v>918.1</v>
      </c>
      <c r="AG14" s="31">
        <v>21</v>
      </c>
      <c r="AH14" s="31"/>
      <c r="AI14" t="str">
        <f>""</f>
        <v/>
      </c>
      <c r="AJ14" t="str">
        <f>""</f>
        <v/>
      </c>
      <c r="AK14" t="str">
        <f>""</f>
        <v/>
      </c>
      <c r="AL14" t="str">
        <f>""</f>
        <v/>
      </c>
      <c r="AM14" s="1">
        <f t="shared" si="7"/>
        <v>3.6505384167421777</v>
      </c>
      <c r="AN14" s="1">
        <f t="shared" si="8"/>
        <v>0.99384403328962057</v>
      </c>
      <c r="AO14" s="71">
        <f>IF(AND(ISNUMBER(Y14),ISNUMBER(AA14)),MAX(AO$4:AO13)+1,0)</f>
        <v>0</v>
      </c>
      <c r="AP14" s="73" t="str">
        <f t="shared" si="9"/>
        <v/>
      </c>
      <c r="AQ14" s="73" t="str">
        <f t="shared" si="10"/>
        <v/>
      </c>
      <c r="AR14" s="73" t="str">
        <f t="shared" si="11"/>
        <v/>
      </c>
      <c r="AS14" s="58" t="str">
        <f t="shared" si="12"/>
        <v/>
      </c>
      <c r="AT14" s="68" t="str">
        <f t="shared" si="13"/>
        <v/>
      </c>
      <c r="AU14" s="68" t="str">
        <f t="shared" si="14"/>
        <v/>
      </c>
      <c r="AV14" s="59" t="str">
        <f t="shared" si="15"/>
        <v/>
      </c>
      <c r="AW14" s="58" t="str">
        <f t="shared" si="16"/>
        <v/>
      </c>
      <c r="AX14" s="58" t="str">
        <f t="shared" si="17"/>
        <v/>
      </c>
      <c r="AY14" s="73"/>
      <c r="AZ14" s="73"/>
      <c r="BA14" s="73"/>
      <c r="BB14" s="73"/>
    </row>
    <row r="15" spans="1:54" ht="24.75" customHeight="1" x14ac:dyDescent="0.25">
      <c r="A15" s="79">
        <f t="shared" si="21"/>
        <v>12</v>
      </c>
      <c r="B15" s="77"/>
      <c r="C15" s="78" t="s">
        <v>149</v>
      </c>
      <c r="D15" s="142"/>
      <c r="E15" s="142"/>
      <c r="F15" s="144"/>
      <c r="G15" s="144"/>
      <c r="H15" s="142"/>
      <c r="I15" s="142"/>
      <c r="J15" s="143"/>
      <c r="K15" s="143"/>
      <c r="L15" s="86" t="str">
        <f t="shared" si="18"/>
        <v/>
      </c>
      <c r="M15" s="25" t="str">
        <f t="shared" si="0"/>
        <v xml:space="preserve">CAM12 </v>
      </c>
      <c r="N15" s="81">
        <f t="shared" si="25"/>
        <v>469909</v>
      </c>
      <c r="O15" s="81">
        <f t="shared" si="25"/>
        <v>7583152</v>
      </c>
      <c r="P15" s="30">
        <f t="shared" si="27"/>
        <v>19</v>
      </c>
      <c r="Q15" s="30">
        <v>12</v>
      </c>
      <c r="R15" s="39" t="str">
        <f t="shared" si="2"/>
        <v>469909 m E</v>
      </c>
      <c r="S15" s="39" t="str">
        <f t="shared" si="3"/>
        <v>7583152 m S</v>
      </c>
      <c r="T15" s="31" t="s">
        <v>114</v>
      </c>
      <c r="U15" s="31" t="s">
        <v>395</v>
      </c>
      <c r="V15" s="33" t="s">
        <v>161</v>
      </c>
      <c r="W15" s="31" t="str">
        <f t="shared" si="4"/>
        <v xml:space="preserve">PM(4) </v>
      </c>
      <c r="X15" s="57" t="s">
        <v>64</v>
      </c>
      <c r="Y15" s="33">
        <f t="shared" si="5"/>
        <v>2</v>
      </c>
      <c r="Z15" s="53">
        <f t="shared" si="19"/>
        <v>3</v>
      </c>
      <c r="AA15" s="54" t="str">
        <f t="shared" si="20"/>
        <v xml:space="preserve">sd </v>
      </c>
      <c r="AB15" s="21" t="str">
        <f t="shared" si="6"/>
        <v>-</v>
      </c>
      <c r="AC15" s="21"/>
      <c r="AD15">
        <v>1716108.9458025</v>
      </c>
      <c r="AE15">
        <v>7538259.3774859002</v>
      </c>
      <c r="AF15">
        <v>960.2</v>
      </c>
      <c r="AG15" s="31">
        <v>20</v>
      </c>
      <c r="AH15" s="31"/>
      <c r="AI15" t="str">
        <f>""</f>
        <v/>
      </c>
      <c r="AJ15" t="str">
        <f>""</f>
        <v/>
      </c>
      <c r="AK15" t="str">
        <f>""</f>
        <v/>
      </c>
      <c r="AL15" t="str">
        <f>""</f>
        <v/>
      </c>
      <c r="AM15" s="1">
        <f t="shared" si="7"/>
        <v>3.6520027192552176</v>
      </c>
      <c r="AN15" s="1">
        <f t="shared" si="8"/>
        <v>0.99407995217370038</v>
      </c>
      <c r="AO15" s="71">
        <f>IF(AND(ISNUMBER(Y15),ISNUMBER(AA15)),MAX(AO$4:AO14)+1,0)</f>
        <v>0</v>
      </c>
      <c r="AP15" s="73" t="str">
        <f t="shared" si="9"/>
        <v/>
      </c>
      <c r="AQ15" s="73" t="str">
        <f t="shared" si="10"/>
        <v/>
      </c>
      <c r="AR15" s="73" t="str">
        <f t="shared" si="11"/>
        <v/>
      </c>
      <c r="AS15" s="58" t="str">
        <f t="shared" si="12"/>
        <v/>
      </c>
      <c r="AT15" s="68" t="str">
        <f t="shared" si="13"/>
        <v/>
      </c>
      <c r="AU15" s="68" t="str">
        <f t="shared" si="14"/>
        <v/>
      </c>
      <c r="AV15" s="59" t="str">
        <f t="shared" si="15"/>
        <v/>
      </c>
      <c r="AW15" s="58" t="str">
        <f t="shared" si="16"/>
        <v/>
      </c>
      <c r="AX15" s="58" t="str">
        <f t="shared" si="17"/>
        <v/>
      </c>
      <c r="AY15" s="73"/>
      <c r="AZ15" s="73"/>
      <c r="BA15" s="73"/>
      <c r="BB15" s="73"/>
    </row>
    <row r="16" spans="1:54" ht="24.75" customHeight="1" x14ac:dyDescent="0.25">
      <c r="A16" s="79">
        <f t="shared" si="21"/>
        <v>13</v>
      </c>
      <c r="B16" s="77">
        <f t="shared" ref="B16" si="29">B14+1</f>
        <v>7</v>
      </c>
      <c r="C16" s="76" t="s">
        <v>150</v>
      </c>
      <c r="D16" s="142" t="s">
        <v>14</v>
      </c>
      <c r="E16" s="142" t="s">
        <v>15</v>
      </c>
      <c r="F16" s="144">
        <v>469780</v>
      </c>
      <c r="G16" s="144">
        <v>7583369</v>
      </c>
      <c r="H16" s="142" t="s">
        <v>19</v>
      </c>
      <c r="I16" s="142" t="s">
        <v>138</v>
      </c>
      <c r="J16" s="143">
        <v>6.3</v>
      </c>
      <c r="K16" s="143" t="s">
        <v>31</v>
      </c>
      <c r="L16" s="86" t="str">
        <f t="shared" si="18"/>
        <v/>
      </c>
      <c r="M16" s="25" t="str">
        <f t="shared" si="0"/>
        <v xml:space="preserve">CAM13 </v>
      </c>
      <c r="N16" s="81">
        <f t="shared" si="25"/>
        <v>470269</v>
      </c>
      <c r="O16" s="81">
        <f t="shared" si="25"/>
        <v>7583496</v>
      </c>
      <c r="P16" s="30">
        <f t="shared" si="27"/>
        <v>20</v>
      </c>
      <c r="Q16" s="30">
        <v>13</v>
      </c>
      <c r="R16" s="39" t="str">
        <f t="shared" si="2"/>
        <v>470269 m E</v>
      </c>
      <c r="S16" s="39" t="str">
        <f t="shared" si="3"/>
        <v>7583496 m S</v>
      </c>
      <c r="T16" s="31" t="s">
        <v>114</v>
      </c>
      <c r="U16" s="31" t="s">
        <v>395</v>
      </c>
      <c r="V16" s="33" t="s">
        <v>165</v>
      </c>
      <c r="W16" s="31" t="str">
        <f t="shared" si="4"/>
        <v xml:space="preserve">NC </v>
      </c>
      <c r="X16" s="57" t="s">
        <v>57</v>
      </c>
      <c r="Y16" s="33" t="str">
        <f t="shared" si="5"/>
        <v/>
      </c>
      <c r="Z16" s="53" t="str">
        <f t="shared" si="19"/>
        <v xml:space="preserve">- </v>
      </c>
      <c r="AA16" s="54" t="str">
        <f t="shared" si="20"/>
        <v xml:space="preserve">sd </v>
      </c>
      <c r="AB16" s="21" t="str">
        <f t="shared" si="6"/>
        <v>-</v>
      </c>
      <c r="AC16" s="21"/>
      <c r="AD16">
        <v>1716361.2695456001</v>
      </c>
      <c r="AE16">
        <v>7536799.1124555003</v>
      </c>
      <c r="AF16">
        <v>925.6</v>
      </c>
      <c r="AG16" s="31">
        <v>19</v>
      </c>
      <c r="AH16" s="31"/>
      <c r="AI16" t="str">
        <f>""</f>
        <v/>
      </c>
      <c r="AJ16" t="str">
        <f>""</f>
        <v/>
      </c>
      <c r="AK16" t="str">
        <f>""</f>
        <v/>
      </c>
      <c r="AL16" t="str">
        <f>""</f>
        <v/>
      </c>
      <c r="AM16" s="1">
        <f t="shared" si="7"/>
        <v>3.6497435925940263</v>
      </c>
      <c r="AN16" s="1">
        <f t="shared" si="8"/>
        <v>0.99384230076148261</v>
      </c>
      <c r="AO16" s="71">
        <f>IF(AND(ISNUMBER(Y16),ISNUMBER(AA16)),MAX(AO$4:AO15)+1,0)</f>
        <v>0</v>
      </c>
      <c r="AP16" s="73" t="str">
        <f t="shared" si="9"/>
        <v/>
      </c>
      <c r="AQ16" s="73" t="str">
        <f t="shared" si="10"/>
        <v/>
      </c>
      <c r="AR16" s="73" t="str">
        <f t="shared" si="11"/>
        <v/>
      </c>
      <c r="AS16" s="58" t="str">
        <f t="shared" si="12"/>
        <v/>
      </c>
      <c r="AT16" s="68" t="str">
        <f t="shared" si="13"/>
        <v/>
      </c>
      <c r="AU16" s="68" t="str">
        <f t="shared" si="14"/>
        <v/>
      </c>
      <c r="AV16" s="59" t="str">
        <f t="shared" si="15"/>
        <v/>
      </c>
      <c r="AW16" s="58" t="str">
        <f t="shared" si="16"/>
        <v/>
      </c>
      <c r="AX16" s="58" t="str">
        <f t="shared" si="17"/>
        <v/>
      </c>
      <c r="AY16" s="73"/>
      <c r="AZ16" s="73"/>
      <c r="BA16" s="73"/>
      <c r="BB16" s="73"/>
    </row>
    <row r="17" spans="1:54" ht="17.25" customHeight="1" x14ac:dyDescent="0.25">
      <c r="A17" s="79">
        <f t="shared" si="21"/>
        <v>14</v>
      </c>
      <c r="B17" s="77"/>
      <c r="C17" s="78" t="s">
        <v>151</v>
      </c>
      <c r="D17" s="142"/>
      <c r="E17" s="142"/>
      <c r="F17" s="144"/>
      <c r="G17" s="144"/>
      <c r="H17" s="142"/>
      <c r="I17" s="142"/>
      <c r="J17" s="143"/>
      <c r="K17" s="143"/>
      <c r="L17" s="86" t="str">
        <f t="shared" si="18"/>
        <v/>
      </c>
      <c r="M17" s="25" t="str">
        <f t="shared" si="0"/>
        <v xml:space="preserve">CAM14 </v>
      </c>
      <c r="N17" s="81">
        <f t="shared" si="25"/>
        <v>471730</v>
      </c>
      <c r="O17" s="81">
        <f t="shared" si="25"/>
        <v>7582410</v>
      </c>
      <c r="P17" s="30">
        <f t="shared" si="27"/>
        <v>21</v>
      </c>
      <c r="Q17" s="30">
        <v>14</v>
      </c>
      <c r="R17" s="39" t="str">
        <f t="shared" si="2"/>
        <v>471730 m E</v>
      </c>
      <c r="S17" s="39" t="str">
        <f t="shared" si="3"/>
        <v>7582410 m S</v>
      </c>
      <c r="T17" s="31" t="s">
        <v>114</v>
      </c>
      <c r="U17" s="31" t="s">
        <v>395</v>
      </c>
      <c r="V17" s="33" t="s">
        <v>168</v>
      </c>
      <c r="W17" s="31" t="str">
        <f t="shared" si="4"/>
        <v xml:space="preserve">CT(3) </v>
      </c>
      <c r="X17" s="57" t="s">
        <v>19</v>
      </c>
      <c r="Y17" s="33">
        <f t="shared" si="5"/>
        <v>4</v>
      </c>
      <c r="Z17" s="53">
        <f t="shared" si="19"/>
        <v>90</v>
      </c>
      <c r="AA17" s="54">
        <f t="shared" si="20"/>
        <v>1940</v>
      </c>
      <c r="AB17" s="21" t="str">
        <f t="shared" si="6"/>
        <v>-</v>
      </c>
      <c r="AC17" s="21"/>
      <c r="AD17">
        <v>1717757.2706200001</v>
      </c>
      <c r="AE17">
        <v>7535579.3308212003</v>
      </c>
      <c r="AF17">
        <v>900.4</v>
      </c>
      <c r="AG17" s="31">
        <v>18</v>
      </c>
      <c r="AH17" s="31"/>
      <c r="AI17" t="str">
        <f>""</f>
        <v/>
      </c>
      <c r="AJ17" t="str">
        <f>""</f>
        <v/>
      </c>
      <c r="AK17" t="str">
        <f>""</f>
        <v/>
      </c>
      <c r="AL17" t="str">
        <f>""</f>
        <v/>
      </c>
      <c r="AM17" s="1">
        <f t="shared" si="7"/>
        <v>3.6413992551247536</v>
      </c>
      <c r="AN17" s="1">
        <f t="shared" si="8"/>
        <v>0.99382377513497688</v>
      </c>
      <c r="AO17" s="71">
        <f>IF(AND(ISNUMBER(Y17),ISNUMBER(AA17)),MAX(AO$4:AO16)+1,0)</f>
        <v>5</v>
      </c>
      <c r="AP17" s="73" t="str">
        <f t="shared" si="9"/>
        <v/>
      </c>
      <c r="AQ17" s="73" t="str">
        <f t="shared" si="10"/>
        <v/>
      </c>
      <c r="AR17" s="73" t="str">
        <f t="shared" si="11"/>
        <v/>
      </c>
      <c r="AS17" s="58" t="str">
        <f t="shared" si="12"/>
        <v/>
      </c>
      <c r="AT17" s="68" t="str">
        <f t="shared" si="13"/>
        <v/>
      </c>
      <c r="AU17" s="68" t="str">
        <f t="shared" si="14"/>
        <v/>
      </c>
      <c r="AV17" s="59" t="str">
        <f t="shared" si="15"/>
        <v/>
      </c>
      <c r="AW17" s="58" t="str">
        <f t="shared" si="16"/>
        <v/>
      </c>
      <c r="AX17" s="58" t="str">
        <f t="shared" si="17"/>
        <v/>
      </c>
      <c r="AY17" s="73"/>
      <c r="AZ17" s="73"/>
      <c r="BA17" s="73"/>
      <c r="BB17" s="73"/>
    </row>
    <row r="18" spans="1:54" ht="17.25" customHeight="1" x14ac:dyDescent="0.25">
      <c r="A18" s="31">
        <f t="shared" si="21"/>
        <v>15</v>
      </c>
      <c r="B18" s="28">
        <f t="shared" ref="B18" si="30">B16+1</f>
        <v>8</v>
      </c>
      <c r="C18" s="76" t="s">
        <v>152</v>
      </c>
      <c r="D18" s="75" t="s">
        <v>153</v>
      </c>
      <c r="E18" s="75" t="s">
        <v>31</v>
      </c>
      <c r="F18" s="84">
        <v>469597</v>
      </c>
      <c r="G18" s="84">
        <v>7581812</v>
      </c>
      <c r="H18" s="75" t="s">
        <v>154</v>
      </c>
      <c r="I18" s="75" t="s">
        <v>48</v>
      </c>
      <c r="J18" s="85" t="s">
        <v>45</v>
      </c>
      <c r="K18" s="85">
        <v>360</v>
      </c>
      <c r="L18" s="86" t="str">
        <f t="shared" si="18"/>
        <v/>
      </c>
      <c r="M18" s="25" t="str">
        <f t="shared" si="0"/>
        <v xml:space="preserve">CAM15 </v>
      </c>
      <c r="N18" s="81">
        <f t="shared" si="25"/>
        <v>469295</v>
      </c>
      <c r="O18" s="81">
        <f t="shared" si="25"/>
        <v>7582772</v>
      </c>
      <c r="P18" s="30">
        <f t="shared" si="27"/>
        <v>22</v>
      </c>
      <c r="Q18" s="30">
        <v>15</v>
      </c>
      <c r="R18" s="39" t="str">
        <f t="shared" si="2"/>
        <v>469295 m E</v>
      </c>
      <c r="S18" s="39" t="str">
        <f t="shared" si="3"/>
        <v>7582772 m S</v>
      </c>
      <c r="T18" s="31" t="s">
        <v>114</v>
      </c>
      <c r="U18" s="31" t="s">
        <v>395</v>
      </c>
      <c r="V18" s="33" t="s">
        <v>172</v>
      </c>
      <c r="W18" s="31" t="str">
        <f t="shared" si="4"/>
        <v xml:space="preserve">PM </v>
      </c>
      <c r="X18" s="57" t="s">
        <v>64</v>
      </c>
      <c r="Y18" s="33">
        <f t="shared" si="5"/>
        <v>2</v>
      </c>
      <c r="Z18" s="53">
        <f t="shared" si="19"/>
        <v>20</v>
      </c>
      <c r="AA18" s="54" t="str">
        <f t="shared" si="20"/>
        <v xml:space="preserve">sd </v>
      </c>
      <c r="AB18" s="21" t="str">
        <f>IF(OR(ISNUMBER(AI18),AF18=800),1,"-")</f>
        <v>-</v>
      </c>
      <c r="AC18" s="21"/>
      <c r="AD18" s="47">
        <v>1715314.3996045</v>
      </c>
      <c r="AE18" s="47">
        <v>7536142.3277433999</v>
      </c>
      <c r="AF18" s="52">
        <v>941.2</v>
      </c>
      <c r="AG18" s="31">
        <v>17</v>
      </c>
      <c r="AH18" s="31"/>
      <c r="AI18" t="str">
        <f>""</f>
        <v/>
      </c>
      <c r="AJ18" t="str">
        <f>""</f>
        <v/>
      </c>
      <c r="AK18" t="str">
        <f>""</f>
        <v/>
      </c>
      <c r="AL18" t="str">
        <f>""</f>
        <v/>
      </c>
      <c r="AM18" s="1">
        <f t="shared" si="7"/>
        <v>3.6550877371472104</v>
      </c>
      <c r="AN18" s="1">
        <f t="shared" si="8"/>
        <v>0.9938505770374475</v>
      </c>
      <c r="AO18" s="71">
        <f>IF(AND(ISNUMBER(Y18),ISNUMBER(AA18)),MAX(AO$4:AO17)+1,0)</f>
        <v>0</v>
      </c>
      <c r="AP18" s="73" t="str">
        <f t="shared" si="9"/>
        <v/>
      </c>
      <c r="AQ18" s="73" t="str">
        <f t="shared" si="10"/>
        <v/>
      </c>
      <c r="AR18" s="73" t="str">
        <f t="shared" si="11"/>
        <v/>
      </c>
      <c r="AS18" s="58" t="str">
        <f t="shared" si="12"/>
        <v/>
      </c>
      <c r="AT18" s="68" t="str">
        <f t="shared" si="13"/>
        <v/>
      </c>
      <c r="AU18" s="68" t="str">
        <f t="shared" si="14"/>
        <v/>
      </c>
      <c r="AV18" s="59" t="str">
        <f t="shared" si="15"/>
        <v/>
      </c>
      <c r="AW18" s="58" t="str">
        <f t="shared" si="16"/>
        <v/>
      </c>
      <c r="AX18" s="58" t="str">
        <f t="shared" si="17"/>
        <v/>
      </c>
      <c r="AY18" s="73"/>
      <c r="AZ18" s="73"/>
      <c r="BA18" s="73"/>
      <c r="BB18" s="73"/>
    </row>
    <row r="19" spans="1:54" ht="17.25" customHeight="1" x14ac:dyDescent="0.25">
      <c r="A19" s="31">
        <f t="shared" si="21"/>
        <v>16</v>
      </c>
      <c r="B19" s="28"/>
      <c r="C19" s="76" t="s">
        <v>155</v>
      </c>
      <c r="D19" s="75" t="s">
        <v>156</v>
      </c>
      <c r="E19" s="75" t="s">
        <v>44</v>
      </c>
      <c r="F19" s="84">
        <v>470427</v>
      </c>
      <c r="G19" s="84">
        <v>7582182</v>
      </c>
      <c r="H19" s="75" t="s">
        <v>57</v>
      </c>
      <c r="I19" s="75" t="s">
        <v>138</v>
      </c>
      <c r="J19" s="85" t="s">
        <v>45</v>
      </c>
      <c r="K19" s="85">
        <v>216</v>
      </c>
      <c r="L19" s="86" t="str">
        <f t="shared" si="18"/>
        <v/>
      </c>
      <c r="M19" s="25" t="str">
        <f t="shared" si="0"/>
        <v xml:space="preserve">CAM16 </v>
      </c>
      <c r="N19" s="81">
        <f t="shared" si="25"/>
        <v>470110</v>
      </c>
      <c r="O19" s="81">
        <f t="shared" si="25"/>
        <v>7583580</v>
      </c>
      <c r="P19" s="30">
        <f t="shared" si="27"/>
        <v>23</v>
      </c>
      <c r="Q19" s="30">
        <v>16</v>
      </c>
      <c r="R19" s="39" t="str">
        <f t="shared" si="2"/>
        <v>470110 m E</v>
      </c>
      <c r="S19" s="39" t="str">
        <f t="shared" si="3"/>
        <v>7583580 m S</v>
      </c>
      <c r="T19" s="31" t="s">
        <v>114</v>
      </c>
      <c r="U19" s="31" t="s">
        <v>395</v>
      </c>
      <c r="V19" s="33" t="s">
        <v>175</v>
      </c>
      <c r="W19" s="31" t="str">
        <f t="shared" si="4"/>
        <v xml:space="preserve">PM </v>
      </c>
      <c r="X19" s="57" t="s">
        <v>64</v>
      </c>
      <c r="Y19" s="33">
        <f t="shared" si="5"/>
        <v>2</v>
      </c>
      <c r="Z19" s="53">
        <f t="shared" si="19"/>
        <v>3</v>
      </c>
      <c r="AA19" s="54" t="str">
        <f t="shared" si="20"/>
        <v xml:space="preserve">sd </v>
      </c>
      <c r="AB19" s="21" t="str">
        <f t="shared" ref="AB19:AB34" si="31">IF(OR(ISNUMBER(AI19),AF19=800),1,"-")</f>
        <v>-</v>
      </c>
      <c r="AC19" s="21"/>
      <c r="AD19">
        <v>1716206.6002737</v>
      </c>
      <c r="AE19">
        <v>7536897.1472813999</v>
      </c>
      <c r="AF19">
        <v>917.9</v>
      </c>
      <c r="AG19" s="31">
        <v>16</v>
      </c>
      <c r="AH19" s="31"/>
      <c r="AI19" t="str">
        <f>""</f>
        <v/>
      </c>
      <c r="AJ19" t="str">
        <f>""</f>
        <v/>
      </c>
      <c r="AK19" t="str">
        <f>""</f>
        <v/>
      </c>
      <c r="AL19" t="str">
        <f>""</f>
        <v/>
      </c>
      <c r="AM19" s="1">
        <f t="shared" si="7"/>
        <v>3.6506489976254493</v>
      </c>
      <c r="AN19" s="1">
        <f t="shared" si="8"/>
        <v>0.99384421965369918</v>
      </c>
      <c r="AO19" s="71">
        <f>IF(AND(ISNUMBER(Y19),ISNUMBER(AA19)),MAX(AO$4:AO18)+1,0)</f>
        <v>0</v>
      </c>
      <c r="AP19" s="73" t="str">
        <f t="shared" si="9"/>
        <v/>
      </c>
      <c r="AQ19" s="73" t="str">
        <f t="shared" si="10"/>
        <v/>
      </c>
      <c r="AR19" s="73" t="str">
        <f t="shared" si="11"/>
        <v/>
      </c>
      <c r="AS19" s="58" t="str">
        <f t="shared" si="12"/>
        <v/>
      </c>
      <c r="AT19" s="68" t="str">
        <f t="shared" si="13"/>
        <v/>
      </c>
      <c r="AU19" s="68" t="str">
        <f t="shared" si="14"/>
        <v/>
      </c>
      <c r="AV19" s="59" t="str">
        <f t="shared" si="15"/>
        <v/>
      </c>
      <c r="AW19" s="58" t="str">
        <f t="shared" si="16"/>
        <v/>
      </c>
      <c r="AX19" s="58" t="str">
        <f t="shared" si="17"/>
        <v/>
      </c>
      <c r="AY19" s="73"/>
      <c r="AZ19" s="73"/>
      <c r="BA19" s="73"/>
      <c r="BB19" s="73"/>
    </row>
    <row r="20" spans="1:54" ht="17.25" customHeight="1" x14ac:dyDescent="0.25">
      <c r="A20" s="31">
        <f t="shared" si="21"/>
        <v>17</v>
      </c>
      <c r="B20" s="28">
        <f t="shared" ref="B20" si="32">B18+1</f>
        <v>9</v>
      </c>
      <c r="C20" s="76" t="s">
        <v>157</v>
      </c>
      <c r="D20" s="75" t="s">
        <v>31</v>
      </c>
      <c r="E20" s="75" t="s">
        <v>31</v>
      </c>
      <c r="F20" s="84">
        <v>470515</v>
      </c>
      <c r="G20" s="84">
        <v>7583396</v>
      </c>
      <c r="H20" s="75" t="s">
        <v>57</v>
      </c>
      <c r="I20" s="75" t="s">
        <v>48</v>
      </c>
      <c r="J20" s="85" t="s">
        <v>45</v>
      </c>
      <c r="K20" s="85" t="s">
        <v>31</v>
      </c>
      <c r="L20" s="86" t="str">
        <f t="shared" si="18"/>
        <v/>
      </c>
      <c r="M20" s="25" t="str">
        <f t="shared" si="0"/>
        <v xml:space="preserve">CAM17 </v>
      </c>
      <c r="N20" s="81">
        <f t="shared" si="25"/>
        <v>470530</v>
      </c>
      <c r="O20" s="81">
        <f t="shared" si="25"/>
        <v>7583205</v>
      </c>
      <c r="P20" s="30">
        <f t="shared" si="27"/>
        <v>24</v>
      </c>
      <c r="Q20" s="30">
        <v>17</v>
      </c>
      <c r="R20" s="39" t="str">
        <f t="shared" si="2"/>
        <v>470530 m E</v>
      </c>
      <c r="S20" s="39" t="str">
        <f t="shared" si="3"/>
        <v>7583205 m S</v>
      </c>
      <c r="T20" s="31" t="s">
        <v>114</v>
      </c>
      <c r="U20" s="31" t="s">
        <v>395</v>
      </c>
      <c r="V20" s="33" t="s">
        <v>178</v>
      </c>
      <c r="W20" s="31" t="str">
        <f t="shared" si="4"/>
        <v xml:space="preserve">PM </v>
      </c>
      <c r="X20" s="57" t="s">
        <v>64</v>
      </c>
      <c r="Y20" s="33">
        <f t="shared" si="5"/>
        <v>2</v>
      </c>
      <c r="Z20" s="53">
        <f t="shared" si="19"/>
        <v>1.5</v>
      </c>
      <c r="AA20" s="54" t="str">
        <f t="shared" si="20"/>
        <v xml:space="preserve">sd </v>
      </c>
      <c r="AB20" s="21" t="str">
        <f t="shared" si="31"/>
        <v>-</v>
      </c>
      <c r="AC20" s="21"/>
      <c r="AD20" s="47">
        <v>1716602.8713002</v>
      </c>
      <c r="AE20" s="47">
        <v>7536482.7490999997</v>
      </c>
      <c r="AF20" s="52">
        <v>951</v>
      </c>
      <c r="AG20" s="31">
        <v>15</v>
      </c>
      <c r="AH20" s="31"/>
      <c r="AI20" t="str">
        <f>""</f>
        <v/>
      </c>
      <c r="AJ20" t="str">
        <f>""</f>
        <v/>
      </c>
      <c r="AK20" t="str">
        <f>""</f>
        <v/>
      </c>
      <c r="AL20" t="str">
        <f>""</f>
        <v/>
      </c>
      <c r="AM20" s="1">
        <f t="shared" si="7"/>
        <v>3.6482325702934988</v>
      </c>
      <c r="AN20" s="1">
        <f t="shared" si="8"/>
        <v>0.99383871978932381</v>
      </c>
      <c r="AO20" s="71">
        <f>IF(AND(ISNUMBER(Y20),ISNUMBER(AA20)),MAX(AO$4:AO19)+1,0)</f>
        <v>0</v>
      </c>
      <c r="AP20" s="73" t="str">
        <f t="shared" si="9"/>
        <v/>
      </c>
      <c r="AQ20" s="73" t="str">
        <f t="shared" si="10"/>
        <v/>
      </c>
      <c r="AR20" s="73" t="str">
        <f t="shared" si="11"/>
        <v/>
      </c>
      <c r="AS20" s="58" t="str">
        <f t="shared" si="12"/>
        <v/>
      </c>
      <c r="AT20" s="68" t="str">
        <f t="shared" si="13"/>
        <v/>
      </c>
      <c r="AU20" s="68" t="str">
        <f t="shared" si="14"/>
        <v/>
      </c>
      <c r="AV20" s="59" t="str">
        <f t="shared" si="15"/>
        <v/>
      </c>
      <c r="AW20" s="58" t="str">
        <f t="shared" si="16"/>
        <v/>
      </c>
      <c r="AX20" s="58" t="str">
        <f t="shared" si="17"/>
        <v/>
      </c>
      <c r="AY20" s="73"/>
      <c r="AZ20" s="73"/>
      <c r="BA20" s="73"/>
      <c r="BB20" s="73"/>
    </row>
    <row r="21" spans="1:54" ht="17.25" customHeight="1" x14ac:dyDescent="0.25">
      <c r="A21" s="31">
        <f t="shared" si="21"/>
        <v>18</v>
      </c>
      <c r="B21" s="28"/>
      <c r="C21" s="76" t="s">
        <v>158</v>
      </c>
      <c r="D21" s="75" t="s">
        <v>159</v>
      </c>
      <c r="E21" s="75" t="s">
        <v>160</v>
      </c>
      <c r="F21" s="84">
        <v>470130</v>
      </c>
      <c r="G21" s="84">
        <v>7583589</v>
      </c>
      <c r="H21" s="75" t="s">
        <v>57</v>
      </c>
      <c r="I21" s="75" t="s">
        <v>48</v>
      </c>
      <c r="J21" s="85" t="s">
        <v>45</v>
      </c>
      <c r="K21" s="85">
        <v>432</v>
      </c>
      <c r="L21" s="86" t="str">
        <f t="shared" si="18"/>
        <v/>
      </c>
      <c r="M21" s="25" t="str">
        <f t="shared" si="0"/>
        <v xml:space="preserve">CAM18 </v>
      </c>
      <c r="N21" s="81">
        <f t="shared" si="25"/>
        <v>470250</v>
      </c>
      <c r="O21" s="81">
        <f t="shared" si="25"/>
        <v>7583450</v>
      </c>
      <c r="P21" s="30">
        <f t="shared" si="27"/>
        <v>25</v>
      </c>
      <c r="Q21" s="30">
        <v>18</v>
      </c>
      <c r="R21" s="39" t="str">
        <f t="shared" si="2"/>
        <v>470250 m E</v>
      </c>
      <c r="S21" s="39" t="str">
        <f t="shared" si="3"/>
        <v>7583450 m S</v>
      </c>
      <c r="T21" s="31" t="s">
        <v>114</v>
      </c>
      <c r="U21" s="31" t="s">
        <v>395</v>
      </c>
      <c r="V21" s="33" t="s">
        <v>180</v>
      </c>
      <c r="W21" s="31" t="str">
        <f t="shared" si="4"/>
        <v xml:space="preserve">PT(5) </v>
      </c>
      <c r="X21" s="57" t="s">
        <v>22</v>
      </c>
      <c r="Y21" s="33">
        <f t="shared" si="5"/>
        <v>1</v>
      </c>
      <c r="Z21" s="53">
        <f t="shared" si="19"/>
        <v>60.2</v>
      </c>
      <c r="AA21" s="54">
        <f t="shared" si="20"/>
        <v>730</v>
      </c>
      <c r="AB21" s="21" t="str">
        <f t="shared" si="31"/>
        <v>-</v>
      </c>
      <c r="AC21" s="21"/>
      <c r="AD21">
        <v>1716338.2893687</v>
      </c>
      <c r="AE21">
        <v>7536753.9397785002</v>
      </c>
      <c r="AF21">
        <v>932</v>
      </c>
      <c r="AG21" s="31">
        <v>14</v>
      </c>
      <c r="AH21" s="31"/>
      <c r="AI21" t="str">
        <f>""</f>
        <v/>
      </c>
      <c r="AJ21" t="str">
        <f>""</f>
        <v/>
      </c>
      <c r="AK21" t="str">
        <f>""</f>
        <v/>
      </c>
      <c r="AL21" t="str">
        <f>""</f>
        <v/>
      </c>
      <c r="AM21" s="1">
        <f t="shared" si="7"/>
        <v>3.6498421889818182</v>
      </c>
      <c r="AN21" s="1">
        <f t="shared" si="8"/>
        <v>0.99384237250571972</v>
      </c>
      <c r="AO21" s="71">
        <f>IF(AND(ISNUMBER(Y21),ISNUMBER(AA21)),MAX(AO$4:AO20)+1,0)</f>
        <v>6</v>
      </c>
      <c r="AP21" s="73" t="str">
        <f t="shared" si="9"/>
        <v/>
      </c>
      <c r="AQ21" s="73" t="str">
        <f t="shared" si="10"/>
        <v/>
      </c>
      <c r="AR21" s="73" t="str">
        <f t="shared" si="11"/>
        <v/>
      </c>
      <c r="AS21" s="58" t="str">
        <f t="shared" si="12"/>
        <v/>
      </c>
      <c r="AT21" s="68" t="str">
        <f t="shared" si="13"/>
        <v/>
      </c>
      <c r="AU21" s="68" t="str">
        <f t="shared" si="14"/>
        <v/>
      </c>
      <c r="AV21" s="59" t="str">
        <f t="shared" si="15"/>
        <v/>
      </c>
      <c r="AW21" s="58" t="str">
        <f t="shared" si="16"/>
        <v/>
      </c>
      <c r="AX21" s="58" t="str">
        <f t="shared" si="17"/>
        <v/>
      </c>
      <c r="AY21" s="73"/>
      <c r="AZ21" s="73"/>
      <c r="BA21" s="73"/>
      <c r="BB21" s="73"/>
    </row>
    <row r="22" spans="1:54" ht="17.25" customHeight="1" x14ac:dyDescent="0.25">
      <c r="A22" s="31">
        <f t="shared" si="21"/>
        <v>19</v>
      </c>
      <c r="B22" s="28">
        <f t="shared" ref="B22" si="33">B20+1</f>
        <v>10</v>
      </c>
      <c r="C22" s="76" t="s">
        <v>161</v>
      </c>
      <c r="D22" s="75" t="s">
        <v>162</v>
      </c>
      <c r="E22" s="75" t="s">
        <v>163</v>
      </c>
      <c r="F22" s="84">
        <v>469909</v>
      </c>
      <c r="G22" s="84">
        <v>7583152</v>
      </c>
      <c r="H22" s="75" t="s">
        <v>164</v>
      </c>
      <c r="I22" s="75" t="s">
        <v>48</v>
      </c>
      <c r="J22" s="85">
        <v>3</v>
      </c>
      <c r="K22" s="85" t="s">
        <v>31</v>
      </c>
      <c r="L22" s="86" t="str">
        <f t="shared" si="18"/>
        <v/>
      </c>
      <c r="M22" s="25" t="str">
        <f t="shared" si="0"/>
        <v xml:space="preserve">CAM19 </v>
      </c>
      <c r="N22" s="81">
        <f t="shared" si="25"/>
        <v>470150</v>
      </c>
      <c r="O22" s="81">
        <f t="shared" si="25"/>
        <v>7583600</v>
      </c>
      <c r="P22" s="30">
        <f t="shared" si="27"/>
        <v>26</v>
      </c>
      <c r="Q22" s="30">
        <v>19</v>
      </c>
      <c r="R22" s="39" t="str">
        <f t="shared" si="2"/>
        <v>470150 m E</v>
      </c>
      <c r="S22" s="39" t="str">
        <f t="shared" si="3"/>
        <v>7583600 m S</v>
      </c>
      <c r="T22" s="31" t="s">
        <v>114</v>
      </c>
      <c r="U22" s="31" t="s">
        <v>395</v>
      </c>
      <c r="V22" s="33" t="s">
        <v>182</v>
      </c>
      <c r="W22" s="31" t="str">
        <f t="shared" si="4"/>
        <v xml:space="preserve">PM </v>
      </c>
      <c r="X22" s="57" t="s">
        <v>64</v>
      </c>
      <c r="Y22" s="33">
        <f t="shared" si="5"/>
        <v>2</v>
      </c>
      <c r="Z22" s="53">
        <f t="shared" si="19"/>
        <v>1</v>
      </c>
      <c r="AA22" s="54" t="str">
        <f t="shared" si="20"/>
        <v xml:space="preserve">sd </v>
      </c>
      <c r="AB22" s="21" t="str">
        <f t="shared" si="31"/>
        <v>-</v>
      </c>
      <c r="AC22" s="21"/>
      <c r="AD22">
        <v>1716248.8118575001</v>
      </c>
      <c r="AE22">
        <v>7536914.2401502002</v>
      </c>
      <c r="AF22">
        <v>921.8</v>
      </c>
      <c r="AG22" s="31">
        <v>13</v>
      </c>
      <c r="AH22" s="31"/>
      <c r="AI22" t="str">
        <f>""</f>
        <v/>
      </c>
      <c r="AJ22" t="str">
        <f>""</f>
        <v/>
      </c>
      <c r="AK22" t="str">
        <f>""</f>
        <v/>
      </c>
      <c r="AL22" t="str">
        <f>""</f>
        <v/>
      </c>
      <c r="AM22" s="1">
        <f t="shared" si="7"/>
        <v>3.6504281864458155</v>
      </c>
      <c r="AN22" s="1">
        <f t="shared" si="8"/>
        <v>0.99384385254367325</v>
      </c>
      <c r="AO22" s="71">
        <f>IF(AND(ISNUMBER(Y22),ISNUMBER(AA22)),MAX(AO$4:AO21)+1,0)</f>
        <v>0</v>
      </c>
      <c r="AP22" s="73" t="str">
        <f t="shared" si="9"/>
        <v/>
      </c>
      <c r="AQ22" s="73" t="str">
        <f t="shared" si="10"/>
        <v/>
      </c>
      <c r="AR22" s="73" t="str">
        <f t="shared" si="11"/>
        <v/>
      </c>
      <c r="AS22" s="58" t="str">
        <f t="shared" si="12"/>
        <v/>
      </c>
      <c r="AT22" s="68" t="str">
        <f t="shared" si="13"/>
        <v/>
      </c>
      <c r="AU22" s="68" t="str">
        <f t="shared" si="14"/>
        <v/>
      </c>
      <c r="AV22" s="59" t="str">
        <f t="shared" si="15"/>
        <v/>
      </c>
      <c r="AW22" s="58" t="str">
        <f t="shared" si="16"/>
        <v/>
      </c>
      <c r="AX22" s="58" t="str">
        <f t="shared" si="17"/>
        <v/>
      </c>
      <c r="AY22" s="73"/>
      <c r="AZ22" s="73"/>
      <c r="BA22" s="73"/>
      <c r="BB22" s="73"/>
    </row>
    <row r="23" spans="1:54" ht="17.25" customHeight="1" x14ac:dyDescent="0.25">
      <c r="A23" s="31">
        <f t="shared" si="21"/>
        <v>20</v>
      </c>
      <c r="B23" s="28"/>
      <c r="C23" s="76" t="s">
        <v>165</v>
      </c>
      <c r="D23" s="75" t="s">
        <v>166</v>
      </c>
      <c r="E23" s="75" t="s">
        <v>167</v>
      </c>
      <c r="F23" s="84">
        <v>470269</v>
      </c>
      <c r="G23" s="84">
        <v>7583496</v>
      </c>
      <c r="H23" s="75" t="s">
        <v>57</v>
      </c>
      <c r="I23" s="75" t="s">
        <v>48</v>
      </c>
      <c r="J23" s="85" t="s">
        <v>45</v>
      </c>
      <c r="K23" s="85" t="s">
        <v>31</v>
      </c>
      <c r="L23" s="86" t="str">
        <f t="shared" si="18"/>
        <v/>
      </c>
      <c r="M23" s="25" t="str">
        <f t="shared" si="0"/>
        <v xml:space="preserve">CAM20 </v>
      </c>
      <c r="N23" s="81">
        <f t="shared" si="25"/>
        <v>469830</v>
      </c>
      <c r="O23" s="81">
        <f t="shared" si="25"/>
        <v>7583340</v>
      </c>
      <c r="P23" s="30">
        <f t="shared" si="27"/>
        <v>27</v>
      </c>
      <c r="Q23" s="30">
        <v>20</v>
      </c>
      <c r="R23" s="39" t="str">
        <f t="shared" si="2"/>
        <v>469830 m E</v>
      </c>
      <c r="S23" s="39" t="str">
        <f t="shared" si="3"/>
        <v>7583340 m S</v>
      </c>
      <c r="T23" s="31" t="s">
        <v>114</v>
      </c>
      <c r="U23" s="31" t="s">
        <v>395</v>
      </c>
      <c r="V23" s="33" t="s">
        <v>184</v>
      </c>
      <c r="W23" s="31" t="str">
        <f t="shared" si="4"/>
        <v xml:space="preserve">PM </v>
      </c>
      <c r="X23" s="57" t="s">
        <v>64</v>
      </c>
      <c r="Y23" s="33">
        <f t="shared" si="5"/>
        <v>2</v>
      </c>
      <c r="Z23" s="53">
        <f t="shared" si="19"/>
        <v>150</v>
      </c>
      <c r="AA23" s="54" t="str">
        <f t="shared" si="20"/>
        <v xml:space="preserve">sd </v>
      </c>
      <c r="AB23" s="21" t="str">
        <f t="shared" si="31"/>
        <v>-</v>
      </c>
      <c r="AC23" s="21"/>
      <c r="AD23">
        <v>1715903.0941118</v>
      </c>
      <c r="AE23">
        <v>7536675.9828342004</v>
      </c>
      <c r="AF23">
        <v>921.8</v>
      </c>
      <c r="AG23" s="31">
        <v>12</v>
      </c>
      <c r="AH23" s="31"/>
      <c r="AI23" t="str">
        <f>""</f>
        <v/>
      </c>
      <c r="AJ23" t="str">
        <f>""</f>
        <v/>
      </c>
      <c r="AK23" t="str">
        <f>""</f>
        <v/>
      </c>
      <c r="AL23" t="str">
        <f>""</f>
        <v/>
      </c>
      <c r="AM23" s="1">
        <f t="shared" si="7"/>
        <v>3.6521786478338973</v>
      </c>
      <c r="AN23" s="1">
        <f t="shared" si="8"/>
        <v>0.99384650864054624</v>
      </c>
      <c r="AO23" s="71">
        <f>IF(AND(ISNUMBER(Y23),ISNUMBER(AA23)),MAX(AO$4:AO22)+1,0)</f>
        <v>0</v>
      </c>
      <c r="AP23" s="73" t="str">
        <f t="shared" si="9"/>
        <v/>
      </c>
      <c r="AQ23" s="73" t="str">
        <f t="shared" si="10"/>
        <v/>
      </c>
      <c r="AR23" s="73" t="str">
        <f t="shared" si="11"/>
        <v/>
      </c>
      <c r="AS23" s="58" t="str">
        <f t="shared" si="12"/>
        <v/>
      </c>
      <c r="AT23" s="68" t="str">
        <f t="shared" si="13"/>
        <v/>
      </c>
      <c r="AU23" s="68" t="str">
        <f t="shared" si="14"/>
        <v/>
      </c>
      <c r="AV23" s="59" t="str">
        <f t="shared" si="15"/>
        <v/>
      </c>
      <c r="AW23" s="58" t="str">
        <f t="shared" si="16"/>
        <v/>
      </c>
      <c r="AX23" s="58" t="str">
        <f t="shared" si="17"/>
        <v/>
      </c>
      <c r="AY23" s="73"/>
      <c r="AZ23" s="73"/>
      <c r="BA23" s="73"/>
      <c r="BB23" s="73"/>
    </row>
    <row r="24" spans="1:54" ht="17.25" customHeight="1" x14ac:dyDescent="0.25">
      <c r="A24" s="31">
        <f t="shared" si="21"/>
        <v>21</v>
      </c>
      <c r="B24" s="28">
        <f t="shared" ref="B24" si="34">B22+1</f>
        <v>11</v>
      </c>
      <c r="C24" s="76" t="s">
        <v>168</v>
      </c>
      <c r="D24" s="75" t="s">
        <v>169</v>
      </c>
      <c r="E24" s="75" t="s">
        <v>170</v>
      </c>
      <c r="F24" s="84">
        <v>471730</v>
      </c>
      <c r="G24" s="84">
        <v>7582410</v>
      </c>
      <c r="H24" s="75" t="s">
        <v>171</v>
      </c>
      <c r="I24" s="75" t="s">
        <v>138</v>
      </c>
      <c r="J24" s="85">
        <v>90</v>
      </c>
      <c r="K24" s="85">
        <v>1940</v>
      </c>
      <c r="L24" s="86" t="str">
        <f t="shared" si="18"/>
        <v/>
      </c>
      <c r="M24" s="25" t="str">
        <f t="shared" si="0"/>
        <v xml:space="preserve">CAM21 </v>
      </c>
      <c r="N24" s="81">
        <f t="shared" si="25"/>
        <v>468980</v>
      </c>
      <c r="O24" s="81">
        <f t="shared" si="25"/>
        <v>7583900</v>
      </c>
      <c r="P24" s="30">
        <f t="shared" si="27"/>
        <v>28</v>
      </c>
      <c r="Q24" s="30">
        <v>21</v>
      </c>
      <c r="R24" s="39" t="str">
        <f t="shared" si="2"/>
        <v>468980 m E</v>
      </c>
      <c r="S24" s="39" t="str">
        <f t="shared" si="3"/>
        <v>7583900 m S</v>
      </c>
      <c r="T24" s="31" t="s">
        <v>114</v>
      </c>
      <c r="U24" s="31" t="s">
        <v>395</v>
      </c>
      <c r="V24" s="33" t="s">
        <v>187</v>
      </c>
      <c r="W24" s="31" t="str">
        <f t="shared" si="4"/>
        <v xml:space="preserve">PT </v>
      </c>
      <c r="X24" s="57" t="s">
        <v>22</v>
      </c>
      <c r="Y24" s="33">
        <f t="shared" si="5"/>
        <v>1</v>
      </c>
      <c r="Z24" s="53">
        <f t="shared" si="19"/>
        <v>150</v>
      </c>
      <c r="AA24" s="54">
        <f t="shared" si="20"/>
        <v>6470</v>
      </c>
      <c r="AB24" s="21" t="str">
        <f t="shared" si="31"/>
        <v>-</v>
      </c>
      <c r="AC24" s="21"/>
      <c r="AD24">
        <v>1715085.1670132999</v>
      </c>
      <c r="AE24">
        <v>7537312.6750729997</v>
      </c>
      <c r="AF24">
        <v>918.5</v>
      </c>
      <c r="AG24" s="31">
        <v>11</v>
      </c>
      <c r="AH24" s="31"/>
      <c r="AI24" t="str">
        <f>""</f>
        <v/>
      </c>
      <c r="AJ24" t="str">
        <f>""</f>
        <v/>
      </c>
      <c r="AK24" t="str">
        <f>""</f>
        <v/>
      </c>
      <c r="AL24" t="str">
        <f>""</f>
        <v/>
      </c>
      <c r="AM24" s="1">
        <f t="shared" si="7"/>
        <v>3.6570539618177746</v>
      </c>
      <c r="AN24" s="1">
        <f t="shared" si="8"/>
        <v>0.9938570755248618</v>
      </c>
      <c r="AO24" s="71">
        <f>IF(AND(ISNUMBER(Y24),ISNUMBER(AA24)),MAX(AO$4:AO23)+1,0)</f>
        <v>7</v>
      </c>
      <c r="AP24" s="73" t="str">
        <f t="shared" si="9"/>
        <v/>
      </c>
      <c r="AQ24" s="73" t="str">
        <f t="shared" si="10"/>
        <v/>
      </c>
      <c r="AR24" s="73" t="str">
        <f t="shared" si="11"/>
        <v/>
      </c>
      <c r="AS24" s="58" t="str">
        <f t="shared" si="12"/>
        <v/>
      </c>
      <c r="AT24" s="68" t="str">
        <f t="shared" si="13"/>
        <v/>
      </c>
      <c r="AU24" s="68" t="str">
        <f t="shared" si="14"/>
        <v/>
      </c>
      <c r="AV24" s="59" t="str">
        <f t="shared" si="15"/>
        <v/>
      </c>
      <c r="AW24" s="58" t="str">
        <f t="shared" si="16"/>
        <v/>
      </c>
      <c r="AX24" s="58" t="str">
        <f t="shared" si="17"/>
        <v/>
      </c>
      <c r="AY24" s="73"/>
      <c r="AZ24" s="73"/>
      <c r="BA24" s="73"/>
      <c r="BB24" s="73"/>
    </row>
    <row r="25" spans="1:54" ht="17.25" customHeight="1" x14ac:dyDescent="0.25">
      <c r="A25" s="31">
        <f t="shared" si="21"/>
        <v>22</v>
      </c>
      <c r="B25" s="28"/>
      <c r="C25" s="76" t="s">
        <v>172</v>
      </c>
      <c r="D25" s="75" t="s">
        <v>173</v>
      </c>
      <c r="E25" s="75" t="s">
        <v>174</v>
      </c>
      <c r="F25" s="84">
        <v>469295</v>
      </c>
      <c r="G25" s="84">
        <v>7582772</v>
      </c>
      <c r="H25" s="75" t="s">
        <v>64</v>
      </c>
      <c r="I25" s="75" t="s">
        <v>138</v>
      </c>
      <c r="J25" s="85">
        <v>20</v>
      </c>
      <c r="K25" s="85" t="s">
        <v>31</v>
      </c>
      <c r="L25" s="86" t="str">
        <f t="shared" si="18"/>
        <v/>
      </c>
      <c r="M25" s="25" t="str">
        <f t="shared" si="0"/>
        <v xml:space="preserve">CAM22 </v>
      </c>
      <c r="N25" s="81">
        <f t="shared" si="25"/>
        <v>469480</v>
      </c>
      <c r="O25" s="81">
        <f t="shared" si="25"/>
        <v>7583860</v>
      </c>
      <c r="P25" s="30">
        <f t="shared" si="27"/>
        <v>29</v>
      </c>
      <c r="Q25" s="30">
        <v>22</v>
      </c>
      <c r="R25" s="39" t="str">
        <f t="shared" si="2"/>
        <v>469480 m E</v>
      </c>
      <c r="S25" s="39" t="str">
        <f t="shared" si="3"/>
        <v>7583860 m S</v>
      </c>
      <c r="T25" s="31" t="s">
        <v>114</v>
      </c>
      <c r="U25" s="31" t="s">
        <v>395</v>
      </c>
      <c r="V25" s="33" t="s">
        <v>188</v>
      </c>
      <c r="W25" s="31" t="str">
        <f t="shared" si="4"/>
        <v xml:space="preserve">NC </v>
      </c>
      <c r="X25" s="57" t="s">
        <v>57</v>
      </c>
      <c r="Y25" s="33" t="str">
        <f t="shared" si="5"/>
        <v/>
      </c>
      <c r="Z25" s="53">
        <f t="shared" si="19"/>
        <v>150</v>
      </c>
      <c r="AA25" s="54">
        <f t="shared" si="20"/>
        <v>9430</v>
      </c>
      <c r="AB25" s="21" t="str">
        <f t="shared" si="31"/>
        <v>-</v>
      </c>
      <c r="AC25" s="21"/>
      <c r="AD25">
        <v>1715589.5249258</v>
      </c>
      <c r="AE25">
        <v>7537231.9479360003</v>
      </c>
      <c r="AF25">
        <v>911.5</v>
      </c>
      <c r="AG25" s="31">
        <v>10</v>
      </c>
      <c r="AH25" s="31"/>
      <c r="AI25" t="str">
        <f>""</f>
        <v/>
      </c>
      <c r="AJ25" t="str">
        <f>""</f>
        <v/>
      </c>
      <c r="AK25" t="str">
        <f>""</f>
        <v/>
      </c>
      <c r="AL25" t="str">
        <f>""</f>
        <v/>
      </c>
      <c r="AM25" s="1">
        <f t="shared" si="7"/>
        <v>3.6542334602662523</v>
      </c>
      <c r="AN25" s="1">
        <f t="shared" si="8"/>
        <v>0.99385167288636667</v>
      </c>
      <c r="AO25" s="71">
        <f>IF(AND(ISNUMBER(Y25),ISNUMBER(AA25)),MAX(AO$4:AO24)+1,0)</f>
        <v>0</v>
      </c>
      <c r="AP25" s="73" t="str">
        <f t="shared" si="9"/>
        <v/>
      </c>
      <c r="AQ25" s="73" t="str">
        <f t="shared" si="10"/>
        <v/>
      </c>
      <c r="AR25" s="73" t="str">
        <f t="shared" si="11"/>
        <v/>
      </c>
      <c r="AS25" s="58" t="str">
        <f t="shared" si="12"/>
        <v/>
      </c>
      <c r="AT25" s="68" t="str">
        <f t="shared" si="13"/>
        <v/>
      </c>
      <c r="AU25" s="68" t="str">
        <f t="shared" si="14"/>
        <v/>
      </c>
      <c r="AV25" s="59" t="str">
        <f t="shared" si="15"/>
        <v/>
      </c>
      <c r="AW25" s="58" t="str">
        <f t="shared" si="16"/>
        <v/>
      </c>
      <c r="AX25" s="58" t="str">
        <f t="shared" si="17"/>
        <v/>
      </c>
      <c r="AY25" s="73"/>
      <c r="AZ25" s="73"/>
      <c r="BA25" s="73"/>
      <c r="BB25" s="73"/>
    </row>
    <row r="26" spans="1:54" ht="17.25" customHeight="1" x14ac:dyDescent="0.25">
      <c r="A26" s="31">
        <f t="shared" si="21"/>
        <v>23</v>
      </c>
      <c r="B26" s="28">
        <f t="shared" ref="B26" si="35">B24+1</f>
        <v>12</v>
      </c>
      <c r="C26" s="76" t="s">
        <v>175</v>
      </c>
      <c r="D26" s="75" t="s">
        <v>176</v>
      </c>
      <c r="E26" s="75" t="s">
        <v>177</v>
      </c>
      <c r="F26" s="84">
        <v>470110</v>
      </c>
      <c r="G26" s="84">
        <v>7583580</v>
      </c>
      <c r="H26" s="75" t="s">
        <v>64</v>
      </c>
      <c r="I26" s="75" t="s">
        <v>48</v>
      </c>
      <c r="J26" s="85">
        <v>3</v>
      </c>
      <c r="K26" s="85" t="s">
        <v>31</v>
      </c>
      <c r="L26" s="86" t="str">
        <f t="shared" si="18"/>
        <v/>
      </c>
      <c r="M26" s="25" t="str">
        <f t="shared" si="0"/>
        <v xml:space="preserve">CAM23 </v>
      </c>
      <c r="N26" s="81">
        <f t="shared" si="25"/>
        <v>469090</v>
      </c>
      <c r="O26" s="81">
        <f t="shared" si="25"/>
        <v>7584100</v>
      </c>
      <c r="P26" s="30">
        <f t="shared" si="27"/>
        <v>30</v>
      </c>
      <c r="Q26" s="30">
        <v>23</v>
      </c>
      <c r="R26" s="39" t="str">
        <f t="shared" si="2"/>
        <v>469090 m E</v>
      </c>
      <c r="S26" s="39" t="str">
        <f t="shared" si="3"/>
        <v>7584100 m S</v>
      </c>
      <c r="T26" s="31" t="s">
        <v>114</v>
      </c>
      <c r="U26" s="31" t="s">
        <v>395</v>
      </c>
      <c r="V26" s="33" t="s">
        <v>190</v>
      </c>
      <c r="W26" s="31" t="str">
        <f t="shared" si="4"/>
        <v xml:space="preserve">PT </v>
      </c>
      <c r="X26" s="57" t="s">
        <v>22</v>
      </c>
      <c r="Y26" s="33">
        <f t="shared" si="5"/>
        <v>1</v>
      </c>
      <c r="Z26" s="53" t="str">
        <f t="shared" si="19"/>
        <v xml:space="preserve">sd </v>
      </c>
      <c r="AA26" s="54" t="str">
        <f t="shared" si="20"/>
        <v xml:space="preserve">sd </v>
      </c>
      <c r="AB26" s="21" t="str">
        <f t="shared" si="31"/>
        <v>-</v>
      </c>
      <c r="AC26" s="21"/>
      <c r="AD26">
        <v>1715212.8790436001</v>
      </c>
      <c r="AE26">
        <v>7537506.8744905004</v>
      </c>
      <c r="AF26">
        <v>903.7</v>
      </c>
      <c r="AG26" s="31">
        <v>9</v>
      </c>
      <c r="AH26" s="31"/>
      <c r="AI26" t="str">
        <f>""</f>
        <v/>
      </c>
      <c r="AJ26" t="str">
        <f>""</f>
        <v/>
      </c>
      <c r="AK26" t="str">
        <f>""</f>
        <v/>
      </c>
      <c r="AL26" t="str">
        <f>""</f>
        <v/>
      </c>
      <c r="AM26" s="1">
        <f t="shared" si="7"/>
        <v>3.6564686500321901</v>
      </c>
      <c r="AN26" s="1">
        <f t="shared" si="8"/>
        <v>0.99385647268502531</v>
      </c>
      <c r="AO26" s="71">
        <f>IF(AND(ISNUMBER(Y26),ISNUMBER(AA26)),MAX(AO$4:AO25)+1,0)</f>
        <v>0</v>
      </c>
      <c r="AP26" s="73" t="str">
        <f t="shared" si="9"/>
        <v/>
      </c>
      <c r="AQ26" s="73" t="str">
        <f t="shared" si="10"/>
        <v/>
      </c>
      <c r="AR26" s="73" t="str">
        <f t="shared" si="11"/>
        <v/>
      </c>
      <c r="AS26" s="58" t="str">
        <f t="shared" si="12"/>
        <v/>
      </c>
      <c r="AT26" s="68" t="str">
        <f t="shared" si="13"/>
        <v/>
      </c>
      <c r="AU26" s="68" t="str">
        <f t="shared" si="14"/>
        <v/>
      </c>
      <c r="AV26" s="59" t="str">
        <f t="shared" si="15"/>
        <v/>
      </c>
      <c r="AW26" s="58" t="str">
        <f t="shared" si="16"/>
        <v/>
      </c>
      <c r="AX26" s="58" t="str">
        <f t="shared" si="17"/>
        <v/>
      </c>
      <c r="AY26" s="73"/>
      <c r="AZ26" s="73"/>
      <c r="BA26" s="73"/>
      <c r="BB26" s="73"/>
    </row>
    <row r="27" spans="1:54" ht="17.25" customHeight="1" x14ac:dyDescent="0.25">
      <c r="A27" s="31">
        <f t="shared" si="21"/>
        <v>24</v>
      </c>
      <c r="B27" s="28"/>
      <c r="C27" s="76" t="s">
        <v>178</v>
      </c>
      <c r="D27" s="75" t="s">
        <v>176</v>
      </c>
      <c r="E27" s="75" t="s">
        <v>179</v>
      </c>
      <c r="F27" s="84">
        <v>470530</v>
      </c>
      <c r="G27" s="84">
        <v>7583205</v>
      </c>
      <c r="H27" s="75" t="s">
        <v>64</v>
      </c>
      <c r="I27" s="75" t="s">
        <v>48</v>
      </c>
      <c r="J27" s="85">
        <v>1.5</v>
      </c>
      <c r="K27" s="85" t="s">
        <v>31</v>
      </c>
      <c r="L27" s="86" t="str">
        <f t="shared" si="18"/>
        <v/>
      </c>
      <c r="M27" s="25" t="str">
        <f t="shared" si="0"/>
        <v xml:space="preserve">CAM24 </v>
      </c>
      <c r="N27" s="81">
        <f t="shared" si="25"/>
        <v>469100</v>
      </c>
      <c r="O27" s="81">
        <f t="shared" si="25"/>
        <v>7584120</v>
      </c>
      <c r="P27" s="30">
        <f t="shared" si="27"/>
        <v>31</v>
      </c>
      <c r="Q27" s="30">
        <v>24</v>
      </c>
      <c r="R27" s="39" t="str">
        <f t="shared" si="2"/>
        <v>469100 m E</v>
      </c>
      <c r="S27" s="39" t="str">
        <f t="shared" si="3"/>
        <v>7584120 m S</v>
      </c>
      <c r="T27" s="31" t="s">
        <v>114</v>
      </c>
      <c r="U27" s="31" t="s">
        <v>395</v>
      </c>
      <c r="V27" s="33" t="s">
        <v>192</v>
      </c>
      <c r="W27" s="31" t="str">
        <f t="shared" si="4"/>
        <v xml:space="preserve">PT </v>
      </c>
      <c r="X27" s="57" t="s">
        <v>22</v>
      </c>
      <c r="Y27" s="33">
        <f t="shared" si="5"/>
        <v>1</v>
      </c>
      <c r="Z27" s="53" t="str">
        <f t="shared" si="19"/>
        <v xml:space="preserve">sd </v>
      </c>
      <c r="AA27" s="54" t="str">
        <f t="shared" si="20"/>
        <v xml:space="preserve">sd </v>
      </c>
      <c r="AB27" s="21" t="str">
        <f t="shared" si="31"/>
        <v>-</v>
      </c>
      <c r="AC27" s="21"/>
      <c r="AD27">
        <v>1715224.6351178</v>
      </c>
      <c r="AE27">
        <v>7537526.3747854</v>
      </c>
      <c r="AF27">
        <v>900.7</v>
      </c>
      <c r="AG27" s="31">
        <v>8</v>
      </c>
      <c r="AH27" s="31"/>
      <c r="AI27" t="str">
        <f>""</f>
        <v/>
      </c>
      <c r="AJ27" t="str">
        <f>""</f>
        <v/>
      </c>
      <c r="AK27" t="str">
        <f>""</f>
        <v/>
      </c>
      <c r="AL27" t="str">
        <f>""</f>
        <v/>
      </c>
      <c r="AM27" s="1">
        <f t="shared" si="7"/>
        <v>3.6564157644804944</v>
      </c>
      <c r="AN27" s="1">
        <f t="shared" si="8"/>
        <v>0.99385642299771104</v>
      </c>
      <c r="AO27" s="71">
        <f>IF(AND(ISNUMBER(Y27),ISNUMBER(AA27)),MAX(AO$4:AO26)+1,0)</f>
        <v>0</v>
      </c>
      <c r="AP27" s="73" t="str">
        <f t="shared" si="9"/>
        <v/>
      </c>
      <c r="AQ27" s="73" t="str">
        <f t="shared" si="10"/>
        <v/>
      </c>
      <c r="AR27" s="73" t="str">
        <f t="shared" si="11"/>
        <v/>
      </c>
      <c r="AS27" s="58" t="str">
        <f t="shared" si="12"/>
        <v/>
      </c>
      <c r="AT27" s="68" t="str">
        <f t="shared" si="13"/>
        <v/>
      </c>
      <c r="AU27" s="68" t="str">
        <f t="shared" si="14"/>
        <v/>
      </c>
      <c r="AV27" s="59" t="str">
        <f t="shared" si="15"/>
        <v/>
      </c>
      <c r="AW27" s="58" t="str">
        <f t="shared" si="16"/>
        <v/>
      </c>
      <c r="AX27" s="58" t="str">
        <f t="shared" si="17"/>
        <v/>
      </c>
      <c r="AY27" s="73"/>
      <c r="AZ27" s="73"/>
      <c r="BA27" s="73"/>
      <c r="BB27" s="73"/>
    </row>
    <row r="28" spans="1:54" ht="18.75" x14ac:dyDescent="0.25">
      <c r="A28" s="31">
        <f t="shared" si="21"/>
        <v>25</v>
      </c>
      <c r="B28" s="28">
        <v>13</v>
      </c>
      <c r="C28" s="76" t="s">
        <v>180</v>
      </c>
      <c r="D28" s="75" t="s">
        <v>176</v>
      </c>
      <c r="E28" s="75" t="s">
        <v>44</v>
      </c>
      <c r="F28" s="84">
        <v>470250</v>
      </c>
      <c r="G28" s="84">
        <v>7583450</v>
      </c>
      <c r="H28" s="75" t="s">
        <v>181</v>
      </c>
      <c r="I28" s="75" t="s">
        <v>138</v>
      </c>
      <c r="J28" s="85">
        <v>60.2</v>
      </c>
      <c r="K28" s="85">
        <v>730</v>
      </c>
      <c r="L28" s="86" t="str">
        <f t="shared" si="18"/>
        <v/>
      </c>
      <c r="M28" s="25" t="str">
        <f t="shared" si="0"/>
        <v xml:space="preserve">CAM25 </v>
      </c>
      <c r="N28" s="81">
        <f t="shared" si="25"/>
        <v>469780</v>
      </c>
      <c r="O28" s="81">
        <f t="shared" si="25"/>
        <v>7584400</v>
      </c>
      <c r="P28" s="30">
        <f t="shared" si="27"/>
        <v>32</v>
      </c>
      <c r="Q28" s="30">
        <v>25</v>
      </c>
      <c r="R28" s="39" t="str">
        <f t="shared" si="2"/>
        <v>469780 m E</v>
      </c>
      <c r="S28" s="39" t="str">
        <f t="shared" si="3"/>
        <v>7584400 m S</v>
      </c>
      <c r="T28" s="31" t="s">
        <v>114</v>
      </c>
      <c r="U28" s="31" t="s">
        <v>395</v>
      </c>
      <c r="V28" s="33" t="s">
        <v>193</v>
      </c>
      <c r="W28" s="31" t="str">
        <f t="shared" si="4"/>
        <v xml:space="preserve">PT </v>
      </c>
      <c r="X28" s="57" t="s">
        <v>22</v>
      </c>
      <c r="Y28" s="33">
        <f t="shared" si="5"/>
        <v>1</v>
      </c>
      <c r="Z28" s="53" t="str">
        <f t="shared" si="19"/>
        <v xml:space="preserve">sd </v>
      </c>
      <c r="AA28" s="54" t="str">
        <f t="shared" si="20"/>
        <v xml:space="preserve">sd </v>
      </c>
      <c r="AB28" s="21" t="str">
        <f t="shared" si="31"/>
        <v>-</v>
      </c>
      <c r="AC28" s="21"/>
      <c r="AD28">
        <v>1715937.3978899999</v>
      </c>
      <c r="AE28">
        <v>7537756.0565683004</v>
      </c>
      <c r="AF28">
        <v>928.3</v>
      </c>
      <c r="AG28" s="31">
        <v>7</v>
      </c>
      <c r="AH28" s="31"/>
      <c r="AI28" t="str">
        <f>""</f>
        <v/>
      </c>
      <c r="AJ28" t="str">
        <f>""</f>
        <v/>
      </c>
      <c r="AK28" t="str">
        <f>""</f>
        <v/>
      </c>
      <c r="AL28" t="str">
        <f>""</f>
        <v/>
      </c>
      <c r="AM28" s="1">
        <f t="shared" si="7"/>
        <v>3.6526403803695344</v>
      </c>
      <c r="AN28" s="1">
        <f t="shared" si="8"/>
        <v>0.99385001536948214</v>
      </c>
      <c r="AO28" s="71">
        <f>IF(AND(ISNUMBER(Y28),ISNUMBER(AA28)),MAX(AO$4:AO27)+1,0)</f>
        <v>0</v>
      </c>
      <c r="AP28" s="73" t="str">
        <f t="shared" si="9"/>
        <v/>
      </c>
      <c r="AQ28" s="73" t="str">
        <f t="shared" si="10"/>
        <v/>
      </c>
      <c r="AR28" s="73" t="str">
        <f t="shared" si="11"/>
        <v/>
      </c>
      <c r="AS28" s="58" t="str">
        <f t="shared" si="12"/>
        <v/>
      </c>
      <c r="AT28" s="68" t="str">
        <f t="shared" si="13"/>
        <v/>
      </c>
      <c r="AU28" s="68" t="str">
        <f t="shared" si="14"/>
        <v/>
      </c>
      <c r="AV28" s="59" t="str">
        <f t="shared" si="15"/>
        <v/>
      </c>
      <c r="AW28" s="58" t="str">
        <f t="shared" si="16"/>
        <v/>
      </c>
      <c r="AX28" s="58" t="str">
        <f t="shared" si="17"/>
        <v/>
      </c>
      <c r="AY28" s="73"/>
      <c r="AZ28" s="73"/>
      <c r="BA28" s="73"/>
      <c r="BB28" s="73"/>
    </row>
    <row r="29" spans="1:54" ht="18.75" x14ac:dyDescent="0.25">
      <c r="A29" s="31">
        <f t="shared" si="21"/>
        <v>26</v>
      </c>
      <c r="B29" s="28">
        <f>B28+1</f>
        <v>14</v>
      </c>
      <c r="C29" s="76" t="s">
        <v>182</v>
      </c>
      <c r="D29" s="75" t="s">
        <v>176</v>
      </c>
      <c r="E29" s="75" t="s">
        <v>183</v>
      </c>
      <c r="F29" s="84">
        <v>470150</v>
      </c>
      <c r="G29" s="84">
        <v>7583600</v>
      </c>
      <c r="H29" s="75" t="s">
        <v>64</v>
      </c>
      <c r="I29" s="75" t="s">
        <v>48</v>
      </c>
      <c r="J29" s="85">
        <v>1</v>
      </c>
      <c r="K29" s="85" t="s">
        <v>31</v>
      </c>
      <c r="L29" s="86" t="str">
        <f t="shared" si="18"/>
        <v/>
      </c>
      <c r="M29" s="25" t="str">
        <f t="shared" si="0"/>
        <v xml:space="preserve">CAM26 </v>
      </c>
      <c r="N29" s="81">
        <f t="shared" si="25"/>
        <v>469770</v>
      </c>
      <c r="O29" s="81">
        <f t="shared" si="25"/>
        <v>7584750</v>
      </c>
      <c r="P29" s="30">
        <f t="shared" si="27"/>
        <v>33</v>
      </c>
      <c r="Q29" s="30">
        <v>26</v>
      </c>
      <c r="R29" s="39" t="str">
        <f t="shared" si="2"/>
        <v>469770 m E</v>
      </c>
      <c r="S29" s="39" t="str">
        <f t="shared" si="3"/>
        <v>7584750 m S</v>
      </c>
      <c r="T29" s="31" t="s">
        <v>114</v>
      </c>
      <c r="U29" s="31" t="s">
        <v>395</v>
      </c>
      <c r="V29" s="33" t="s">
        <v>195</v>
      </c>
      <c r="W29" s="31" t="str">
        <f t="shared" si="4"/>
        <v xml:space="preserve">PT </v>
      </c>
      <c r="X29" s="57" t="s">
        <v>22</v>
      </c>
      <c r="Y29" s="33">
        <f t="shared" si="5"/>
        <v>1</v>
      </c>
      <c r="Z29" s="53" t="str">
        <f t="shared" si="19"/>
        <v xml:space="preserve">sd </v>
      </c>
      <c r="AA29" s="54" t="str">
        <f t="shared" si="20"/>
        <v xml:space="preserve">sd </v>
      </c>
      <c r="AB29" s="21" t="str">
        <f t="shared" si="31"/>
        <v>-</v>
      </c>
      <c r="AC29" s="21"/>
      <c r="AD29">
        <v>1715955.3248850999</v>
      </c>
      <c r="AE29">
        <v>7538112.1629477004</v>
      </c>
      <c r="AF29">
        <v>916.1</v>
      </c>
      <c r="AG29" s="31">
        <v>6</v>
      </c>
      <c r="AH29" s="31"/>
      <c r="AI29" t="str">
        <f>""</f>
        <v/>
      </c>
      <c r="AJ29" t="str">
        <f>""</f>
        <v/>
      </c>
      <c r="AK29" t="str">
        <f>""</f>
        <v/>
      </c>
      <c r="AL29" t="str">
        <f>""</f>
        <v/>
      </c>
      <c r="AM29" s="1">
        <f t="shared" si="7"/>
        <v>3.6527562953894455</v>
      </c>
      <c r="AN29" s="1">
        <f t="shared" si="8"/>
        <v>0.99385110424835366</v>
      </c>
      <c r="AO29" s="71">
        <f>IF(AND(ISNUMBER(Y29),ISNUMBER(AA29)),MAX(AO$4:AO28)+1,0)</f>
        <v>0</v>
      </c>
      <c r="AP29" s="73" t="str">
        <f t="shared" si="9"/>
        <v/>
      </c>
      <c r="AQ29" s="73" t="str">
        <f t="shared" si="10"/>
        <v/>
      </c>
      <c r="AR29" s="73" t="str">
        <f t="shared" si="11"/>
        <v/>
      </c>
      <c r="AS29" s="58" t="str">
        <f t="shared" si="12"/>
        <v/>
      </c>
      <c r="AT29" s="68" t="str">
        <f t="shared" si="13"/>
        <v/>
      </c>
      <c r="AU29" s="68" t="str">
        <f t="shared" si="14"/>
        <v/>
      </c>
      <c r="AV29" s="59" t="str">
        <f t="shared" si="15"/>
        <v/>
      </c>
      <c r="AW29" s="58" t="str">
        <f t="shared" si="16"/>
        <v/>
      </c>
      <c r="AX29" s="58" t="str">
        <f t="shared" si="17"/>
        <v/>
      </c>
      <c r="AY29" s="73"/>
      <c r="AZ29" s="73"/>
      <c r="BA29" s="73"/>
      <c r="BB29" s="73"/>
    </row>
    <row r="30" spans="1:54" ht="18.75" x14ac:dyDescent="0.25">
      <c r="A30" s="31">
        <f t="shared" si="21"/>
        <v>27</v>
      </c>
      <c r="B30" s="28">
        <f t="shared" si="21"/>
        <v>15</v>
      </c>
      <c r="C30" s="76" t="s">
        <v>184</v>
      </c>
      <c r="D30" s="75" t="s">
        <v>173</v>
      </c>
      <c r="E30" s="75" t="s">
        <v>185</v>
      </c>
      <c r="F30" s="84">
        <v>469830</v>
      </c>
      <c r="G30" s="84">
        <v>7583340</v>
      </c>
      <c r="H30" s="75" t="s">
        <v>64</v>
      </c>
      <c r="I30" s="75" t="s">
        <v>186</v>
      </c>
      <c r="J30" s="85">
        <v>150</v>
      </c>
      <c r="K30" s="85" t="s">
        <v>31</v>
      </c>
      <c r="L30" s="86" t="str">
        <f t="shared" si="18"/>
        <v/>
      </c>
      <c r="M30" s="25" t="str">
        <f t="shared" si="0"/>
        <v xml:space="preserve">CAM27 </v>
      </c>
      <c r="N30" s="81">
        <f t="shared" si="25"/>
        <v>469609</v>
      </c>
      <c r="O30" s="81">
        <f t="shared" si="25"/>
        <v>7583343</v>
      </c>
      <c r="P30" s="30">
        <f t="shared" si="27"/>
        <v>34</v>
      </c>
      <c r="Q30" s="30">
        <v>27</v>
      </c>
      <c r="R30" s="39" t="str">
        <f t="shared" si="2"/>
        <v>469609 m E</v>
      </c>
      <c r="S30" s="39" t="str">
        <f t="shared" si="3"/>
        <v>7583343 m S</v>
      </c>
      <c r="T30" s="31" t="s">
        <v>114</v>
      </c>
      <c r="U30" s="31" t="s">
        <v>395</v>
      </c>
      <c r="V30" s="33" t="s">
        <v>196</v>
      </c>
      <c r="W30" s="31" t="str">
        <f t="shared" si="4"/>
        <v xml:space="preserve">PT </v>
      </c>
      <c r="X30" s="57" t="s">
        <v>22</v>
      </c>
      <c r="Y30" s="33">
        <f t="shared" si="5"/>
        <v>1</v>
      </c>
      <c r="Z30" s="53">
        <f t="shared" si="19"/>
        <v>150</v>
      </c>
      <c r="AA30" s="54" t="str">
        <f t="shared" si="20"/>
        <v xml:space="preserve">sd </v>
      </c>
      <c r="AB30" s="21" t="str">
        <f t="shared" si="31"/>
        <v>-</v>
      </c>
      <c r="AC30" s="21"/>
      <c r="AD30">
        <v>1715678.9871942999</v>
      </c>
      <c r="AE30">
        <v>7536696.7663001996</v>
      </c>
      <c r="AF30">
        <v>939.5</v>
      </c>
      <c r="AG30" s="31">
        <v>5</v>
      </c>
      <c r="AH30" s="31"/>
      <c r="AI30" t="str">
        <f>""</f>
        <v/>
      </c>
      <c r="AJ30" t="str">
        <f>""</f>
        <v/>
      </c>
      <c r="AK30" t="str">
        <f>""</f>
        <v/>
      </c>
      <c r="AL30" t="str">
        <f>""</f>
        <v/>
      </c>
      <c r="AM30" s="1">
        <f t="shared" si="7"/>
        <v>3.6534201584601229</v>
      </c>
      <c r="AN30" s="1">
        <f t="shared" si="8"/>
        <v>0.9938488561443416</v>
      </c>
      <c r="AO30" s="71">
        <f>IF(AND(ISNUMBER(Y30),ISNUMBER(AA30)),MAX(AO$4:AO29)+1,0)</f>
        <v>0</v>
      </c>
      <c r="AP30" s="73" t="str">
        <f t="shared" si="9"/>
        <v/>
      </c>
      <c r="AQ30" s="73" t="str">
        <f t="shared" si="10"/>
        <v/>
      </c>
      <c r="AR30" s="73" t="str">
        <f t="shared" si="11"/>
        <v/>
      </c>
      <c r="AS30" s="58" t="str">
        <f t="shared" si="12"/>
        <v/>
      </c>
      <c r="AT30" s="68" t="str">
        <f t="shared" si="13"/>
        <v/>
      </c>
      <c r="AU30" s="68" t="str">
        <f t="shared" si="14"/>
        <v/>
      </c>
      <c r="AV30" s="59" t="str">
        <f t="shared" si="15"/>
        <v/>
      </c>
      <c r="AW30" s="58" t="str">
        <f t="shared" si="16"/>
        <v/>
      </c>
      <c r="AX30" s="58" t="str">
        <f t="shared" si="17"/>
        <v/>
      </c>
      <c r="AY30" s="73"/>
      <c r="AZ30" s="73"/>
      <c r="BA30" s="73"/>
      <c r="BB30" s="73"/>
    </row>
    <row r="31" spans="1:54" ht="18.75" x14ac:dyDescent="0.25">
      <c r="A31" s="31">
        <f t="shared" si="21"/>
        <v>28</v>
      </c>
      <c r="B31" s="28">
        <f t="shared" si="21"/>
        <v>16</v>
      </c>
      <c r="C31" s="76" t="s">
        <v>187</v>
      </c>
      <c r="D31" s="75" t="s">
        <v>173</v>
      </c>
      <c r="E31" s="75" t="s">
        <v>44</v>
      </c>
      <c r="F31" s="84">
        <v>468980</v>
      </c>
      <c r="G31" s="84">
        <v>7583900</v>
      </c>
      <c r="H31" s="75" t="s">
        <v>22</v>
      </c>
      <c r="I31" s="75" t="s">
        <v>138</v>
      </c>
      <c r="J31" s="85">
        <v>150</v>
      </c>
      <c r="K31" s="85">
        <v>6470</v>
      </c>
      <c r="L31" s="86" t="str">
        <f t="shared" si="18"/>
        <v/>
      </c>
      <c r="M31" s="25" t="str">
        <f t="shared" si="0"/>
        <v xml:space="preserve">CAM28 </v>
      </c>
      <c r="N31" s="81">
        <f t="shared" si="25"/>
        <v>469806</v>
      </c>
      <c r="O31" s="81">
        <f t="shared" si="25"/>
        <v>7583393</v>
      </c>
      <c r="P31" s="30">
        <f t="shared" si="27"/>
        <v>35</v>
      </c>
      <c r="Q31" s="30">
        <v>28</v>
      </c>
      <c r="R31" s="39" t="str">
        <f t="shared" si="2"/>
        <v>469806 m E</v>
      </c>
      <c r="S31" s="39" t="str">
        <f t="shared" si="3"/>
        <v>7583393 m S</v>
      </c>
      <c r="T31" s="31" t="s">
        <v>114</v>
      </c>
      <c r="U31" s="31" t="s">
        <v>395</v>
      </c>
      <c r="V31" s="33" t="s">
        <v>198</v>
      </c>
      <c r="W31" s="31" t="str">
        <f t="shared" si="4"/>
        <v xml:space="preserve">PZ(7) </v>
      </c>
      <c r="X31" s="57" t="s">
        <v>97</v>
      </c>
      <c r="Y31" s="33" t="str">
        <f t="shared" si="5"/>
        <v/>
      </c>
      <c r="Z31" s="53" t="str">
        <f t="shared" si="19"/>
        <v xml:space="preserve">sd </v>
      </c>
      <c r="AA31" s="54" t="str">
        <f t="shared" si="20"/>
        <v xml:space="preserve">sd </v>
      </c>
      <c r="AB31" s="21" t="str">
        <f t="shared" si="31"/>
        <v>-</v>
      </c>
      <c r="AC31" s="21"/>
      <c r="AD31">
        <v>1715882.9843802</v>
      </c>
      <c r="AE31">
        <v>7536731.7121098004</v>
      </c>
      <c r="AF31">
        <v>921.5</v>
      </c>
      <c r="AG31" s="31">
        <v>4</v>
      </c>
      <c r="AH31" s="31"/>
      <c r="AI31" t="str">
        <f>""</f>
        <v/>
      </c>
      <c r="AJ31" t="str">
        <f>""</f>
        <v/>
      </c>
      <c r="AK31" t="str">
        <f>""</f>
        <v/>
      </c>
      <c r="AL31" t="str">
        <f>""</f>
        <v/>
      </c>
      <c r="AM31" s="1">
        <f t="shared" si="7"/>
        <v>3.6523224147418296</v>
      </c>
      <c r="AN31" s="1">
        <f t="shared" si="8"/>
        <v>0.99384691154866966</v>
      </c>
      <c r="AO31" s="71">
        <f>IF(AND(ISNUMBER(Y31),ISNUMBER(AA31)),MAX(AO$4:AO30)+1,0)</f>
        <v>0</v>
      </c>
      <c r="AP31" s="73" t="str">
        <f t="shared" si="9"/>
        <v/>
      </c>
      <c r="AQ31" s="73" t="str">
        <f t="shared" si="10"/>
        <v/>
      </c>
      <c r="AR31" s="73" t="str">
        <f t="shared" si="11"/>
        <v/>
      </c>
      <c r="AS31" s="58" t="str">
        <f t="shared" si="12"/>
        <v/>
      </c>
      <c r="AT31" s="68" t="str">
        <f t="shared" si="13"/>
        <v/>
      </c>
      <c r="AU31" s="68" t="str">
        <f t="shared" si="14"/>
        <v/>
      </c>
      <c r="AV31" s="59" t="str">
        <f t="shared" si="15"/>
        <v/>
      </c>
      <c r="AW31" s="58" t="str">
        <f t="shared" si="16"/>
        <v/>
      </c>
      <c r="AX31" s="58" t="str">
        <f t="shared" si="17"/>
        <v/>
      </c>
      <c r="AY31" s="73"/>
      <c r="AZ31" s="73"/>
      <c r="BA31" s="73"/>
      <c r="BB31" s="73"/>
    </row>
    <row r="32" spans="1:54" ht="18.75" x14ac:dyDescent="0.25">
      <c r="A32" s="31">
        <f t="shared" si="21"/>
        <v>29</v>
      </c>
      <c r="B32" s="45">
        <f t="shared" si="21"/>
        <v>17</v>
      </c>
      <c r="C32" s="76" t="s">
        <v>188</v>
      </c>
      <c r="D32" s="75" t="s">
        <v>189</v>
      </c>
      <c r="E32" s="75" t="s">
        <v>44</v>
      </c>
      <c r="F32" s="84">
        <v>469480</v>
      </c>
      <c r="G32" s="84">
        <v>7583860</v>
      </c>
      <c r="H32" s="75" t="s">
        <v>57</v>
      </c>
      <c r="I32" s="75" t="s">
        <v>186</v>
      </c>
      <c r="J32" s="85">
        <v>150</v>
      </c>
      <c r="K32" s="85">
        <v>9430</v>
      </c>
      <c r="L32" s="86" t="str">
        <f t="shared" si="18"/>
        <v/>
      </c>
      <c r="M32" s="25" t="str">
        <f t="shared" si="0"/>
        <v xml:space="preserve">CAM29 </v>
      </c>
      <c r="N32" s="81">
        <f t="shared" si="25"/>
        <v>469803</v>
      </c>
      <c r="O32" s="81">
        <f t="shared" si="25"/>
        <v>7583353</v>
      </c>
      <c r="P32" s="30">
        <f t="shared" si="27"/>
        <v>36</v>
      </c>
      <c r="Q32" s="30">
        <v>29</v>
      </c>
      <c r="R32" s="39" t="str">
        <f t="shared" si="2"/>
        <v>469803 m E</v>
      </c>
      <c r="S32" s="39" t="str">
        <f t="shared" si="3"/>
        <v>7583353 m S</v>
      </c>
      <c r="T32" s="31" t="s">
        <v>114</v>
      </c>
      <c r="U32" s="31" t="s">
        <v>395</v>
      </c>
      <c r="V32" s="33" t="s">
        <v>200</v>
      </c>
      <c r="W32" s="31" t="str">
        <f t="shared" si="4"/>
        <v xml:space="preserve">PZ </v>
      </c>
      <c r="X32" s="57" t="s">
        <v>97</v>
      </c>
      <c r="Y32" s="33" t="str">
        <f t="shared" si="5"/>
        <v/>
      </c>
      <c r="Z32" s="53" t="str">
        <f t="shared" si="19"/>
        <v xml:space="preserve">sd </v>
      </c>
      <c r="AA32" s="54" t="str">
        <f t="shared" si="20"/>
        <v xml:space="preserve">sd </v>
      </c>
      <c r="AB32" s="21" t="str">
        <f t="shared" si="31"/>
        <v>-</v>
      </c>
      <c r="AC32" s="21"/>
      <c r="AD32">
        <v>1715876.7284142999</v>
      </c>
      <c r="AE32">
        <v>7536691.346903</v>
      </c>
      <c r="AF32">
        <v>921</v>
      </c>
      <c r="AG32" s="31">
        <v>3</v>
      </c>
      <c r="AH32" s="31"/>
      <c r="AI32" t="str">
        <f>""</f>
        <v/>
      </c>
      <c r="AJ32" t="str">
        <f>""</f>
        <v/>
      </c>
      <c r="AK32" t="str">
        <f>""</f>
        <v/>
      </c>
      <c r="AL32" t="str">
        <f>""</f>
        <v/>
      </c>
      <c r="AM32" s="1">
        <f t="shared" si="7"/>
        <v>3.6523324210664891</v>
      </c>
      <c r="AN32" s="1">
        <f t="shared" si="8"/>
        <v>0.99384683093388904</v>
      </c>
      <c r="AO32" s="71">
        <f>IF(AND(ISNUMBER(Y32),ISNUMBER(AA32)),MAX(AO$4:AO31)+1,0)</f>
        <v>0</v>
      </c>
      <c r="AP32" s="73" t="str">
        <f t="shared" si="9"/>
        <v/>
      </c>
      <c r="AQ32" s="73" t="str">
        <f t="shared" si="10"/>
        <v/>
      </c>
      <c r="AR32" s="73" t="str">
        <f t="shared" si="11"/>
        <v/>
      </c>
      <c r="AS32" s="58" t="str">
        <f t="shared" si="12"/>
        <v/>
      </c>
      <c r="AT32" s="68" t="str">
        <f t="shared" si="13"/>
        <v/>
      </c>
      <c r="AU32" s="68" t="str">
        <f t="shared" si="14"/>
        <v/>
      </c>
      <c r="AV32" s="59" t="str">
        <f t="shared" si="15"/>
        <v/>
      </c>
      <c r="AW32" s="58" t="str">
        <f t="shared" si="16"/>
        <v/>
      </c>
      <c r="AX32" s="58" t="str">
        <f t="shared" si="17"/>
        <v/>
      </c>
      <c r="AY32" s="73"/>
      <c r="AZ32" s="73"/>
      <c r="BA32" s="73"/>
      <c r="BB32" s="73"/>
    </row>
    <row r="33" spans="1:54" ht="18.75" x14ac:dyDescent="0.25">
      <c r="A33" s="31">
        <f t="shared" si="21"/>
        <v>30</v>
      </c>
      <c r="B33" s="28">
        <f t="shared" si="21"/>
        <v>18</v>
      </c>
      <c r="C33" s="76" t="s">
        <v>190</v>
      </c>
      <c r="D33" s="75" t="s">
        <v>173</v>
      </c>
      <c r="E33" s="75" t="s">
        <v>191</v>
      </c>
      <c r="F33" s="84">
        <v>469090</v>
      </c>
      <c r="G33" s="84">
        <v>7584100</v>
      </c>
      <c r="H33" s="75" t="s">
        <v>22</v>
      </c>
      <c r="I33" s="75" t="s">
        <v>186</v>
      </c>
      <c r="J33" s="85" t="s">
        <v>31</v>
      </c>
      <c r="K33" s="85" t="s">
        <v>31</v>
      </c>
      <c r="L33" s="86" t="str">
        <f t="shared" si="18"/>
        <v/>
      </c>
      <c r="M33" s="25" t="str">
        <f t="shared" si="0"/>
        <v xml:space="preserve">CAM30 </v>
      </c>
      <c r="N33" s="81">
        <f t="shared" si="25"/>
        <v>469787</v>
      </c>
      <c r="O33" s="81">
        <f t="shared" si="25"/>
        <v>7583290</v>
      </c>
      <c r="P33" s="30">
        <f t="shared" si="27"/>
        <v>37</v>
      </c>
      <c r="Q33" s="30">
        <v>30</v>
      </c>
      <c r="R33" s="39" t="str">
        <f t="shared" si="2"/>
        <v>469787 m E</v>
      </c>
      <c r="S33" s="39" t="str">
        <f t="shared" si="3"/>
        <v>7583290 m S</v>
      </c>
      <c r="T33" s="31" t="s">
        <v>114</v>
      </c>
      <c r="U33" s="31" t="s">
        <v>395</v>
      </c>
      <c r="V33" s="33" t="s">
        <v>201</v>
      </c>
      <c r="W33" s="31" t="str">
        <f t="shared" si="4"/>
        <v xml:space="preserve">PZ </v>
      </c>
      <c r="X33" s="57" t="s">
        <v>97</v>
      </c>
      <c r="Y33" s="33" t="str">
        <f t="shared" si="5"/>
        <v/>
      </c>
      <c r="Z33" s="53" t="str">
        <f t="shared" si="19"/>
        <v xml:space="preserve">sd </v>
      </c>
      <c r="AA33" s="54" t="str">
        <f t="shared" si="20"/>
        <v xml:space="preserve">sd </v>
      </c>
      <c r="AB33" s="21" t="str">
        <f t="shared" si="31"/>
        <v>-</v>
      </c>
      <c r="AC33" s="21"/>
      <c r="AD33">
        <v>1715855.4294227001</v>
      </c>
      <c r="AE33">
        <v>7536628.6767065004</v>
      </c>
      <c r="AF33">
        <v>918.6</v>
      </c>
      <c r="AG33" s="31">
        <v>2</v>
      </c>
      <c r="AH33" s="31"/>
      <c r="AI33" t="str">
        <f>""</f>
        <v/>
      </c>
      <c r="AJ33" t="str">
        <f>""</f>
        <v/>
      </c>
      <c r="AK33" t="str">
        <f>""</f>
        <v/>
      </c>
      <c r="AL33" t="str">
        <f>""</f>
        <v/>
      </c>
      <c r="AM33" s="1">
        <f t="shared" si="7"/>
        <v>3.6524114746101959</v>
      </c>
      <c r="AN33" s="1">
        <f t="shared" si="8"/>
        <v>0.99384682330578156</v>
      </c>
      <c r="AO33" s="71">
        <f>IF(AND(ISNUMBER(Y33),ISNUMBER(AA33)),MAX(AO$4:AO32)+1,0)</f>
        <v>0</v>
      </c>
      <c r="AP33" s="73" t="str">
        <f t="shared" si="9"/>
        <v/>
      </c>
      <c r="AQ33" s="73" t="str">
        <f t="shared" si="10"/>
        <v/>
      </c>
      <c r="AR33" s="73" t="str">
        <f t="shared" si="11"/>
        <v/>
      </c>
      <c r="AS33" s="58" t="str">
        <f t="shared" si="12"/>
        <v/>
      </c>
      <c r="AT33" s="68" t="str">
        <f t="shared" si="13"/>
        <v/>
      </c>
      <c r="AU33" s="68" t="str">
        <f t="shared" si="14"/>
        <v/>
      </c>
      <c r="AV33" s="59" t="str">
        <f t="shared" si="15"/>
        <v/>
      </c>
      <c r="AW33" s="58" t="str">
        <f t="shared" si="16"/>
        <v/>
      </c>
      <c r="AX33" s="58" t="str">
        <f t="shared" si="17"/>
        <v/>
      </c>
      <c r="AY33" s="73"/>
      <c r="AZ33" s="73"/>
      <c r="BA33" s="73"/>
      <c r="BB33" s="73"/>
    </row>
    <row r="34" spans="1:54" ht="18.75" x14ac:dyDescent="0.25">
      <c r="A34" s="31">
        <f t="shared" si="21"/>
        <v>31</v>
      </c>
      <c r="B34" s="28">
        <f t="shared" si="21"/>
        <v>19</v>
      </c>
      <c r="C34" s="76" t="s">
        <v>192</v>
      </c>
      <c r="D34" s="75" t="s">
        <v>173</v>
      </c>
      <c r="E34" s="75" t="s">
        <v>191</v>
      </c>
      <c r="F34" s="84">
        <v>469100</v>
      </c>
      <c r="G34" s="84">
        <v>7584120</v>
      </c>
      <c r="H34" s="75" t="s">
        <v>22</v>
      </c>
      <c r="I34" s="75" t="s">
        <v>186</v>
      </c>
      <c r="J34" s="85" t="s">
        <v>31</v>
      </c>
      <c r="K34" s="85" t="s">
        <v>31</v>
      </c>
      <c r="L34" s="86" t="str">
        <f t="shared" si="18"/>
        <v/>
      </c>
      <c r="M34" s="25" t="str">
        <f t="shared" si="0"/>
        <v xml:space="preserve">CAM31 </v>
      </c>
      <c r="N34" s="81">
        <f t="shared" si="25"/>
        <v>469761</v>
      </c>
      <c r="O34" s="81">
        <f t="shared" si="25"/>
        <v>7583278</v>
      </c>
      <c r="P34" s="30">
        <f t="shared" si="27"/>
        <v>38</v>
      </c>
      <c r="Q34" s="30">
        <v>31</v>
      </c>
      <c r="R34" s="39" t="str">
        <f t="shared" si="2"/>
        <v>469761 m E</v>
      </c>
      <c r="S34" s="39" t="str">
        <f t="shared" si="3"/>
        <v>7583278 m S</v>
      </c>
      <c r="T34" s="31" t="s">
        <v>114</v>
      </c>
      <c r="U34" s="31" t="s">
        <v>395</v>
      </c>
      <c r="V34" s="33" t="s">
        <v>202</v>
      </c>
      <c r="W34" s="31" t="str">
        <f t="shared" si="4"/>
        <v xml:space="preserve">PZ </v>
      </c>
      <c r="X34" s="57" t="s">
        <v>97</v>
      </c>
      <c r="Y34" s="33" t="str">
        <f t="shared" si="5"/>
        <v/>
      </c>
      <c r="Z34" s="53" t="str">
        <f t="shared" si="19"/>
        <v xml:space="preserve">sd </v>
      </c>
      <c r="AA34" s="54" t="str">
        <f t="shared" si="20"/>
        <v xml:space="preserve">sd </v>
      </c>
      <c r="AB34" s="21" t="str">
        <f t="shared" si="31"/>
        <v>-</v>
      </c>
      <c r="AC34" s="21"/>
      <c r="AD34">
        <v>1715828.0723758</v>
      </c>
      <c r="AE34">
        <v>7536618.5817945004</v>
      </c>
      <c r="AF34">
        <v>918.4</v>
      </c>
      <c r="AG34" s="31">
        <v>1</v>
      </c>
      <c r="AH34" s="31"/>
      <c r="AI34" t="str">
        <f>""</f>
        <v/>
      </c>
      <c r="AJ34" t="str">
        <f>""</f>
        <v/>
      </c>
      <c r="AK34" t="str">
        <f>""</f>
        <v/>
      </c>
      <c r="AL34" t="str">
        <f>""</f>
        <v/>
      </c>
      <c r="AM34" s="1">
        <f t="shared" si="7"/>
        <v>3.6525553896040752</v>
      </c>
      <c r="AN34" s="1">
        <f t="shared" si="8"/>
        <v>0.99384706479104423</v>
      </c>
      <c r="AO34" s="71">
        <f>IF(AND(ISNUMBER(Y34),ISNUMBER(AA34)),MAX(AO$4:AO33)+1,0)</f>
        <v>0</v>
      </c>
      <c r="AP34" s="73" t="str">
        <f t="shared" si="9"/>
        <v/>
      </c>
      <c r="AQ34" s="73" t="str">
        <f t="shared" si="10"/>
        <v/>
      </c>
      <c r="AR34" s="73" t="str">
        <f t="shared" si="11"/>
        <v/>
      </c>
      <c r="AS34" s="58" t="str">
        <f t="shared" si="12"/>
        <v/>
      </c>
      <c r="AT34" s="68" t="str">
        <f t="shared" si="13"/>
        <v/>
      </c>
      <c r="AU34" s="68" t="str">
        <f t="shared" si="14"/>
        <v/>
      </c>
      <c r="AV34" s="59" t="str">
        <f t="shared" si="15"/>
        <v/>
      </c>
      <c r="AW34" s="58" t="str">
        <f t="shared" si="16"/>
        <v/>
      </c>
      <c r="AX34" s="58" t="str">
        <f t="shared" si="17"/>
        <v/>
      </c>
      <c r="AY34" s="73"/>
      <c r="AZ34" s="73"/>
      <c r="BA34" s="73"/>
      <c r="BB34" s="73"/>
    </row>
    <row r="35" spans="1:54" ht="18.75" x14ac:dyDescent="0.25">
      <c r="A35" s="31">
        <f t="shared" si="21"/>
        <v>32</v>
      </c>
      <c r="B35" s="28">
        <f t="shared" si="21"/>
        <v>20</v>
      </c>
      <c r="C35" s="76" t="s">
        <v>193</v>
      </c>
      <c r="D35" s="75" t="s">
        <v>194</v>
      </c>
      <c r="E35" s="75" t="s">
        <v>44</v>
      </c>
      <c r="F35" s="84">
        <v>469780</v>
      </c>
      <c r="G35" s="84">
        <v>7584400</v>
      </c>
      <c r="H35" s="75" t="s">
        <v>22</v>
      </c>
      <c r="I35" s="75" t="s">
        <v>138</v>
      </c>
      <c r="J35" s="85" t="s">
        <v>31</v>
      </c>
      <c r="K35" s="85" t="s">
        <v>31</v>
      </c>
      <c r="L35" s="31"/>
      <c r="M35" s="25"/>
      <c r="N35" s="81"/>
      <c r="O35" s="81"/>
      <c r="P35" s="30"/>
      <c r="Q35" s="30"/>
      <c r="T35" s="31"/>
      <c r="U35" s="31"/>
      <c r="V35" s="88"/>
      <c r="W35" s="31"/>
      <c r="X35" s="57"/>
      <c r="Y35" s="33"/>
      <c r="Z35" s="53"/>
      <c r="AA35" s="54"/>
      <c r="AB35" s="21"/>
      <c r="AC35" s="21"/>
      <c r="AG35" s="31"/>
      <c r="AH35" s="31"/>
      <c r="AI35" t="str">
        <f>""</f>
        <v/>
      </c>
      <c r="AJ35" t="str">
        <f>""</f>
        <v/>
      </c>
      <c r="AK35" t="str">
        <f>""</f>
        <v/>
      </c>
      <c r="AL35" t="str">
        <f>""</f>
        <v/>
      </c>
      <c r="AM35" s="1"/>
      <c r="AN35" s="1"/>
      <c r="AO35" s="71"/>
      <c r="AP35" s="73"/>
      <c r="AQ35" s="73"/>
      <c r="AR35" s="73"/>
      <c r="AS35" s="58"/>
      <c r="AT35" s="68"/>
      <c r="AU35" s="68"/>
      <c r="AV35" s="59"/>
      <c r="AW35" s="58"/>
      <c r="AX35" s="58">
        <f>IF($Q35&lt;=$AO$3,INDEX($Z$4:$AA$37,$AP35,AE$3),"")</f>
        <v>0</v>
      </c>
      <c r="AY35" s="73"/>
      <c r="AZ35" s="73"/>
      <c r="BA35" s="73"/>
      <c r="BB35" s="73"/>
    </row>
    <row r="36" spans="1:54" ht="18.75" x14ac:dyDescent="0.25">
      <c r="A36" s="31">
        <f t="shared" si="21"/>
        <v>33</v>
      </c>
      <c r="B36" s="28">
        <f t="shared" si="21"/>
        <v>21</v>
      </c>
      <c r="C36" s="76" t="s">
        <v>195</v>
      </c>
      <c r="D36" s="75" t="s">
        <v>194</v>
      </c>
      <c r="E36" s="75" t="s">
        <v>44</v>
      </c>
      <c r="F36" s="84">
        <v>469770</v>
      </c>
      <c r="G36" s="84">
        <v>7584750</v>
      </c>
      <c r="H36" s="75" t="s">
        <v>22</v>
      </c>
      <c r="I36" s="75" t="s">
        <v>52</v>
      </c>
      <c r="J36" s="85" t="s">
        <v>31</v>
      </c>
      <c r="K36" s="85" t="s">
        <v>31</v>
      </c>
      <c r="L36" s="31"/>
      <c r="M36" s="25"/>
      <c r="N36" s="81"/>
      <c r="O36" s="81"/>
      <c r="P36" s="30"/>
      <c r="Q36" s="30"/>
      <c r="T36" s="31"/>
      <c r="U36" s="31"/>
      <c r="V36" s="33"/>
      <c r="W36" s="31"/>
      <c r="X36" s="57"/>
      <c r="Y36" s="33"/>
      <c r="Z36" s="53"/>
      <c r="AA36" s="54"/>
      <c r="AB36" s="21"/>
      <c r="AC36" s="21"/>
      <c r="AG36" s="31"/>
      <c r="AH36" s="31"/>
      <c r="AI36" t="str">
        <f>""</f>
        <v/>
      </c>
      <c r="AJ36" t="str">
        <f>""</f>
        <v/>
      </c>
      <c r="AK36" t="str">
        <f>""</f>
        <v/>
      </c>
      <c r="AL36" t="str">
        <f>""</f>
        <v/>
      </c>
      <c r="AM36" s="1"/>
      <c r="AN36" s="1"/>
      <c r="AO36" s="71"/>
      <c r="AP36" s="73"/>
      <c r="AQ36" s="73"/>
      <c r="AR36" s="73"/>
      <c r="AS36" s="58"/>
      <c r="AT36" s="68"/>
      <c r="AU36" s="68"/>
      <c r="AV36" s="59"/>
      <c r="AW36" s="58"/>
      <c r="AX36" s="58">
        <f>IF($Q36&lt;=$AO$3,INDEX($Z$4:$AA$37,$AP36,AE$3),"")</f>
        <v>0</v>
      </c>
      <c r="AY36" s="73"/>
      <c r="AZ36" s="73"/>
      <c r="BA36" s="73"/>
      <c r="BB36" s="73"/>
    </row>
    <row r="37" spans="1:54" ht="18.75" x14ac:dyDescent="0.25">
      <c r="A37" s="31">
        <f t="shared" si="21"/>
        <v>34</v>
      </c>
      <c r="B37" s="28">
        <f t="shared" si="21"/>
        <v>22</v>
      </c>
      <c r="C37" s="76" t="s">
        <v>196</v>
      </c>
      <c r="D37" s="75" t="s">
        <v>173</v>
      </c>
      <c r="E37" s="75" t="s">
        <v>197</v>
      </c>
      <c r="F37" s="84">
        <v>469609</v>
      </c>
      <c r="G37" s="84">
        <v>7583343</v>
      </c>
      <c r="H37" s="75" t="s">
        <v>22</v>
      </c>
      <c r="I37" s="75" t="s">
        <v>138</v>
      </c>
      <c r="J37" s="85">
        <v>150</v>
      </c>
      <c r="K37" s="85" t="s">
        <v>31</v>
      </c>
      <c r="L37" s="31"/>
      <c r="M37" s="25"/>
      <c r="N37" s="81"/>
      <c r="O37" s="81"/>
      <c r="P37" s="30"/>
      <c r="Q37" s="30"/>
      <c r="T37" s="31"/>
      <c r="U37" s="31"/>
      <c r="V37" s="33"/>
      <c r="W37" s="31"/>
      <c r="X37" s="57"/>
      <c r="Y37" s="33"/>
      <c r="Z37" s="53"/>
      <c r="AA37" s="54"/>
      <c r="AB37" s="21"/>
      <c r="AC37" s="21"/>
      <c r="AG37" s="31"/>
      <c r="AH37" s="31"/>
      <c r="AI37" t="str">
        <f>""</f>
        <v/>
      </c>
      <c r="AJ37" t="str">
        <f>""</f>
        <v/>
      </c>
      <c r="AK37" t="str">
        <f>""</f>
        <v/>
      </c>
      <c r="AL37" t="str">
        <f>""</f>
        <v/>
      </c>
      <c r="AM37" s="1"/>
      <c r="AN37" s="1"/>
      <c r="AO37" s="71"/>
      <c r="AP37" s="73"/>
      <c r="AQ37" s="73"/>
      <c r="AR37" s="73"/>
      <c r="AS37" s="58"/>
      <c r="AT37" s="68"/>
      <c r="AU37" s="68"/>
      <c r="AV37" s="59"/>
      <c r="AW37" s="58"/>
      <c r="AX37" s="58">
        <f>IF($Q37&lt;=$AO$3,INDEX($Z$4:$AA$37,$AP37,AE$3),"")</f>
        <v>0</v>
      </c>
      <c r="AY37" s="73"/>
      <c r="AZ37" s="73"/>
      <c r="BA37" s="73"/>
      <c r="BB37" s="73"/>
    </row>
    <row r="38" spans="1:54" ht="18.75" x14ac:dyDescent="0.25">
      <c r="A38" s="31">
        <f t="shared" si="21"/>
        <v>35</v>
      </c>
      <c r="B38" s="28">
        <f t="shared" si="21"/>
        <v>23</v>
      </c>
      <c r="C38" s="76" t="s">
        <v>198</v>
      </c>
      <c r="D38" s="75" t="s">
        <v>14</v>
      </c>
      <c r="E38" s="75" t="s">
        <v>15</v>
      </c>
      <c r="F38" s="84">
        <v>469806</v>
      </c>
      <c r="G38" s="84">
        <v>7583393</v>
      </c>
      <c r="H38" s="75" t="s">
        <v>199</v>
      </c>
      <c r="I38" s="75" t="s">
        <v>186</v>
      </c>
      <c r="J38" s="85" t="s">
        <v>31</v>
      </c>
      <c r="K38" s="85" t="s">
        <v>31</v>
      </c>
      <c r="L38" s="31"/>
      <c r="M38" s="25"/>
      <c r="N38" s="81"/>
      <c r="O38" s="81"/>
      <c r="P38" s="30"/>
      <c r="Q38" s="30"/>
      <c r="T38" s="31"/>
      <c r="U38" s="31"/>
      <c r="V38" s="33"/>
      <c r="W38" s="31"/>
      <c r="X38" s="31"/>
      <c r="Y38" s="31"/>
      <c r="Z38" s="53"/>
      <c r="AA38" s="54"/>
      <c r="AG38" s="31"/>
      <c r="AH38" s="31"/>
      <c r="AI38" t="str">
        <f>""</f>
        <v/>
      </c>
      <c r="AJ38" t="str">
        <f>""</f>
        <v/>
      </c>
      <c r="AK38" t="str">
        <f>""</f>
        <v/>
      </c>
      <c r="AL38" t="str">
        <f>""</f>
        <v/>
      </c>
      <c r="AO38" s="71"/>
      <c r="AP38" s="71"/>
      <c r="AQ38" s="71"/>
      <c r="AR38" s="71"/>
      <c r="AS38" s="35"/>
      <c r="AT38" s="68"/>
      <c r="AW38" s="35"/>
      <c r="AX38" s="35"/>
      <c r="AY38" s="71"/>
      <c r="AZ38" s="71"/>
      <c r="BA38" s="71"/>
      <c r="BB38" s="71"/>
    </row>
    <row r="39" spans="1:54" ht="18.75" x14ac:dyDescent="0.25">
      <c r="A39" s="31">
        <f t="shared" si="21"/>
        <v>36</v>
      </c>
      <c r="B39" s="28">
        <f t="shared" si="21"/>
        <v>24</v>
      </c>
      <c r="C39" s="76" t="s">
        <v>200</v>
      </c>
      <c r="D39" s="75" t="s">
        <v>14</v>
      </c>
      <c r="E39" s="75" t="s">
        <v>15</v>
      </c>
      <c r="F39" s="84">
        <v>469803</v>
      </c>
      <c r="G39" s="84">
        <v>7583353</v>
      </c>
      <c r="H39" s="75" t="s">
        <v>97</v>
      </c>
      <c r="I39" s="75" t="s">
        <v>186</v>
      </c>
      <c r="J39" s="85" t="s">
        <v>31</v>
      </c>
      <c r="K39" s="85" t="s">
        <v>31</v>
      </c>
      <c r="L39" s="31"/>
      <c r="M39" s="25"/>
      <c r="N39" s="81"/>
      <c r="O39" s="81"/>
      <c r="P39" s="30"/>
      <c r="Q39" s="30"/>
      <c r="T39" s="31"/>
      <c r="U39" s="31"/>
      <c r="V39" s="33"/>
      <c r="W39" s="31"/>
      <c r="X39" s="31"/>
      <c r="Y39" s="31"/>
      <c r="Z39" s="53"/>
      <c r="AA39" s="54"/>
      <c r="AG39" s="31"/>
      <c r="AH39" s="31"/>
      <c r="AI39" t="str">
        <f>""</f>
        <v/>
      </c>
      <c r="AJ39" t="str">
        <f>""</f>
        <v/>
      </c>
      <c r="AK39" t="str">
        <f>""</f>
        <v/>
      </c>
      <c r="AL39" t="str">
        <f>""</f>
        <v/>
      </c>
      <c r="AO39" s="71"/>
      <c r="AP39" s="71"/>
      <c r="AQ39" s="71"/>
      <c r="AR39" s="71"/>
      <c r="AS39" s="35"/>
      <c r="AT39" s="68"/>
      <c r="AW39" s="35"/>
      <c r="AX39" s="35"/>
      <c r="AY39" s="71"/>
      <c r="AZ39" s="71"/>
      <c r="BA39" s="71"/>
      <c r="BB39" s="71"/>
    </row>
    <row r="40" spans="1:54" ht="18.75" x14ac:dyDescent="0.25">
      <c r="A40" s="31">
        <f t="shared" si="21"/>
        <v>37</v>
      </c>
      <c r="B40" s="28">
        <f t="shared" si="21"/>
        <v>25</v>
      </c>
      <c r="C40" s="76" t="s">
        <v>201</v>
      </c>
      <c r="D40" s="75" t="s">
        <v>14</v>
      </c>
      <c r="E40" s="75" t="s">
        <v>15</v>
      </c>
      <c r="F40" s="84">
        <v>469787</v>
      </c>
      <c r="G40" s="84">
        <v>7583290</v>
      </c>
      <c r="H40" s="75" t="s">
        <v>97</v>
      </c>
      <c r="I40" s="75" t="s">
        <v>186</v>
      </c>
      <c r="J40" s="85" t="s">
        <v>31</v>
      </c>
      <c r="K40" s="85" t="s">
        <v>31</v>
      </c>
      <c r="L40" s="31"/>
      <c r="M40" s="25"/>
      <c r="N40" s="81"/>
      <c r="O40" s="81"/>
      <c r="P40" s="30"/>
      <c r="Q40" s="30"/>
      <c r="T40" s="31"/>
      <c r="U40" s="31"/>
      <c r="V40" s="33"/>
      <c r="W40" s="31"/>
      <c r="X40" s="31"/>
      <c r="Y40" s="31"/>
      <c r="Z40" s="53"/>
      <c r="AA40" s="54"/>
      <c r="AG40" s="31"/>
      <c r="AH40" s="31"/>
      <c r="AI40" t="str">
        <f>""</f>
        <v/>
      </c>
      <c r="AJ40" t="str">
        <f>""</f>
        <v/>
      </c>
      <c r="AK40" t="str">
        <f>""</f>
        <v/>
      </c>
      <c r="AL40" t="str">
        <f>""</f>
        <v/>
      </c>
      <c r="AO40" s="71"/>
      <c r="AP40" s="71"/>
      <c r="AQ40" s="71"/>
      <c r="AR40" s="71"/>
      <c r="AS40" s="35"/>
      <c r="AT40" s="68"/>
      <c r="AW40" s="35"/>
      <c r="AX40" s="35"/>
      <c r="AY40" s="71"/>
      <c r="AZ40" s="71"/>
      <c r="BA40" s="71"/>
      <c r="BB40" s="71"/>
    </row>
    <row r="41" spans="1:54" ht="18.75" x14ac:dyDescent="0.25">
      <c r="A41" s="31">
        <f t="shared" si="21"/>
        <v>38</v>
      </c>
      <c r="B41" s="28">
        <f t="shared" si="21"/>
        <v>26</v>
      </c>
      <c r="C41" s="76" t="s">
        <v>202</v>
      </c>
      <c r="D41" s="75" t="s">
        <v>14</v>
      </c>
      <c r="E41" s="75" t="s">
        <v>15</v>
      </c>
      <c r="F41" s="84">
        <v>469761</v>
      </c>
      <c r="G41" s="84">
        <v>7583278</v>
      </c>
      <c r="H41" s="75" t="s">
        <v>97</v>
      </c>
      <c r="I41" s="75" t="s">
        <v>186</v>
      </c>
      <c r="J41" s="85" t="s">
        <v>31</v>
      </c>
      <c r="K41" s="85" t="s">
        <v>31</v>
      </c>
      <c r="L41" s="31"/>
      <c r="M41" s="25"/>
      <c r="N41" s="81"/>
      <c r="O41" s="81"/>
      <c r="P41" s="30"/>
      <c r="Q41" s="30"/>
      <c r="T41" s="31"/>
      <c r="U41" s="31"/>
      <c r="V41" s="33"/>
      <c r="W41" s="31"/>
      <c r="X41" s="31"/>
      <c r="Y41" s="31"/>
      <c r="Z41" s="53"/>
      <c r="AA41" s="54"/>
      <c r="AG41" s="31"/>
      <c r="AH41" s="31"/>
      <c r="AI41" t="str">
        <f>""</f>
        <v/>
      </c>
      <c r="AJ41" t="str">
        <f>""</f>
        <v/>
      </c>
      <c r="AK41" t="str">
        <f>""</f>
        <v/>
      </c>
      <c r="AL41" t="str">
        <f>""</f>
        <v/>
      </c>
      <c r="AO41" s="71"/>
      <c r="AP41" s="71"/>
      <c r="AQ41" s="71"/>
      <c r="AR41" s="71"/>
      <c r="AS41" s="35"/>
      <c r="AT41" s="68"/>
      <c r="AW41" s="35"/>
      <c r="AX41" s="35"/>
      <c r="AY41" s="71"/>
      <c r="AZ41" s="71"/>
      <c r="BA41" s="71"/>
      <c r="BB41" s="71"/>
    </row>
    <row r="42" spans="1:54" ht="27.75" customHeight="1" x14ac:dyDescent="0.25">
      <c r="A42" s="75" t="str">
        <f>""</f>
        <v/>
      </c>
      <c r="B42" s="75" t="str">
        <f>""</f>
        <v/>
      </c>
      <c r="C42" s="75" t="str">
        <f>""</f>
        <v/>
      </c>
      <c r="D42" s="75" t="str">
        <f>""</f>
        <v/>
      </c>
      <c r="E42" s="75" t="str">
        <f>""</f>
        <v/>
      </c>
      <c r="F42" s="75" t="str">
        <f>""</f>
        <v/>
      </c>
      <c r="G42" s="75" t="str">
        <f>""</f>
        <v/>
      </c>
      <c r="H42" s="75" t="str">
        <f>""</f>
        <v/>
      </c>
      <c r="I42" s="75" t="str">
        <f>""</f>
        <v/>
      </c>
      <c r="J42" s="75" t="str">
        <f>""</f>
        <v/>
      </c>
      <c r="K42" s="75" t="str">
        <f>""</f>
        <v/>
      </c>
      <c r="L42" s="31"/>
      <c r="M42" s="25"/>
      <c r="N42" s="81"/>
      <c r="O42" s="81"/>
      <c r="P42" s="30"/>
      <c r="Q42" s="30"/>
      <c r="T42" s="31"/>
      <c r="U42" s="31"/>
      <c r="V42" s="33"/>
      <c r="W42" s="31"/>
      <c r="X42" s="31"/>
      <c r="Y42" s="31"/>
      <c r="Z42" s="53"/>
      <c r="AA42" s="54"/>
      <c r="AG42" s="31"/>
      <c r="AH42" s="31"/>
      <c r="AI42" t="str">
        <f>""</f>
        <v/>
      </c>
      <c r="AJ42" t="str">
        <f>""</f>
        <v/>
      </c>
      <c r="AK42" t="str">
        <f>""</f>
        <v/>
      </c>
      <c r="AL42" t="str">
        <f>""</f>
        <v/>
      </c>
      <c r="AO42" s="71"/>
      <c r="AP42" s="71"/>
      <c r="AQ42" s="71"/>
      <c r="AR42" s="71"/>
      <c r="AS42" s="35"/>
      <c r="AT42" s="68"/>
      <c r="AW42" s="35"/>
      <c r="AX42" s="35"/>
      <c r="AY42" s="71"/>
      <c r="AZ42" s="71"/>
      <c r="BA42" s="71"/>
      <c r="BB42" s="71"/>
    </row>
    <row r="43" spans="1:54" ht="17.25" customHeight="1" x14ac:dyDescent="0.25">
      <c r="A43" s="75" t="str">
        <f>""</f>
        <v/>
      </c>
      <c r="B43" s="75" t="str">
        <f>""</f>
        <v/>
      </c>
      <c r="C43" s="75" t="str">
        <f>""</f>
        <v/>
      </c>
      <c r="D43" s="75" t="str">
        <f>""</f>
        <v/>
      </c>
      <c r="E43" s="75" t="str">
        <f>""</f>
        <v/>
      </c>
      <c r="F43" s="75" t="str">
        <f>""</f>
        <v/>
      </c>
      <c r="G43" s="75" t="str">
        <f>""</f>
        <v/>
      </c>
      <c r="H43" s="75" t="str">
        <f>""</f>
        <v/>
      </c>
      <c r="I43" s="75" t="str">
        <f>""</f>
        <v/>
      </c>
      <c r="J43" s="75" t="str">
        <f>""</f>
        <v/>
      </c>
      <c r="K43" s="75" t="str">
        <f>""</f>
        <v/>
      </c>
      <c r="L43" s="31"/>
      <c r="M43" s="25"/>
      <c r="N43" s="81"/>
      <c r="O43" s="81"/>
      <c r="P43" s="30"/>
      <c r="Q43" s="30"/>
      <c r="T43" s="31"/>
      <c r="U43" s="31"/>
      <c r="V43" s="33"/>
      <c r="W43" s="31"/>
      <c r="X43" s="31"/>
      <c r="Y43" s="31"/>
      <c r="Z43" s="53"/>
      <c r="AA43" s="54"/>
      <c r="AG43" s="31"/>
      <c r="AH43" s="31"/>
      <c r="AI43" t="str">
        <f>""</f>
        <v/>
      </c>
      <c r="AJ43" t="str">
        <f>""</f>
        <v/>
      </c>
      <c r="AK43" t="str">
        <f>""</f>
        <v/>
      </c>
      <c r="AL43" t="str">
        <f>""</f>
        <v/>
      </c>
      <c r="AO43" s="71"/>
      <c r="AP43" s="71"/>
      <c r="AQ43" s="71"/>
      <c r="AR43" s="71"/>
      <c r="AS43" s="35"/>
      <c r="AT43" s="68"/>
      <c r="AW43" s="35"/>
      <c r="AX43" s="35"/>
      <c r="AY43" s="71"/>
      <c r="AZ43" s="71"/>
      <c r="BA43" s="71"/>
      <c r="BB43" s="71"/>
    </row>
    <row r="44" spans="1:54" ht="27.75" customHeight="1" x14ac:dyDescent="0.25">
      <c r="A44" s="75" t="str">
        <f>""</f>
        <v/>
      </c>
      <c r="B44" s="75" t="str">
        <f>""</f>
        <v/>
      </c>
      <c r="C44" s="75" t="str">
        <f>""</f>
        <v/>
      </c>
      <c r="D44" s="75" t="str">
        <f>""</f>
        <v/>
      </c>
      <c r="E44" s="75" t="str">
        <f>""</f>
        <v/>
      </c>
      <c r="F44" s="75" t="str">
        <f>""</f>
        <v/>
      </c>
      <c r="G44" s="75" t="str">
        <f>""</f>
        <v/>
      </c>
      <c r="H44" s="75" t="str">
        <f>""</f>
        <v/>
      </c>
      <c r="I44" s="75" t="str">
        <f>""</f>
        <v/>
      </c>
      <c r="J44" s="75" t="str">
        <f>""</f>
        <v/>
      </c>
      <c r="K44" s="75" t="str">
        <f>""</f>
        <v/>
      </c>
      <c r="L44" s="31"/>
      <c r="M44" s="25"/>
      <c r="N44" s="81"/>
      <c r="O44" s="81"/>
      <c r="P44" s="30"/>
      <c r="Q44" s="30"/>
      <c r="T44" s="31"/>
      <c r="U44" s="31"/>
      <c r="V44" s="33"/>
      <c r="W44" s="31"/>
      <c r="X44" s="31"/>
      <c r="Y44" s="31"/>
      <c r="Z44" s="53"/>
      <c r="AA44" s="54"/>
      <c r="AG44" s="31"/>
      <c r="AH44" s="31"/>
      <c r="AI44" t="str">
        <f>""</f>
        <v/>
      </c>
      <c r="AJ44" t="str">
        <f>""</f>
        <v/>
      </c>
      <c r="AK44" t="str">
        <f>""</f>
        <v/>
      </c>
      <c r="AL44" t="str">
        <f>""</f>
        <v/>
      </c>
      <c r="AO44" s="71"/>
      <c r="AP44" s="71"/>
      <c r="AQ44" s="71"/>
      <c r="AR44" s="71"/>
      <c r="AS44" s="35"/>
      <c r="AT44" s="68"/>
      <c r="AW44" s="35"/>
      <c r="AX44" s="35"/>
      <c r="AY44" s="71"/>
      <c r="AZ44" s="71"/>
      <c r="BA44" s="71"/>
      <c r="BB44" s="71"/>
    </row>
    <row r="45" spans="1:54" ht="17.25" customHeight="1" x14ac:dyDescent="0.25">
      <c r="A45" s="75" t="str">
        <f>""</f>
        <v/>
      </c>
      <c r="B45" s="75" t="str">
        <f>""</f>
        <v/>
      </c>
      <c r="C45" s="75" t="str">
        <f>""</f>
        <v/>
      </c>
      <c r="D45" s="75" t="str">
        <f>""</f>
        <v/>
      </c>
      <c r="E45" s="75" t="str">
        <f>""</f>
        <v/>
      </c>
      <c r="F45" s="75" t="str">
        <f>""</f>
        <v/>
      </c>
      <c r="G45" s="75" t="str">
        <f>""</f>
        <v/>
      </c>
      <c r="H45" s="75" t="str">
        <f>""</f>
        <v/>
      </c>
      <c r="I45" s="75" t="str">
        <f>""</f>
        <v/>
      </c>
      <c r="J45" s="75" t="str">
        <f>""</f>
        <v/>
      </c>
      <c r="K45" s="75" t="str">
        <f>""</f>
        <v/>
      </c>
      <c r="L45" s="31"/>
      <c r="M45" s="25"/>
      <c r="N45" s="81"/>
      <c r="O45" s="81"/>
      <c r="P45" s="30"/>
      <c r="Q45" s="30"/>
      <c r="T45" s="31"/>
      <c r="U45" s="31"/>
      <c r="V45" s="33"/>
      <c r="W45" s="31"/>
      <c r="X45" s="31"/>
      <c r="Y45" s="31"/>
      <c r="Z45" s="53"/>
      <c r="AA45" s="54"/>
      <c r="AG45" s="31"/>
      <c r="AH45" s="31"/>
      <c r="AI45" t="str">
        <f>""</f>
        <v/>
      </c>
      <c r="AJ45" t="str">
        <f>""</f>
        <v/>
      </c>
      <c r="AK45" t="str">
        <f>""</f>
        <v/>
      </c>
      <c r="AL45" t="str">
        <f>""</f>
        <v/>
      </c>
      <c r="AO45" s="71"/>
      <c r="AP45" s="71"/>
      <c r="AQ45" s="71"/>
      <c r="AR45" s="71"/>
      <c r="AS45" s="35"/>
      <c r="AT45" s="68"/>
      <c r="AW45" s="35"/>
      <c r="AX45" s="35"/>
      <c r="AY45" s="71"/>
      <c r="AZ45" s="71"/>
      <c r="BA45" s="71"/>
      <c r="BB45" s="71"/>
    </row>
    <row r="46" spans="1:54" ht="27.75" customHeight="1" x14ac:dyDescent="0.25">
      <c r="A46" s="75" t="str">
        <f>""</f>
        <v/>
      </c>
      <c r="B46" s="75" t="str">
        <f>""</f>
        <v/>
      </c>
      <c r="C46" s="75" t="str">
        <f>""</f>
        <v/>
      </c>
      <c r="D46" s="75" t="str">
        <f>""</f>
        <v/>
      </c>
      <c r="E46" s="75" t="str">
        <f>""</f>
        <v/>
      </c>
      <c r="F46" s="75" t="str">
        <f>""</f>
        <v/>
      </c>
      <c r="G46" s="75" t="str">
        <f>""</f>
        <v/>
      </c>
      <c r="H46" s="75" t="str">
        <f>""</f>
        <v/>
      </c>
      <c r="I46" s="75" t="str">
        <f>""</f>
        <v/>
      </c>
      <c r="J46" s="75" t="str">
        <f>""</f>
        <v/>
      </c>
      <c r="K46" s="75" t="str">
        <f>""</f>
        <v/>
      </c>
      <c r="L46" s="31"/>
      <c r="M46" s="25"/>
      <c r="N46" s="81"/>
      <c r="O46" s="81"/>
      <c r="P46" s="30"/>
      <c r="Q46" s="30"/>
      <c r="T46" s="31"/>
      <c r="U46" s="31"/>
      <c r="V46" s="33"/>
      <c r="W46" s="31"/>
      <c r="X46" s="31"/>
      <c r="Y46" s="31"/>
      <c r="Z46" s="53"/>
      <c r="AA46" s="54"/>
      <c r="AG46" s="31"/>
      <c r="AH46" s="31"/>
      <c r="AI46" t="str">
        <f>""</f>
        <v/>
      </c>
      <c r="AJ46" t="str">
        <f>""</f>
        <v/>
      </c>
      <c r="AK46" t="str">
        <f>""</f>
        <v/>
      </c>
      <c r="AL46" t="str">
        <f>""</f>
        <v/>
      </c>
      <c r="AO46" s="71"/>
      <c r="AP46" s="71"/>
      <c r="AQ46" s="71"/>
      <c r="AR46" s="71"/>
      <c r="AS46" s="35"/>
      <c r="AT46" s="68"/>
      <c r="AW46" s="35"/>
      <c r="AX46" s="35"/>
      <c r="AY46" s="71"/>
      <c r="AZ46" s="71"/>
      <c r="BA46" s="71"/>
      <c r="BB46" s="71"/>
    </row>
    <row r="47" spans="1:54" ht="15" x14ac:dyDescent="0.25">
      <c r="A47" s="75" t="str">
        <f>""</f>
        <v/>
      </c>
      <c r="B47" s="75" t="str">
        <f>""</f>
        <v/>
      </c>
      <c r="C47" s="75" t="str">
        <f>""</f>
        <v/>
      </c>
      <c r="D47" s="75" t="str">
        <f>""</f>
        <v/>
      </c>
      <c r="E47" s="75" t="str">
        <f>""</f>
        <v/>
      </c>
      <c r="F47" s="75" t="str">
        <f>""</f>
        <v/>
      </c>
      <c r="G47" s="75" t="str">
        <f>""</f>
        <v/>
      </c>
      <c r="H47" s="75" t="str">
        <f>""</f>
        <v/>
      </c>
      <c r="I47" s="75" t="str">
        <f>""</f>
        <v/>
      </c>
      <c r="J47" s="75" t="str">
        <f>""</f>
        <v/>
      </c>
      <c r="K47" s="75" t="str">
        <f>""</f>
        <v/>
      </c>
      <c r="L47" s="31"/>
      <c r="M47" s="25"/>
      <c r="N47" s="81"/>
      <c r="O47" s="81"/>
      <c r="P47" s="30"/>
      <c r="Q47" s="30"/>
      <c r="T47" s="31"/>
      <c r="U47" s="31"/>
      <c r="V47" s="33"/>
      <c r="W47" s="31"/>
      <c r="X47" s="31"/>
      <c r="Y47" s="31"/>
      <c r="Z47" s="53"/>
      <c r="AA47" s="54"/>
      <c r="AG47" s="31"/>
      <c r="AH47" s="31"/>
      <c r="AI47" t="str">
        <f>""</f>
        <v/>
      </c>
      <c r="AJ47" t="str">
        <f>""</f>
        <v/>
      </c>
      <c r="AK47" t="str">
        <f>""</f>
        <v/>
      </c>
      <c r="AL47" t="str">
        <f>""</f>
        <v/>
      </c>
      <c r="AO47" s="71"/>
      <c r="AP47" s="71"/>
      <c r="AQ47" s="71"/>
      <c r="AR47" s="71"/>
      <c r="AS47" s="35"/>
      <c r="AT47" s="68"/>
      <c r="AW47" s="35"/>
      <c r="AX47" s="35"/>
      <c r="AY47" s="71"/>
      <c r="AZ47" s="71"/>
      <c r="BA47" s="71"/>
      <c r="BB47" s="71"/>
    </row>
    <row r="48" spans="1:54" ht="15" x14ac:dyDescent="0.25">
      <c r="A48" s="75" t="str">
        <f>""</f>
        <v/>
      </c>
      <c r="B48" s="75" t="str">
        <f>""</f>
        <v/>
      </c>
      <c r="C48" s="75" t="str">
        <f>""</f>
        <v/>
      </c>
      <c r="D48" s="75" t="str">
        <f>""</f>
        <v/>
      </c>
      <c r="E48" s="75" t="str">
        <f>""</f>
        <v/>
      </c>
      <c r="F48" s="75" t="str">
        <f>""</f>
        <v/>
      </c>
      <c r="G48" s="75" t="str">
        <f>""</f>
        <v/>
      </c>
      <c r="H48" s="75" t="str">
        <f>""</f>
        <v/>
      </c>
      <c r="I48" s="75" t="str">
        <f>""</f>
        <v/>
      </c>
      <c r="J48" s="75" t="str">
        <f>""</f>
        <v/>
      </c>
      <c r="K48" s="75" t="str">
        <f>""</f>
        <v/>
      </c>
      <c r="L48" s="31"/>
      <c r="M48" s="25"/>
      <c r="N48" s="81"/>
      <c r="O48" s="81"/>
      <c r="P48" s="30"/>
      <c r="Q48" s="30"/>
      <c r="T48" s="31"/>
      <c r="U48" s="31"/>
      <c r="V48" s="33"/>
      <c r="W48" s="31"/>
      <c r="X48" s="31"/>
      <c r="Y48" s="31"/>
      <c r="Z48" s="53"/>
      <c r="AA48" s="54"/>
      <c r="AG48" s="31"/>
      <c r="AH48" s="31"/>
      <c r="AI48" t="str">
        <f>""</f>
        <v/>
      </c>
      <c r="AJ48" t="str">
        <f>""</f>
        <v/>
      </c>
      <c r="AK48" t="str">
        <f>""</f>
        <v/>
      </c>
      <c r="AL48" t="str">
        <f>""</f>
        <v/>
      </c>
      <c r="AO48" s="71"/>
      <c r="AP48" s="71"/>
      <c r="AQ48" s="71"/>
      <c r="AR48" s="71"/>
      <c r="AS48" s="35"/>
      <c r="AT48" s="68"/>
      <c r="AW48" s="35"/>
      <c r="AX48" s="35"/>
      <c r="AY48" s="71"/>
      <c r="AZ48" s="71"/>
      <c r="BA48" s="71"/>
      <c r="BB48" s="71"/>
    </row>
    <row r="49" spans="1:54" ht="15" x14ac:dyDescent="0.25">
      <c r="A49" s="75" t="str">
        <f>""</f>
        <v/>
      </c>
      <c r="B49" s="75" t="str">
        <f>""</f>
        <v/>
      </c>
      <c r="C49" s="75" t="str">
        <f>""</f>
        <v/>
      </c>
      <c r="D49" s="75" t="str">
        <f>""</f>
        <v/>
      </c>
      <c r="E49" s="75" t="str">
        <f>""</f>
        <v/>
      </c>
      <c r="F49" s="75" t="str">
        <f>""</f>
        <v/>
      </c>
      <c r="G49" s="75" t="str">
        <f>""</f>
        <v/>
      </c>
      <c r="H49" s="75" t="str">
        <f>""</f>
        <v/>
      </c>
      <c r="I49" s="75" t="str">
        <f>""</f>
        <v/>
      </c>
      <c r="J49" s="75" t="str">
        <f>""</f>
        <v/>
      </c>
      <c r="K49" s="75" t="str">
        <f>""</f>
        <v/>
      </c>
      <c r="L49" s="31"/>
      <c r="M49" s="25"/>
      <c r="N49" s="81"/>
      <c r="O49" s="81"/>
      <c r="P49" s="30"/>
      <c r="Q49" s="30"/>
      <c r="T49" s="31"/>
      <c r="U49" s="31"/>
      <c r="V49" s="33"/>
      <c r="W49" s="31"/>
      <c r="X49" s="31"/>
      <c r="Y49" s="31"/>
      <c r="Z49" s="53"/>
      <c r="AA49" s="54"/>
      <c r="AG49" s="31"/>
      <c r="AH49" s="31"/>
      <c r="AI49" t="str">
        <f>""</f>
        <v/>
      </c>
      <c r="AJ49" t="str">
        <f>""</f>
        <v/>
      </c>
      <c r="AK49" t="str">
        <f>""</f>
        <v/>
      </c>
      <c r="AL49" t="str">
        <f>""</f>
        <v/>
      </c>
      <c r="AO49" s="71"/>
      <c r="AP49" s="71"/>
      <c r="AQ49" s="71"/>
      <c r="AR49" s="71"/>
      <c r="AS49" s="35"/>
      <c r="AT49" s="68"/>
      <c r="AW49" s="35"/>
      <c r="AX49" s="35"/>
      <c r="AY49" s="71"/>
      <c r="AZ49" s="71"/>
      <c r="BA49" s="71"/>
      <c r="BB49" s="71"/>
    </row>
    <row r="50" spans="1:54" ht="15" x14ac:dyDescent="0.25">
      <c r="A50" s="75" t="str">
        <f>""</f>
        <v/>
      </c>
      <c r="B50" s="75" t="str">
        <f>""</f>
        <v/>
      </c>
      <c r="C50" s="75" t="str">
        <f>""</f>
        <v/>
      </c>
      <c r="D50" s="75" t="str">
        <f>""</f>
        <v/>
      </c>
      <c r="E50" s="75" t="str">
        <f>""</f>
        <v/>
      </c>
      <c r="F50" s="75" t="str">
        <f>""</f>
        <v/>
      </c>
      <c r="G50" s="75" t="str">
        <f>""</f>
        <v/>
      </c>
      <c r="H50" s="75" t="str">
        <f>""</f>
        <v/>
      </c>
      <c r="I50" s="75" t="str">
        <f>""</f>
        <v/>
      </c>
      <c r="J50" s="75" t="str">
        <f>""</f>
        <v/>
      </c>
      <c r="K50" s="75" t="str">
        <f>""</f>
        <v/>
      </c>
      <c r="L50" s="31"/>
      <c r="M50" s="25"/>
      <c r="N50" s="81"/>
      <c r="O50" s="81"/>
      <c r="P50" s="30"/>
      <c r="Q50" s="30"/>
      <c r="T50" s="31"/>
      <c r="U50" s="31"/>
      <c r="V50" s="33"/>
      <c r="W50" s="31"/>
      <c r="X50" s="31"/>
      <c r="Y50" s="31"/>
      <c r="Z50" s="53"/>
      <c r="AA50" s="54"/>
      <c r="AI50" t="str">
        <f>""</f>
        <v/>
      </c>
      <c r="AJ50" t="str">
        <f>""</f>
        <v/>
      </c>
      <c r="AK50" t="str">
        <f>""</f>
        <v/>
      </c>
      <c r="AL50" t="str">
        <f>""</f>
        <v/>
      </c>
      <c r="AO50" s="71"/>
      <c r="AP50" s="71"/>
      <c r="AQ50" s="71"/>
      <c r="AR50" s="71"/>
      <c r="AS50" s="35"/>
      <c r="AT50" s="68"/>
      <c r="AW50" s="35"/>
      <c r="AX50" s="35"/>
      <c r="AY50" s="71"/>
      <c r="AZ50" s="71"/>
      <c r="BA50" s="71"/>
      <c r="BB50" s="71"/>
    </row>
    <row r="51" spans="1:54" ht="15" x14ac:dyDescent="0.25">
      <c r="A51" s="75" t="str">
        <f>""</f>
        <v/>
      </c>
      <c r="B51" s="75" t="str">
        <f>""</f>
        <v/>
      </c>
      <c r="C51" s="75" t="str">
        <f>""</f>
        <v/>
      </c>
      <c r="D51" s="75" t="str">
        <f>""</f>
        <v/>
      </c>
      <c r="E51" s="75" t="str">
        <f>""</f>
        <v/>
      </c>
      <c r="F51" s="75" t="str">
        <f>""</f>
        <v/>
      </c>
      <c r="G51" s="75" t="str">
        <f>""</f>
        <v/>
      </c>
      <c r="H51" s="75" t="str">
        <f>""</f>
        <v/>
      </c>
      <c r="I51" s="75" t="str">
        <f>""</f>
        <v/>
      </c>
      <c r="J51" s="75" t="str">
        <f>""</f>
        <v/>
      </c>
      <c r="K51" s="75" t="str">
        <f>""</f>
        <v/>
      </c>
      <c r="L51" s="31"/>
      <c r="M51" s="25"/>
      <c r="N51" s="81"/>
      <c r="O51" s="81"/>
      <c r="P51" s="30"/>
      <c r="Q51" s="30"/>
      <c r="T51" s="31"/>
      <c r="U51" s="31"/>
      <c r="V51" s="33"/>
      <c r="W51" s="31"/>
      <c r="X51" s="31"/>
      <c r="Y51" s="31"/>
      <c r="Z51" s="53"/>
      <c r="AA51" s="54"/>
      <c r="AI51" t="str">
        <f>""</f>
        <v/>
      </c>
      <c r="AJ51" t="str">
        <f>""</f>
        <v/>
      </c>
      <c r="AK51" t="str">
        <f>""</f>
        <v/>
      </c>
      <c r="AL51" t="str">
        <f>""</f>
        <v/>
      </c>
      <c r="AO51" s="71"/>
      <c r="AP51" s="71"/>
      <c r="AQ51" s="71"/>
      <c r="AR51" s="71"/>
      <c r="AS51" s="35"/>
      <c r="AT51" s="68"/>
      <c r="AW51" s="35"/>
      <c r="AX51" s="35"/>
      <c r="AY51" s="71"/>
      <c r="AZ51" s="71"/>
      <c r="BA51" s="71"/>
      <c r="BB51" s="71"/>
    </row>
    <row r="52" spans="1:54" ht="15" x14ac:dyDescent="0.25">
      <c r="A52" s="75" t="str">
        <f>""</f>
        <v/>
      </c>
      <c r="B52" s="75" t="str">
        <f>""</f>
        <v/>
      </c>
      <c r="C52" s="75" t="str">
        <f>""</f>
        <v/>
      </c>
      <c r="D52" s="75" t="str">
        <f>""</f>
        <v/>
      </c>
      <c r="E52" s="75" t="str">
        <f>""</f>
        <v/>
      </c>
      <c r="F52" s="75" t="str">
        <f>""</f>
        <v/>
      </c>
      <c r="G52" s="75" t="str">
        <f>""</f>
        <v/>
      </c>
      <c r="H52" s="75" t="str">
        <f>""</f>
        <v/>
      </c>
      <c r="I52" s="75" t="str">
        <f>""</f>
        <v/>
      </c>
      <c r="J52" s="75" t="str">
        <f>""</f>
        <v/>
      </c>
      <c r="K52" s="75" t="str">
        <f>""</f>
        <v/>
      </c>
      <c r="L52" s="31"/>
      <c r="M52" s="25"/>
      <c r="N52" s="81"/>
      <c r="O52" s="81"/>
      <c r="P52" s="30"/>
      <c r="Q52" s="30"/>
      <c r="T52" s="31"/>
      <c r="U52" s="31"/>
      <c r="V52" s="33"/>
      <c r="W52" s="31"/>
      <c r="X52" s="31"/>
      <c r="Y52" s="31"/>
      <c r="Z52" s="53"/>
      <c r="AA52" s="54"/>
      <c r="AI52" t="str">
        <f>""</f>
        <v/>
      </c>
      <c r="AJ52" t="str">
        <f>""</f>
        <v/>
      </c>
      <c r="AK52" t="str">
        <f>""</f>
        <v/>
      </c>
      <c r="AL52" t="str">
        <f>""</f>
        <v/>
      </c>
      <c r="AO52" s="71"/>
      <c r="AP52" s="71"/>
      <c r="AQ52" s="71"/>
      <c r="AR52" s="71"/>
      <c r="AS52" s="35"/>
      <c r="AT52" s="68"/>
      <c r="AW52" s="35"/>
      <c r="AX52" s="35"/>
      <c r="AY52" s="71"/>
      <c r="AZ52" s="71"/>
      <c r="BA52" s="71"/>
      <c r="BB52" s="71"/>
    </row>
    <row r="53" spans="1:54" ht="15" x14ac:dyDescent="0.25">
      <c r="A53" s="75" t="str">
        <f>""</f>
        <v/>
      </c>
      <c r="B53" s="75" t="str">
        <f>""</f>
        <v/>
      </c>
      <c r="C53" s="75" t="str">
        <f>""</f>
        <v/>
      </c>
      <c r="D53" s="75" t="str">
        <f>""</f>
        <v/>
      </c>
      <c r="E53" s="75" t="str">
        <f>""</f>
        <v/>
      </c>
      <c r="F53" s="75" t="str">
        <f>""</f>
        <v/>
      </c>
      <c r="G53" s="75" t="str">
        <f>""</f>
        <v/>
      </c>
      <c r="H53" s="75" t="str">
        <f>""</f>
        <v/>
      </c>
      <c r="I53" s="75" t="str">
        <f>""</f>
        <v/>
      </c>
      <c r="J53" s="75" t="str">
        <f>""</f>
        <v/>
      </c>
      <c r="K53" s="75" t="str">
        <f>""</f>
        <v/>
      </c>
      <c r="L53" s="31"/>
      <c r="M53" s="31"/>
      <c r="T53" s="31"/>
      <c r="U53" s="31"/>
      <c r="V53" s="33"/>
      <c r="W53" s="31"/>
      <c r="X53" s="31"/>
      <c r="Y53" s="31"/>
      <c r="Z53" s="53"/>
      <c r="AA53" s="54"/>
      <c r="AI53" t="str">
        <f>""</f>
        <v/>
      </c>
      <c r="AJ53" t="str">
        <f>""</f>
        <v/>
      </c>
      <c r="AK53" t="str">
        <f>""</f>
        <v/>
      </c>
      <c r="AL53" t="str">
        <f>""</f>
        <v/>
      </c>
      <c r="AO53" s="71"/>
      <c r="AP53" s="71"/>
      <c r="AQ53" s="71"/>
      <c r="AR53" s="71"/>
      <c r="AS53" s="35"/>
      <c r="AT53" s="68"/>
      <c r="AW53" s="35"/>
      <c r="AX53" s="35"/>
      <c r="AY53" s="71"/>
      <c r="AZ53" s="71"/>
      <c r="BA53" s="71"/>
      <c r="BB53" s="71"/>
    </row>
    <row r="54" spans="1:54" ht="15" x14ac:dyDescent="0.25">
      <c r="A54" s="75" t="str">
        <f>""</f>
        <v/>
      </c>
      <c r="B54" s="75" t="str">
        <f>""</f>
        <v/>
      </c>
      <c r="C54" s="75" t="str">
        <f>""</f>
        <v/>
      </c>
      <c r="D54" s="75" t="str">
        <f>""</f>
        <v/>
      </c>
      <c r="E54" s="75" t="str">
        <f>""</f>
        <v/>
      </c>
      <c r="F54" s="75" t="str">
        <f>""</f>
        <v/>
      </c>
      <c r="G54" s="75" t="str">
        <f>""</f>
        <v/>
      </c>
      <c r="H54" s="75" t="str">
        <f>""</f>
        <v/>
      </c>
      <c r="I54" s="75" t="str">
        <f>""</f>
        <v/>
      </c>
      <c r="J54" s="75" t="str">
        <f>""</f>
        <v/>
      </c>
      <c r="K54" s="75" t="str">
        <f>""</f>
        <v/>
      </c>
      <c r="L54" s="31"/>
      <c r="M54" s="31"/>
      <c r="T54" s="31"/>
      <c r="U54" s="31"/>
      <c r="V54" s="33"/>
      <c r="W54" s="31"/>
      <c r="X54" s="31"/>
      <c r="Y54" s="31"/>
      <c r="Z54" s="53"/>
      <c r="AA54" s="54"/>
      <c r="AI54" t="str">
        <f>""</f>
        <v/>
      </c>
      <c r="AJ54" t="str">
        <f>""</f>
        <v/>
      </c>
      <c r="AK54" t="str">
        <f>""</f>
        <v/>
      </c>
      <c r="AL54" t="str">
        <f>""</f>
        <v/>
      </c>
      <c r="AO54" s="71"/>
      <c r="AP54" s="71"/>
      <c r="AQ54" s="71"/>
      <c r="AR54" s="71"/>
      <c r="AS54" s="35"/>
      <c r="AT54" s="68"/>
      <c r="AW54" s="35"/>
      <c r="AX54" s="35"/>
      <c r="AY54" s="71"/>
      <c r="AZ54" s="71"/>
      <c r="BA54" s="71"/>
      <c r="BB54" s="71"/>
    </row>
    <row r="55" spans="1:54" ht="15" x14ac:dyDescent="0.25">
      <c r="A55" s="75" t="str">
        <f>""</f>
        <v/>
      </c>
      <c r="B55" s="75" t="str">
        <f>""</f>
        <v/>
      </c>
      <c r="C55" s="75" t="str">
        <f>""</f>
        <v/>
      </c>
      <c r="D55" s="75" t="str">
        <f>""</f>
        <v/>
      </c>
      <c r="E55" s="75" t="str">
        <f>""</f>
        <v/>
      </c>
      <c r="F55" s="75" t="str">
        <f>""</f>
        <v/>
      </c>
      <c r="G55" s="75" t="str">
        <f>""</f>
        <v/>
      </c>
      <c r="H55" s="75" t="str">
        <f>""</f>
        <v/>
      </c>
      <c r="I55" s="75" t="str">
        <f>""</f>
        <v/>
      </c>
      <c r="J55" s="75" t="str">
        <f>""</f>
        <v/>
      </c>
      <c r="K55" s="75" t="str">
        <f>""</f>
        <v/>
      </c>
      <c r="L55" s="31"/>
      <c r="M55" s="31"/>
      <c r="T55" s="31"/>
      <c r="U55" s="31"/>
      <c r="V55" s="33"/>
      <c r="W55" s="31"/>
      <c r="X55" s="31"/>
      <c r="Y55" s="31"/>
      <c r="Z55" s="53"/>
      <c r="AA55" s="54"/>
      <c r="AI55" t="str">
        <f>""</f>
        <v/>
      </c>
      <c r="AJ55" t="str">
        <f>""</f>
        <v/>
      </c>
      <c r="AK55" t="str">
        <f>""</f>
        <v/>
      </c>
      <c r="AL55" t="str">
        <f>""</f>
        <v/>
      </c>
      <c r="AO55" s="71"/>
      <c r="AP55" s="71"/>
      <c r="AQ55" s="71"/>
      <c r="AR55" s="71"/>
      <c r="AS55" s="35"/>
      <c r="AT55" s="68"/>
      <c r="AW55" s="35"/>
      <c r="AX55" s="35"/>
      <c r="AY55" s="71"/>
      <c r="AZ55" s="71"/>
      <c r="BA55" s="71"/>
      <c r="BB55" s="71"/>
    </row>
    <row r="56" spans="1:54" ht="15" x14ac:dyDescent="0.25">
      <c r="A56" s="75" t="str">
        <f>""</f>
        <v/>
      </c>
      <c r="B56" s="75" t="str">
        <f>""</f>
        <v/>
      </c>
      <c r="C56" s="75" t="str">
        <f>""</f>
        <v/>
      </c>
      <c r="D56" s="75" t="str">
        <f>""</f>
        <v/>
      </c>
      <c r="E56" s="75" t="str">
        <f>""</f>
        <v/>
      </c>
      <c r="F56" s="75" t="str">
        <f>""</f>
        <v/>
      </c>
      <c r="G56" s="75" t="str">
        <f>""</f>
        <v/>
      </c>
      <c r="H56" s="75" t="str">
        <f>""</f>
        <v/>
      </c>
      <c r="I56" s="75" t="str">
        <f>""</f>
        <v/>
      </c>
      <c r="J56" s="75" t="str">
        <f>""</f>
        <v/>
      </c>
      <c r="K56" s="75" t="str">
        <f>""</f>
        <v/>
      </c>
      <c r="L56" s="31"/>
      <c r="M56" s="31"/>
      <c r="T56" s="31"/>
      <c r="U56" s="31"/>
      <c r="V56" s="33"/>
      <c r="W56" s="31"/>
      <c r="X56" s="31"/>
      <c r="Y56" s="31"/>
      <c r="Z56" s="53"/>
      <c r="AA56" s="54"/>
      <c r="AI56" t="str">
        <f>""</f>
        <v/>
      </c>
      <c r="AJ56" t="str">
        <f>""</f>
        <v/>
      </c>
      <c r="AK56" t="str">
        <f>""</f>
        <v/>
      </c>
      <c r="AL56" t="str">
        <f>""</f>
        <v/>
      </c>
      <c r="AO56" s="71"/>
      <c r="AP56" s="71"/>
      <c r="AQ56" s="71"/>
      <c r="AR56" s="71"/>
      <c r="AS56" s="35"/>
      <c r="AT56" s="68"/>
      <c r="AW56" s="35"/>
      <c r="AX56" s="35"/>
      <c r="AY56" s="71"/>
      <c r="AZ56" s="71"/>
      <c r="BA56" s="71"/>
      <c r="BB56" s="71"/>
    </row>
    <row r="57" spans="1:54" ht="15" x14ac:dyDescent="0.25">
      <c r="A57" s="75" t="str">
        <f>""</f>
        <v/>
      </c>
      <c r="B57" s="75" t="str">
        <f>""</f>
        <v/>
      </c>
      <c r="C57" s="75" t="str">
        <f>""</f>
        <v/>
      </c>
      <c r="D57" s="75" t="str">
        <f>""</f>
        <v/>
      </c>
      <c r="E57" s="75" t="str">
        <f>""</f>
        <v/>
      </c>
      <c r="F57" s="75" t="str">
        <f>""</f>
        <v/>
      </c>
      <c r="G57" s="75" t="str">
        <f>""</f>
        <v/>
      </c>
      <c r="H57" s="75" t="str">
        <f>""</f>
        <v/>
      </c>
      <c r="I57" s="75" t="str">
        <f>""</f>
        <v/>
      </c>
      <c r="J57" s="75" t="str">
        <f>""</f>
        <v/>
      </c>
      <c r="K57" s="75" t="str">
        <f>""</f>
        <v/>
      </c>
      <c r="L57" s="31"/>
      <c r="M57" s="31"/>
      <c r="T57" s="31"/>
      <c r="U57" s="31"/>
      <c r="V57" s="33"/>
      <c r="W57" s="31"/>
      <c r="X57" s="31"/>
      <c r="Y57" s="31"/>
      <c r="Z57" s="53"/>
      <c r="AA57" s="54"/>
      <c r="AI57" t="str">
        <f>""</f>
        <v/>
      </c>
      <c r="AJ57" t="str">
        <f>""</f>
        <v/>
      </c>
      <c r="AK57" t="str">
        <f>""</f>
        <v/>
      </c>
      <c r="AL57" t="str">
        <f>""</f>
        <v/>
      </c>
      <c r="AO57" s="71"/>
      <c r="AP57" s="71"/>
      <c r="AQ57" s="71"/>
      <c r="AR57" s="71"/>
      <c r="AS57" s="35"/>
      <c r="AT57" s="68"/>
      <c r="AW57" s="35"/>
      <c r="AX57" s="35"/>
      <c r="AY57" s="71"/>
      <c r="AZ57" s="71"/>
      <c r="BA57" s="71"/>
      <c r="BB57" s="71"/>
    </row>
    <row r="58" spans="1:54" ht="15" x14ac:dyDescent="0.25">
      <c r="A58" s="75" t="str">
        <f>""</f>
        <v/>
      </c>
      <c r="B58" s="75" t="str">
        <f>""</f>
        <v/>
      </c>
      <c r="C58" s="75" t="str">
        <f>""</f>
        <v/>
      </c>
      <c r="D58" s="75" t="str">
        <f>""</f>
        <v/>
      </c>
      <c r="E58" s="75" t="str">
        <f>""</f>
        <v/>
      </c>
      <c r="F58" s="75" t="str">
        <f>""</f>
        <v/>
      </c>
      <c r="G58" s="75" t="str">
        <f>""</f>
        <v/>
      </c>
      <c r="H58" s="75" t="str">
        <f>""</f>
        <v/>
      </c>
      <c r="I58" s="75" t="str">
        <f>""</f>
        <v/>
      </c>
      <c r="J58" s="75" t="str">
        <f>""</f>
        <v/>
      </c>
      <c r="K58" s="75" t="str">
        <f>""</f>
        <v/>
      </c>
      <c r="L58" s="31"/>
      <c r="M58" s="31"/>
      <c r="T58" s="31"/>
      <c r="U58" s="31"/>
      <c r="V58" s="33"/>
      <c r="W58" s="31"/>
      <c r="X58" s="31"/>
      <c r="Y58" s="31"/>
      <c r="Z58" s="53"/>
      <c r="AA58" s="54"/>
      <c r="AI58" t="str">
        <f>""</f>
        <v/>
      </c>
      <c r="AJ58" t="str">
        <f>""</f>
        <v/>
      </c>
      <c r="AK58" t="str">
        <f>""</f>
        <v/>
      </c>
      <c r="AL58" t="str">
        <f>""</f>
        <v/>
      </c>
      <c r="AO58" s="71"/>
      <c r="AP58" s="71"/>
      <c r="AQ58" s="71"/>
      <c r="AR58" s="71"/>
      <c r="AS58" s="35"/>
      <c r="AT58" s="68"/>
      <c r="AW58" s="35"/>
      <c r="AX58" s="35"/>
      <c r="AY58" s="71"/>
      <c r="AZ58" s="71"/>
      <c r="BA58" s="71"/>
      <c r="BB58" s="71"/>
    </row>
    <row r="59" spans="1:54" ht="15" x14ac:dyDescent="0.25">
      <c r="A59" s="75" t="str">
        <f>""</f>
        <v/>
      </c>
      <c r="B59" s="75" t="str">
        <f>""</f>
        <v/>
      </c>
      <c r="C59" s="75" t="str">
        <f>""</f>
        <v/>
      </c>
      <c r="D59" s="75" t="str">
        <f>""</f>
        <v/>
      </c>
      <c r="E59" s="75" t="str">
        <f>""</f>
        <v/>
      </c>
      <c r="F59" s="75" t="str">
        <f>""</f>
        <v/>
      </c>
      <c r="G59" s="75" t="str">
        <f>""</f>
        <v/>
      </c>
      <c r="H59" s="75" t="str">
        <f>""</f>
        <v/>
      </c>
      <c r="I59" s="75" t="str">
        <f>""</f>
        <v/>
      </c>
      <c r="J59" s="75" t="str">
        <f>""</f>
        <v/>
      </c>
      <c r="K59" s="75" t="str">
        <f>""</f>
        <v/>
      </c>
      <c r="L59" s="31"/>
      <c r="M59" s="31"/>
      <c r="T59" s="31"/>
      <c r="U59" s="31"/>
      <c r="V59" s="33"/>
      <c r="W59" s="31"/>
      <c r="X59" s="31"/>
      <c r="Y59" s="31"/>
      <c r="Z59" s="53"/>
      <c r="AA59" s="54"/>
      <c r="AI59" t="str">
        <f>""</f>
        <v/>
      </c>
      <c r="AJ59" t="str">
        <f>""</f>
        <v/>
      </c>
      <c r="AK59" t="str">
        <f>""</f>
        <v/>
      </c>
      <c r="AL59" t="str">
        <f>""</f>
        <v/>
      </c>
      <c r="AO59" s="71"/>
      <c r="AP59" s="71"/>
      <c r="AQ59" s="71"/>
      <c r="AR59" s="71"/>
      <c r="AS59" s="35"/>
      <c r="AT59" s="68"/>
      <c r="AW59" s="35"/>
      <c r="AX59" s="35"/>
      <c r="AY59" s="71"/>
      <c r="AZ59" s="71"/>
      <c r="BA59" s="71"/>
      <c r="BB59" s="71"/>
    </row>
    <row r="60" spans="1:54" ht="15" x14ac:dyDescent="0.25">
      <c r="A60" s="75" t="str">
        <f>""</f>
        <v/>
      </c>
      <c r="B60" s="75" t="str">
        <f>""</f>
        <v/>
      </c>
      <c r="C60" s="75" t="str">
        <f>""</f>
        <v/>
      </c>
      <c r="D60" s="75" t="str">
        <f>""</f>
        <v/>
      </c>
      <c r="E60" s="75" t="str">
        <f>""</f>
        <v/>
      </c>
      <c r="F60" s="75" t="str">
        <f>""</f>
        <v/>
      </c>
      <c r="G60" s="75" t="str">
        <f>""</f>
        <v/>
      </c>
      <c r="H60" s="75" t="str">
        <f>""</f>
        <v/>
      </c>
      <c r="I60" s="75" t="str">
        <f>""</f>
        <v/>
      </c>
      <c r="J60" s="75" t="str">
        <f>""</f>
        <v/>
      </c>
      <c r="K60" s="75" t="str">
        <f>""</f>
        <v/>
      </c>
      <c r="L60" s="31"/>
      <c r="M60" s="31"/>
      <c r="T60" s="31"/>
      <c r="U60" s="31"/>
      <c r="V60" s="33"/>
      <c r="W60" s="31"/>
      <c r="X60" s="31"/>
      <c r="Y60" s="31"/>
      <c r="Z60" s="53"/>
      <c r="AA60" s="54"/>
      <c r="AI60" t="str">
        <f>""</f>
        <v/>
      </c>
      <c r="AJ60" t="str">
        <f>""</f>
        <v/>
      </c>
      <c r="AK60" t="str">
        <f>""</f>
        <v/>
      </c>
      <c r="AL60" t="str">
        <f>""</f>
        <v/>
      </c>
      <c r="AO60" s="71"/>
      <c r="AP60" s="71"/>
      <c r="AQ60" s="71"/>
      <c r="AR60" s="71"/>
      <c r="AS60" s="35"/>
      <c r="AT60" s="68"/>
      <c r="AW60" s="35"/>
      <c r="AX60" s="35"/>
      <c r="AY60" s="71"/>
      <c r="AZ60" s="71"/>
      <c r="BA60" s="71"/>
      <c r="BB60" s="71"/>
    </row>
    <row r="61" spans="1:54" ht="15" x14ac:dyDescent="0.25">
      <c r="A61" s="75" t="str">
        <f>""</f>
        <v/>
      </c>
      <c r="B61" s="75" t="str">
        <f>""</f>
        <v/>
      </c>
      <c r="C61" s="75" t="str">
        <f>""</f>
        <v/>
      </c>
      <c r="D61" s="75" t="str">
        <f>""</f>
        <v/>
      </c>
      <c r="E61" s="75" t="str">
        <f>""</f>
        <v/>
      </c>
      <c r="F61" s="75" t="str">
        <f>""</f>
        <v/>
      </c>
      <c r="G61" s="75" t="str">
        <f>""</f>
        <v/>
      </c>
      <c r="H61" s="75" t="str">
        <f>""</f>
        <v/>
      </c>
      <c r="I61" s="75" t="str">
        <f>""</f>
        <v/>
      </c>
      <c r="J61" s="75" t="str">
        <f>""</f>
        <v/>
      </c>
      <c r="K61" s="75" t="str">
        <f>""</f>
        <v/>
      </c>
      <c r="L61" s="31"/>
      <c r="M61" s="31"/>
      <c r="T61" s="31"/>
      <c r="U61" s="31"/>
      <c r="V61" s="33"/>
      <c r="W61" s="31"/>
      <c r="X61" s="31"/>
      <c r="Y61" s="31"/>
      <c r="Z61" s="53"/>
      <c r="AA61" s="54"/>
      <c r="AI61" t="str">
        <f>""</f>
        <v/>
      </c>
      <c r="AJ61" t="str">
        <f>""</f>
        <v/>
      </c>
      <c r="AK61" t="str">
        <f>""</f>
        <v/>
      </c>
      <c r="AL61" t="str">
        <f>""</f>
        <v/>
      </c>
      <c r="AO61" s="71"/>
      <c r="AP61" s="71"/>
      <c r="AQ61" s="71"/>
      <c r="AR61" s="71"/>
      <c r="AS61" s="35"/>
      <c r="AT61" s="68"/>
      <c r="AW61" s="35"/>
      <c r="AX61" s="35"/>
      <c r="AY61" s="71"/>
      <c r="AZ61" s="71"/>
      <c r="BA61" s="71"/>
      <c r="BB61" s="71"/>
    </row>
    <row r="62" spans="1:54" ht="15" x14ac:dyDescent="0.25">
      <c r="A62" s="75" t="str">
        <f>""</f>
        <v/>
      </c>
      <c r="B62" s="75" t="str">
        <f>""</f>
        <v/>
      </c>
      <c r="C62" s="75" t="str">
        <f>""</f>
        <v/>
      </c>
      <c r="D62" s="75" t="str">
        <f>""</f>
        <v/>
      </c>
      <c r="E62" s="75" t="str">
        <f>""</f>
        <v/>
      </c>
      <c r="F62" s="75" t="str">
        <f>""</f>
        <v/>
      </c>
      <c r="G62" s="75" t="str">
        <f>""</f>
        <v/>
      </c>
      <c r="H62" s="75" t="str">
        <f>""</f>
        <v/>
      </c>
      <c r="I62" s="75" t="str">
        <f>""</f>
        <v/>
      </c>
      <c r="J62" s="75" t="str">
        <f>""</f>
        <v/>
      </c>
      <c r="K62" s="75" t="str">
        <f>""</f>
        <v/>
      </c>
      <c r="L62" s="31"/>
      <c r="M62" s="31"/>
      <c r="T62" s="31"/>
      <c r="U62" s="31"/>
      <c r="V62" s="33"/>
      <c r="W62" s="31"/>
      <c r="X62" s="31"/>
      <c r="Y62" s="31"/>
      <c r="Z62" s="53"/>
      <c r="AA62" s="54"/>
      <c r="AI62" t="str">
        <f>""</f>
        <v/>
      </c>
      <c r="AJ62" t="str">
        <f>""</f>
        <v/>
      </c>
      <c r="AK62" t="str">
        <f>""</f>
        <v/>
      </c>
      <c r="AL62" t="str">
        <f>""</f>
        <v/>
      </c>
      <c r="AO62" s="71"/>
      <c r="AP62" s="71"/>
      <c r="AQ62" s="71"/>
      <c r="AR62" s="71"/>
      <c r="AS62" s="35"/>
      <c r="AT62" s="68"/>
      <c r="AW62" s="35"/>
      <c r="AX62" s="35"/>
      <c r="AY62" s="71"/>
      <c r="AZ62" s="71"/>
      <c r="BA62" s="71"/>
      <c r="BB62" s="71"/>
    </row>
    <row r="63" spans="1:54" ht="15" x14ac:dyDescent="0.25">
      <c r="A63" s="75" t="str">
        <f>""</f>
        <v/>
      </c>
      <c r="B63" s="75" t="str">
        <f>""</f>
        <v/>
      </c>
      <c r="C63" s="75" t="str">
        <f>""</f>
        <v/>
      </c>
      <c r="D63" s="75" t="str">
        <f>""</f>
        <v/>
      </c>
      <c r="E63" s="75" t="str">
        <f>""</f>
        <v/>
      </c>
      <c r="F63" s="75" t="str">
        <f>""</f>
        <v/>
      </c>
      <c r="G63" s="75" t="str">
        <f>""</f>
        <v/>
      </c>
      <c r="H63" s="75" t="str">
        <f>""</f>
        <v/>
      </c>
      <c r="I63" s="75" t="str">
        <f>""</f>
        <v/>
      </c>
      <c r="J63" s="75" t="str">
        <f>""</f>
        <v/>
      </c>
      <c r="K63" s="75" t="str">
        <f>""</f>
        <v/>
      </c>
      <c r="L63" s="31"/>
      <c r="M63" s="31"/>
      <c r="T63" s="31"/>
      <c r="U63" s="31"/>
      <c r="V63" s="33"/>
      <c r="W63" s="31"/>
      <c r="X63" s="31"/>
      <c r="Y63" s="31"/>
      <c r="Z63" s="53"/>
      <c r="AA63" s="54"/>
      <c r="AI63" t="str">
        <f>""</f>
        <v/>
      </c>
      <c r="AJ63" t="str">
        <f>""</f>
        <v/>
      </c>
      <c r="AK63" t="str">
        <f>""</f>
        <v/>
      </c>
      <c r="AL63" t="str">
        <f>""</f>
        <v/>
      </c>
      <c r="AO63" s="71"/>
      <c r="AP63" s="71"/>
      <c r="AQ63" s="71"/>
      <c r="AR63" s="71"/>
      <c r="AS63" s="35"/>
      <c r="AT63" s="68"/>
      <c r="AW63" s="35"/>
      <c r="AX63" s="35"/>
      <c r="AY63" s="71"/>
      <c r="AZ63" s="71"/>
      <c r="BA63" s="71"/>
      <c r="BB63" s="71"/>
    </row>
    <row r="64" spans="1:54" ht="15" x14ac:dyDescent="0.25">
      <c r="A64" s="75" t="str">
        <f>""</f>
        <v/>
      </c>
      <c r="B64" s="75" t="str">
        <f>""</f>
        <v/>
      </c>
      <c r="C64" s="75" t="str">
        <f>""</f>
        <v/>
      </c>
      <c r="D64" s="75" t="str">
        <f>""</f>
        <v/>
      </c>
      <c r="E64" s="75" t="str">
        <f>""</f>
        <v/>
      </c>
      <c r="F64" s="75" t="str">
        <f>""</f>
        <v/>
      </c>
      <c r="G64" s="75" t="str">
        <f>""</f>
        <v/>
      </c>
      <c r="H64" s="75" t="str">
        <f>""</f>
        <v/>
      </c>
      <c r="I64" s="75" t="str">
        <f>""</f>
        <v/>
      </c>
      <c r="J64" s="75" t="str">
        <f>""</f>
        <v/>
      </c>
      <c r="K64" s="75" t="str">
        <f>""</f>
        <v/>
      </c>
      <c r="L64" s="31"/>
      <c r="M64" s="31"/>
      <c r="T64" s="31"/>
      <c r="U64" s="31"/>
      <c r="V64" s="33"/>
      <c r="W64" s="31"/>
      <c r="X64" s="31"/>
      <c r="Y64" s="31"/>
      <c r="Z64" s="53"/>
      <c r="AA64" s="54"/>
      <c r="AI64" t="str">
        <f>""</f>
        <v/>
      </c>
      <c r="AJ64" t="str">
        <f>""</f>
        <v/>
      </c>
      <c r="AK64" t="str">
        <f>""</f>
        <v/>
      </c>
      <c r="AL64" t="str">
        <f>""</f>
        <v/>
      </c>
      <c r="AO64" s="71"/>
      <c r="AP64" s="71"/>
      <c r="AQ64" s="71"/>
      <c r="AR64" s="71"/>
      <c r="AS64" s="35"/>
      <c r="AT64" s="68"/>
      <c r="AW64" s="35"/>
      <c r="AX64" s="35"/>
      <c r="AY64" s="71"/>
      <c r="AZ64" s="71"/>
      <c r="BA64" s="71"/>
      <c r="BB64" s="71"/>
    </row>
    <row r="65" spans="1:54" ht="15" x14ac:dyDescent="0.25">
      <c r="A65" s="75" t="str">
        <f>""</f>
        <v/>
      </c>
      <c r="B65" s="75" t="str">
        <f>""</f>
        <v/>
      </c>
      <c r="C65" s="75" t="str">
        <f>""</f>
        <v/>
      </c>
      <c r="D65" s="75" t="str">
        <f>""</f>
        <v/>
      </c>
      <c r="E65" s="75" t="str">
        <f>""</f>
        <v/>
      </c>
      <c r="F65" s="75" t="str">
        <f>""</f>
        <v/>
      </c>
      <c r="G65" s="75" t="str">
        <f>""</f>
        <v/>
      </c>
      <c r="H65" s="75" t="str">
        <f>""</f>
        <v/>
      </c>
      <c r="I65" s="75" t="str">
        <f>""</f>
        <v/>
      </c>
      <c r="J65" s="75" t="str">
        <f>""</f>
        <v/>
      </c>
      <c r="K65" s="75" t="str">
        <f>""</f>
        <v/>
      </c>
      <c r="L65" s="31"/>
      <c r="M65" s="31"/>
      <c r="T65" s="31"/>
      <c r="U65" s="31"/>
      <c r="V65" s="33"/>
      <c r="W65" s="31"/>
      <c r="X65" s="31"/>
      <c r="Y65" s="31"/>
      <c r="Z65" s="53"/>
      <c r="AA65" s="54"/>
      <c r="AI65" t="str">
        <f>""</f>
        <v/>
      </c>
      <c r="AJ65" t="str">
        <f>""</f>
        <v/>
      </c>
      <c r="AK65" t="str">
        <f>""</f>
        <v/>
      </c>
      <c r="AL65" t="str">
        <f>""</f>
        <v/>
      </c>
      <c r="AO65" s="71"/>
      <c r="AP65" s="71"/>
      <c r="AQ65" s="71"/>
      <c r="AR65" s="71"/>
      <c r="AS65" s="35"/>
      <c r="AT65" s="68"/>
      <c r="AW65" s="35"/>
      <c r="AX65" s="35"/>
      <c r="AY65" s="71"/>
      <c r="AZ65" s="71"/>
      <c r="BA65" s="71"/>
      <c r="BB65" s="71"/>
    </row>
    <row r="66" spans="1:54" ht="15" x14ac:dyDescent="0.25">
      <c r="A66" s="75" t="str">
        <f>""</f>
        <v/>
      </c>
      <c r="B66" s="75" t="str">
        <f>""</f>
        <v/>
      </c>
      <c r="C66" s="75" t="str">
        <f>""</f>
        <v/>
      </c>
      <c r="D66" s="75" t="str">
        <f>""</f>
        <v/>
      </c>
      <c r="E66" s="75" t="str">
        <f>""</f>
        <v/>
      </c>
      <c r="F66" s="75" t="str">
        <f>""</f>
        <v/>
      </c>
      <c r="G66" s="75" t="str">
        <f>""</f>
        <v/>
      </c>
      <c r="H66" s="75" t="str">
        <f>""</f>
        <v/>
      </c>
      <c r="I66" s="75" t="str">
        <f>""</f>
        <v/>
      </c>
      <c r="J66" s="75" t="str">
        <f>""</f>
        <v/>
      </c>
      <c r="K66" s="75" t="str">
        <f>""</f>
        <v/>
      </c>
      <c r="L66" s="31"/>
      <c r="M66" s="31"/>
      <c r="T66" s="31"/>
      <c r="U66" s="31"/>
      <c r="V66" s="33"/>
      <c r="W66" s="31"/>
      <c r="X66" s="31"/>
      <c r="Y66" s="31"/>
      <c r="Z66" s="53"/>
      <c r="AA66" s="54"/>
      <c r="AI66" t="str">
        <f>""</f>
        <v/>
      </c>
      <c r="AJ66" t="str">
        <f>""</f>
        <v/>
      </c>
      <c r="AK66" t="str">
        <f>""</f>
        <v/>
      </c>
      <c r="AL66" t="str">
        <f>""</f>
        <v/>
      </c>
      <c r="AO66" s="71"/>
      <c r="AP66" s="71"/>
      <c r="AQ66" s="71"/>
      <c r="AR66" s="71"/>
      <c r="AS66" s="35"/>
      <c r="AT66" s="68"/>
      <c r="AW66" s="35"/>
      <c r="AX66" s="35"/>
      <c r="AY66" s="71"/>
      <c r="AZ66" s="71"/>
      <c r="BA66" s="71"/>
      <c r="BB66" s="71"/>
    </row>
    <row r="67" spans="1:54" ht="15" x14ac:dyDescent="0.25">
      <c r="A67" s="75" t="str">
        <f>""</f>
        <v/>
      </c>
      <c r="B67" s="75" t="str">
        <f>""</f>
        <v/>
      </c>
      <c r="C67" s="75" t="str">
        <f>""</f>
        <v/>
      </c>
      <c r="D67" s="75" t="str">
        <f>""</f>
        <v/>
      </c>
      <c r="E67" s="75" t="str">
        <f>""</f>
        <v/>
      </c>
      <c r="F67" s="75" t="str">
        <f>""</f>
        <v/>
      </c>
      <c r="G67" s="75" t="str">
        <f>""</f>
        <v/>
      </c>
      <c r="H67" s="75" t="str">
        <f>""</f>
        <v/>
      </c>
      <c r="I67" s="75" t="str">
        <f>""</f>
        <v/>
      </c>
      <c r="J67" s="75" t="str">
        <f>""</f>
        <v/>
      </c>
      <c r="K67" s="75" t="str">
        <f>""</f>
        <v/>
      </c>
      <c r="L67" s="31"/>
      <c r="M67" s="31"/>
      <c r="T67" s="31"/>
      <c r="U67" s="31"/>
      <c r="V67" s="33"/>
      <c r="W67" s="31"/>
      <c r="X67" s="31"/>
      <c r="Y67" s="31"/>
      <c r="Z67" s="53"/>
      <c r="AA67" s="54"/>
      <c r="AI67" t="str">
        <f>""</f>
        <v/>
      </c>
      <c r="AJ67" t="str">
        <f>""</f>
        <v/>
      </c>
      <c r="AK67" t="str">
        <f>""</f>
        <v/>
      </c>
      <c r="AL67" t="str">
        <f>""</f>
        <v/>
      </c>
      <c r="AO67" s="71"/>
      <c r="AP67" s="71"/>
      <c r="AQ67" s="71"/>
      <c r="AR67" s="71"/>
      <c r="AS67" s="35"/>
      <c r="AT67" s="68"/>
      <c r="AW67" s="35"/>
      <c r="AX67" s="35"/>
      <c r="AY67" s="71"/>
      <c r="AZ67" s="71"/>
      <c r="BA67" s="71"/>
      <c r="BB67" s="71"/>
    </row>
    <row r="68" spans="1:54" ht="15" x14ac:dyDescent="0.25">
      <c r="A68" s="75" t="str">
        <f>""</f>
        <v/>
      </c>
      <c r="B68" s="75" t="str">
        <f>""</f>
        <v/>
      </c>
      <c r="C68" s="75" t="str">
        <f>""</f>
        <v/>
      </c>
      <c r="D68" s="75" t="str">
        <f>""</f>
        <v/>
      </c>
      <c r="E68" s="75" t="str">
        <f>""</f>
        <v/>
      </c>
      <c r="F68" s="75" t="str">
        <f>""</f>
        <v/>
      </c>
      <c r="G68" s="75" t="str">
        <f>""</f>
        <v/>
      </c>
      <c r="H68" s="75" t="str">
        <f>""</f>
        <v/>
      </c>
      <c r="I68" s="75" t="str">
        <f>""</f>
        <v/>
      </c>
      <c r="J68" s="75" t="str">
        <f>""</f>
        <v/>
      </c>
      <c r="K68" s="75" t="str">
        <f>""</f>
        <v/>
      </c>
      <c r="L68" s="31"/>
      <c r="M68" s="31"/>
      <c r="T68" s="31"/>
      <c r="U68" s="31"/>
      <c r="V68" s="33"/>
      <c r="W68" s="31"/>
      <c r="X68" s="31"/>
      <c r="Y68" s="31"/>
      <c r="Z68" s="53"/>
      <c r="AA68" s="54"/>
      <c r="AI68" t="str">
        <f>""</f>
        <v/>
      </c>
      <c r="AJ68" t="str">
        <f>""</f>
        <v/>
      </c>
      <c r="AK68" t="str">
        <f>""</f>
        <v/>
      </c>
      <c r="AL68" t="str">
        <f>""</f>
        <v/>
      </c>
      <c r="AO68" s="71"/>
      <c r="AP68" s="71"/>
      <c r="AQ68" s="71"/>
      <c r="AR68" s="71"/>
      <c r="AS68" s="35"/>
      <c r="AT68" s="68"/>
      <c r="AW68" s="35"/>
      <c r="AX68" s="35"/>
      <c r="AY68" s="71"/>
      <c r="AZ68" s="71"/>
      <c r="BA68" s="71"/>
      <c r="BB68" s="71"/>
    </row>
    <row r="69" spans="1:54" ht="15" x14ac:dyDescent="0.25">
      <c r="A69" s="75" t="str">
        <f>""</f>
        <v/>
      </c>
      <c r="B69" s="75" t="str">
        <f>""</f>
        <v/>
      </c>
      <c r="C69" s="75" t="str">
        <f>""</f>
        <v/>
      </c>
      <c r="D69" s="75" t="str">
        <f>""</f>
        <v/>
      </c>
      <c r="E69" s="75" t="str">
        <f>""</f>
        <v/>
      </c>
      <c r="F69" s="75" t="str">
        <f>""</f>
        <v/>
      </c>
      <c r="G69" s="75" t="str">
        <f>""</f>
        <v/>
      </c>
      <c r="H69" s="75" t="str">
        <f>""</f>
        <v/>
      </c>
      <c r="I69" s="75" t="str">
        <f>""</f>
        <v/>
      </c>
      <c r="J69" s="75" t="str">
        <f>""</f>
        <v/>
      </c>
      <c r="K69" s="75" t="str">
        <f>""</f>
        <v/>
      </c>
      <c r="L69" s="31"/>
      <c r="M69" s="31"/>
      <c r="T69" s="31"/>
      <c r="U69" s="31"/>
      <c r="V69" s="33"/>
      <c r="W69" s="31"/>
      <c r="X69" s="31"/>
      <c r="Y69" s="31"/>
      <c r="Z69" s="53"/>
      <c r="AA69" s="54"/>
      <c r="AI69" t="str">
        <f>""</f>
        <v/>
      </c>
      <c r="AJ69" t="str">
        <f>""</f>
        <v/>
      </c>
      <c r="AK69" t="str">
        <f>""</f>
        <v/>
      </c>
      <c r="AL69" t="str">
        <f>""</f>
        <v/>
      </c>
      <c r="AO69" s="71"/>
      <c r="AP69" s="71"/>
      <c r="AQ69" s="71"/>
      <c r="AR69" s="71"/>
      <c r="AS69" s="35"/>
      <c r="AT69" s="68"/>
      <c r="AW69" s="35"/>
      <c r="AX69" s="35"/>
      <c r="AY69" s="71"/>
      <c r="AZ69" s="71"/>
      <c r="BA69" s="71"/>
      <c r="BB69" s="71"/>
    </row>
    <row r="70" spans="1:54" ht="15" x14ac:dyDescent="0.25">
      <c r="A70" s="75" t="str">
        <f>""</f>
        <v/>
      </c>
      <c r="B70" s="75" t="str">
        <f>""</f>
        <v/>
      </c>
      <c r="C70" s="75" t="str">
        <f>""</f>
        <v/>
      </c>
      <c r="D70" s="75" t="str">
        <f>""</f>
        <v/>
      </c>
      <c r="E70" s="75" t="str">
        <f>""</f>
        <v/>
      </c>
      <c r="F70" s="75" t="str">
        <f>""</f>
        <v/>
      </c>
      <c r="G70" s="75" t="str">
        <f>""</f>
        <v/>
      </c>
      <c r="H70" s="75" t="str">
        <f>""</f>
        <v/>
      </c>
      <c r="I70" s="75" t="str">
        <f>""</f>
        <v/>
      </c>
      <c r="J70" s="75" t="str">
        <f>""</f>
        <v/>
      </c>
      <c r="K70" s="75" t="str">
        <f>""</f>
        <v/>
      </c>
      <c r="L70" s="31"/>
      <c r="M70" s="31"/>
      <c r="T70" s="31"/>
      <c r="U70" s="31"/>
      <c r="V70" s="33"/>
      <c r="W70" s="31"/>
      <c r="X70" s="31"/>
      <c r="Y70" s="31"/>
      <c r="Z70" s="53"/>
      <c r="AA70" s="54"/>
      <c r="AI70" t="str">
        <f>""</f>
        <v/>
      </c>
      <c r="AJ70" t="str">
        <f>""</f>
        <v/>
      </c>
      <c r="AK70" t="str">
        <f>""</f>
        <v/>
      </c>
      <c r="AL70" t="str">
        <f>""</f>
        <v/>
      </c>
      <c r="AO70" s="71"/>
      <c r="AP70" s="71"/>
      <c r="AQ70" s="71"/>
      <c r="AR70" s="71"/>
      <c r="AS70" s="35"/>
      <c r="AT70" s="68"/>
      <c r="AW70" s="35"/>
      <c r="AX70" s="35"/>
      <c r="AY70" s="71"/>
      <c r="AZ70" s="71"/>
      <c r="BA70" s="71"/>
      <c r="BB70" s="71"/>
    </row>
    <row r="71" spans="1:54" ht="15" x14ac:dyDescent="0.25">
      <c r="A71" s="75" t="str">
        <f>""</f>
        <v/>
      </c>
      <c r="B71" s="75" t="str">
        <f>""</f>
        <v/>
      </c>
      <c r="C71" s="75" t="str">
        <f>""</f>
        <v/>
      </c>
      <c r="D71" s="75" t="str">
        <f>""</f>
        <v/>
      </c>
      <c r="E71" s="75" t="str">
        <f>""</f>
        <v/>
      </c>
      <c r="F71" s="75" t="str">
        <f>""</f>
        <v/>
      </c>
      <c r="G71" s="75" t="str">
        <f>""</f>
        <v/>
      </c>
      <c r="H71" s="75" t="str">
        <f>""</f>
        <v/>
      </c>
      <c r="I71" s="75" t="str">
        <f>""</f>
        <v/>
      </c>
      <c r="J71" s="75" t="str">
        <f>""</f>
        <v/>
      </c>
      <c r="K71" s="75" t="str">
        <f>""</f>
        <v/>
      </c>
      <c r="L71" s="31"/>
      <c r="M71" s="31"/>
      <c r="T71" s="31"/>
      <c r="U71" s="31"/>
      <c r="V71" s="33"/>
      <c r="W71" s="31"/>
      <c r="X71" s="31"/>
      <c r="Y71" s="31"/>
      <c r="Z71" s="53"/>
      <c r="AA71" s="54"/>
      <c r="AI71" t="str">
        <f>""</f>
        <v/>
      </c>
      <c r="AJ71" t="str">
        <f>""</f>
        <v/>
      </c>
      <c r="AK71" t="str">
        <f>""</f>
        <v/>
      </c>
      <c r="AL71" t="str">
        <f>""</f>
        <v/>
      </c>
      <c r="AO71" s="71"/>
      <c r="AP71" s="71"/>
      <c r="AQ71" s="71"/>
      <c r="AR71" s="71"/>
      <c r="AS71" s="35"/>
      <c r="AT71" s="68"/>
      <c r="AW71" s="35"/>
      <c r="AX71" s="35"/>
      <c r="AY71" s="71"/>
      <c r="AZ71" s="71"/>
      <c r="BA71" s="71"/>
      <c r="BB71" s="71"/>
    </row>
    <row r="72" spans="1:54" ht="15" x14ac:dyDescent="0.25">
      <c r="A72" s="75" t="str">
        <f>""</f>
        <v/>
      </c>
      <c r="B72" s="75" t="str">
        <f>""</f>
        <v/>
      </c>
      <c r="C72" s="75" t="str">
        <f>""</f>
        <v/>
      </c>
      <c r="D72" s="75" t="str">
        <f>""</f>
        <v/>
      </c>
      <c r="E72" s="75" t="str">
        <f>""</f>
        <v/>
      </c>
      <c r="F72" s="75" t="str">
        <f>""</f>
        <v/>
      </c>
      <c r="G72" s="75" t="str">
        <f>""</f>
        <v/>
      </c>
      <c r="H72" s="75" t="str">
        <f>""</f>
        <v/>
      </c>
      <c r="I72" s="75" t="str">
        <f>""</f>
        <v/>
      </c>
      <c r="J72" s="75" t="str">
        <f>""</f>
        <v/>
      </c>
      <c r="K72" s="75" t="str">
        <f>""</f>
        <v/>
      </c>
      <c r="L72" s="31"/>
      <c r="M72" s="31"/>
      <c r="T72" s="31"/>
      <c r="U72" s="31"/>
      <c r="V72" s="33"/>
      <c r="W72" s="31"/>
      <c r="X72" s="31"/>
      <c r="Y72" s="31"/>
      <c r="Z72" s="53"/>
      <c r="AA72" s="54"/>
      <c r="AI72" t="str">
        <f>""</f>
        <v/>
      </c>
      <c r="AJ72" t="str">
        <f>""</f>
        <v/>
      </c>
      <c r="AK72" t="str">
        <f>""</f>
        <v/>
      </c>
      <c r="AL72" t="str">
        <f>""</f>
        <v/>
      </c>
      <c r="AO72" s="71"/>
      <c r="AP72" s="71"/>
      <c r="AQ72" s="71"/>
      <c r="AR72" s="71"/>
      <c r="AS72" s="35"/>
      <c r="AT72" s="68"/>
      <c r="AW72" s="35"/>
      <c r="AX72" s="35"/>
      <c r="AY72" s="71"/>
      <c r="AZ72" s="71"/>
      <c r="BA72" s="71"/>
      <c r="BB72" s="71"/>
    </row>
    <row r="73" spans="1:54" ht="15" x14ac:dyDescent="0.25">
      <c r="A73" s="75" t="str">
        <f>""</f>
        <v/>
      </c>
      <c r="B73" s="75" t="str">
        <f>""</f>
        <v/>
      </c>
      <c r="C73" s="75" t="str">
        <f>""</f>
        <v/>
      </c>
      <c r="D73" s="75" t="str">
        <f>""</f>
        <v/>
      </c>
      <c r="E73" s="75" t="str">
        <f>""</f>
        <v/>
      </c>
      <c r="F73" s="75" t="str">
        <f>""</f>
        <v/>
      </c>
      <c r="G73" s="75" t="str">
        <f>""</f>
        <v/>
      </c>
      <c r="H73" s="75" t="str">
        <f>""</f>
        <v/>
      </c>
      <c r="I73" s="75" t="str">
        <f>""</f>
        <v/>
      </c>
      <c r="J73" s="75" t="str">
        <f>""</f>
        <v/>
      </c>
      <c r="K73" s="75" t="str">
        <f>""</f>
        <v/>
      </c>
      <c r="L73" s="31"/>
      <c r="M73" s="31"/>
      <c r="T73" s="31"/>
      <c r="U73" s="31"/>
      <c r="V73" s="33"/>
      <c r="W73" s="31"/>
      <c r="X73" s="31"/>
      <c r="Y73" s="31"/>
      <c r="Z73" s="53"/>
      <c r="AA73" s="54"/>
      <c r="AI73" t="str">
        <f>""</f>
        <v/>
      </c>
      <c r="AJ73" t="str">
        <f>""</f>
        <v/>
      </c>
      <c r="AK73" t="str">
        <f>""</f>
        <v/>
      </c>
      <c r="AL73" t="str">
        <f>""</f>
        <v/>
      </c>
      <c r="AO73" s="71"/>
      <c r="AP73" s="71"/>
      <c r="AQ73" s="71"/>
      <c r="AR73" s="71"/>
      <c r="AS73" s="35"/>
      <c r="AT73" s="68"/>
      <c r="AW73" s="35"/>
      <c r="AX73" s="35"/>
      <c r="AY73" s="71"/>
      <c r="AZ73" s="71"/>
      <c r="BA73" s="71"/>
      <c r="BB73" s="71"/>
    </row>
    <row r="74" spans="1:54" ht="15" x14ac:dyDescent="0.25">
      <c r="A74" s="75" t="str">
        <f>""</f>
        <v/>
      </c>
      <c r="B74" s="75" t="str">
        <f>""</f>
        <v/>
      </c>
      <c r="C74" s="75" t="str">
        <f>""</f>
        <v/>
      </c>
      <c r="D74" s="75" t="str">
        <f>""</f>
        <v/>
      </c>
      <c r="E74" s="75" t="str">
        <f>""</f>
        <v/>
      </c>
      <c r="F74" s="75" t="str">
        <f>""</f>
        <v/>
      </c>
      <c r="G74" s="75" t="str">
        <f>""</f>
        <v/>
      </c>
      <c r="H74" s="75" t="str">
        <f>""</f>
        <v/>
      </c>
      <c r="I74" s="75" t="str">
        <f>""</f>
        <v/>
      </c>
      <c r="J74" s="75" t="str">
        <f>""</f>
        <v/>
      </c>
      <c r="K74" s="75" t="str">
        <f>""</f>
        <v/>
      </c>
      <c r="L74" s="31"/>
      <c r="M74" s="31"/>
      <c r="T74" s="31"/>
      <c r="U74" s="31"/>
      <c r="V74" s="33"/>
      <c r="W74" s="31"/>
      <c r="X74" s="31"/>
      <c r="Y74" s="31"/>
      <c r="Z74" s="53"/>
      <c r="AA74" s="54"/>
      <c r="AI74" t="str">
        <f>""</f>
        <v/>
      </c>
      <c r="AJ74" t="str">
        <f>""</f>
        <v/>
      </c>
      <c r="AK74" t="str">
        <f>""</f>
        <v/>
      </c>
      <c r="AL74" t="str">
        <f>""</f>
        <v/>
      </c>
      <c r="AO74" s="71"/>
      <c r="AP74" s="71"/>
      <c r="AQ74" s="71"/>
      <c r="AR74" s="71"/>
      <c r="AS74" s="35"/>
      <c r="AT74" s="68"/>
      <c r="AW74" s="35"/>
      <c r="AX74" s="35"/>
      <c r="AY74" s="71"/>
      <c r="AZ74" s="71"/>
      <c r="BA74" s="71"/>
      <c r="BB74" s="71"/>
    </row>
    <row r="75" spans="1:54" ht="15" x14ac:dyDescent="0.25">
      <c r="A75" s="75" t="str">
        <f>""</f>
        <v/>
      </c>
      <c r="B75" s="75" t="str">
        <f>""</f>
        <v/>
      </c>
      <c r="C75" s="75" t="str">
        <f>""</f>
        <v/>
      </c>
      <c r="D75" s="75" t="str">
        <f>""</f>
        <v/>
      </c>
      <c r="E75" s="75" t="str">
        <f>""</f>
        <v/>
      </c>
      <c r="F75" s="75" t="str">
        <f>""</f>
        <v/>
      </c>
      <c r="G75" s="75" t="str">
        <f>""</f>
        <v/>
      </c>
      <c r="H75" s="75" t="str">
        <f>""</f>
        <v/>
      </c>
      <c r="I75" s="75" t="str">
        <f>""</f>
        <v/>
      </c>
      <c r="J75" s="75" t="str">
        <f>""</f>
        <v/>
      </c>
      <c r="K75" s="75" t="str">
        <f>""</f>
        <v/>
      </c>
      <c r="L75" s="31"/>
      <c r="M75" s="31"/>
      <c r="T75" s="31"/>
      <c r="U75" s="31"/>
      <c r="V75" s="33"/>
      <c r="W75" s="31"/>
      <c r="X75" s="31"/>
      <c r="Y75" s="31"/>
      <c r="Z75" s="53"/>
      <c r="AA75" s="54"/>
      <c r="AI75" t="str">
        <f>""</f>
        <v/>
      </c>
      <c r="AJ75" t="str">
        <f>""</f>
        <v/>
      </c>
      <c r="AK75" t="str">
        <f>""</f>
        <v/>
      </c>
      <c r="AL75" t="str">
        <f>""</f>
        <v/>
      </c>
      <c r="AO75" s="71"/>
      <c r="AP75" s="71"/>
      <c r="AQ75" s="71"/>
      <c r="AR75" s="71"/>
      <c r="AS75" s="35"/>
      <c r="AT75" s="68"/>
      <c r="AW75" s="35"/>
      <c r="AX75" s="35"/>
      <c r="AY75" s="71"/>
      <c r="AZ75" s="71"/>
      <c r="BA75" s="71"/>
      <c r="BB75" s="71"/>
    </row>
    <row r="76" spans="1:54" ht="15" x14ac:dyDescent="0.25">
      <c r="A76" s="75" t="str">
        <f>""</f>
        <v/>
      </c>
      <c r="B76" s="75" t="str">
        <f>""</f>
        <v/>
      </c>
      <c r="C76" s="75" t="str">
        <f>""</f>
        <v/>
      </c>
      <c r="D76" s="75" t="str">
        <f>""</f>
        <v/>
      </c>
      <c r="E76" s="75" t="str">
        <f>""</f>
        <v/>
      </c>
      <c r="F76" s="75" t="str">
        <f>""</f>
        <v/>
      </c>
      <c r="G76" s="75" t="str">
        <f>""</f>
        <v/>
      </c>
      <c r="H76" s="75" t="str">
        <f>""</f>
        <v/>
      </c>
      <c r="I76" s="75" t="str">
        <f>""</f>
        <v/>
      </c>
      <c r="J76" s="75" t="str">
        <f>""</f>
        <v/>
      </c>
      <c r="K76" s="75" t="str">
        <f>""</f>
        <v/>
      </c>
      <c r="L76" s="31"/>
      <c r="M76" s="31"/>
      <c r="T76" s="31"/>
      <c r="U76" s="31"/>
      <c r="V76" s="33"/>
      <c r="W76" s="31"/>
      <c r="X76" s="31"/>
      <c r="Y76" s="31"/>
      <c r="Z76" s="53"/>
      <c r="AA76" s="54"/>
      <c r="AI76" t="str">
        <f>""</f>
        <v/>
      </c>
      <c r="AJ76" t="str">
        <f>""</f>
        <v/>
      </c>
      <c r="AK76" t="str">
        <f>""</f>
        <v/>
      </c>
      <c r="AL76" t="str">
        <f>""</f>
        <v/>
      </c>
      <c r="AO76" s="71"/>
      <c r="AP76" s="71"/>
      <c r="AQ76" s="71"/>
      <c r="AR76" s="71"/>
      <c r="AS76" s="35"/>
      <c r="AT76" s="68"/>
      <c r="AW76" s="35"/>
      <c r="AX76" s="35"/>
      <c r="AY76" s="71"/>
      <c r="AZ76" s="71"/>
      <c r="BA76" s="71"/>
      <c r="BB76" s="71"/>
    </row>
    <row r="77" spans="1:54" ht="15" x14ac:dyDescent="0.25">
      <c r="A77" s="75" t="str">
        <f>""</f>
        <v/>
      </c>
      <c r="B77" s="75" t="str">
        <f>""</f>
        <v/>
      </c>
      <c r="C77" s="75" t="str">
        <f>""</f>
        <v/>
      </c>
      <c r="D77" s="75" t="str">
        <f>""</f>
        <v/>
      </c>
      <c r="E77" s="75" t="str">
        <f>""</f>
        <v/>
      </c>
      <c r="F77" s="75" t="str">
        <f>""</f>
        <v/>
      </c>
      <c r="G77" s="75" t="str">
        <f>""</f>
        <v/>
      </c>
      <c r="H77" s="75" t="str">
        <f>""</f>
        <v/>
      </c>
      <c r="I77" s="75" t="str">
        <f>""</f>
        <v/>
      </c>
      <c r="J77" s="75" t="str">
        <f>""</f>
        <v/>
      </c>
      <c r="K77" s="75" t="str">
        <f>""</f>
        <v/>
      </c>
      <c r="L77" s="31"/>
      <c r="M77" s="31"/>
      <c r="T77" s="31"/>
      <c r="U77" s="31"/>
      <c r="V77" s="33"/>
      <c r="W77" s="31"/>
      <c r="X77" s="31"/>
      <c r="Y77" s="31"/>
      <c r="Z77" s="53"/>
      <c r="AA77" s="54"/>
      <c r="AI77" t="str">
        <f>""</f>
        <v/>
      </c>
      <c r="AJ77" t="str">
        <f>""</f>
        <v/>
      </c>
      <c r="AK77" t="str">
        <f>""</f>
        <v/>
      </c>
      <c r="AL77" t="str">
        <f>""</f>
        <v/>
      </c>
      <c r="AO77" s="71"/>
      <c r="AP77" s="71"/>
      <c r="AQ77" s="71"/>
      <c r="AR77" s="71"/>
      <c r="AS77" s="35"/>
      <c r="AT77" s="68"/>
      <c r="AW77" s="35"/>
      <c r="AX77" s="35"/>
      <c r="AY77" s="71"/>
      <c r="AZ77" s="71"/>
      <c r="BA77" s="71"/>
      <c r="BB77" s="71"/>
    </row>
    <row r="78" spans="1:54" ht="15" x14ac:dyDescent="0.25">
      <c r="A78" s="75" t="str">
        <f>""</f>
        <v/>
      </c>
      <c r="B78" s="75" t="str">
        <f>""</f>
        <v/>
      </c>
      <c r="C78" s="75" t="str">
        <f>""</f>
        <v/>
      </c>
      <c r="D78" s="75" t="str">
        <f>""</f>
        <v/>
      </c>
      <c r="E78" s="75" t="str">
        <f>""</f>
        <v/>
      </c>
      <c r="F78" s="75" t="str">
        <f>""</f>
        <v/>
      </c>
      <c r="G78" s="75" t="str">
        <f>""</f>
        <v/>
      </c>
      <c r="H78" s="75" t="str">
        <f>""</f>
        <v/>
      </c>
      <c r="I78" s="75" t="str">
        <f>""</f>
        <v/>
      </c>
      <c r="J78" s="75" t="str">
        <f>""</f>
        <v/>
      </c>
      <c r="K78" s="75" t="str">
        <f>""</f>
        <v/>
      </c>
      <c r="L78" s="31"/>
      <c r="M78" s="31"/>
      <c r="T78" s="31"/>
      <c r="U78" s="31"/>
      <c r="V78" s="33"/>
      <c r="W78" s="31"/>
      <c r="X78" s="31"/>
      <c r="Y78" s="31"/>
      <c r="Z78" s="53"/>
      <c r="AA78" s="54"/>
      <c r="AI78" t="str">
        <f>""</f>
        <v/>
      </c>
      <c r="AJ78" t="str">
        <f>""</f>
        <v/>
      </c>
      <c r="AK78" t="str">
        <f>""</f>
        <v/>
      </c>
      <c r="AL78" t="str">
        <f>""</f>
        <v/>
      </c>
      <c r="AO78" s="71"/>
      <c r="AP78" s="71"/>
      <c r="AQ78" s="71"/>
      <c r="AR78" s="71"/>
      <c r="AS78" s="35"/>
      <c r="AT78" s="68"/>
      <c r="AW78" s="35"/>
      <c r="AX78" s="35"/>
      <c r="AY78" s="71"/>
      <c r="AZ78" s="71"/>
      <c r="BA78" s="71"/>
      <c r="BB78" s="71"/>
    </row>
    <row r="79" spans="1:54" ht="15" x14ac:dyDescent="0.25">
      <c r="A79" s="75" t="str">
        <f>""</f>
        <v/>
      </c>
      <c r="B79" s="75" t="str">
        <f>""</f>
        <v/>
      </c>
      <c r="C79" s="75" t="str">
        <f>""</f>
        <v/>
      </c>
      <c r="D79" s="75" t="str">
        <f>""</f>
        <v/>
      </c>
      <c r="E79" s="75" t="str">
        <f>""</f>
        <v/>
      </c>
      <c r="F79" s="75" t="str">
        <f>""</f>
        <v/>
      </c>
      <c r="G79" s="75" t="str">
        <f>""</f>
        <v/>
      </c>
      <c r="H79" s="75" t="str">
        <f>""</f>
        <v/>
      </c>
      <c r="I79" s="75" t="str">
        <f>""</f>
        <v/>
      </c>
      <c r="J79" s="75" t="str">
        <f>""</f>
        <v/>
      </c>
      <c r="K79" s="75" t="str">
        <f>""</f>
        <v/>
      </c>
      <c r="L79" s="31"/>
      <c r="M79" s="31"/>
      <c r="T79" s="31"/>
      <c r="U79" s="31"/>
      <c r="V79" s="33"/>
      <c r="W79" s="31"/>
      <c r="X79" s="31"/>
      <c r="Y79" s="31"/>
      <c r="Z79" s="53"/>
      <c r="AA79" s="54"/>
      <c r="AI79" t="str">
        <f>""</f>
        <v/>
      </c>
      <c r="AJ79" t="str">
        <f>""</f>
        <v/>
      </c>
      <c r="AK79" t="str">
        <f>""</f>
        <v/>
      </c>
      <c r="AL79" t="str">
        <f>""</f>
        <v/>
      </c>
      <c r="AO79" s="71"/>
      <c r="AP79" s="71"/>
      <c r="AQ79" s="71"/>
      <c r="AR79" s="71"/>
      <c r="AS79" s="35"/>
      <c r="AT79" s="68"/>
      <c r="AW79" s="35"/>
      <c r="AX79" s="35"/>
      <c r="AY79" s="71"/>
      <c r="AZ79" s="71"/>
      <c r="BA79" s="71"/>
      <c r="BB79" s="71"/>
    </row>
    <row r="80" spans="1:54" ht="15" x14ac:dyDescent="0.25">
      <c r="A80" s="75" t="str">
        <f>""</f>
        <v/>
      </c>
      <c r="B80" s="75" t="str">
        <f>""</f>
        <v/>
      </c>
      <c r="C80" s="75" t="str">
        <f>""</f>
        <v/>
      </c>
      <c r="D80" s="75" t="str">
        <f>""</f>
        <v/>
      </c>
      <c r="E80" s="75" t="str">
        <f>""</f>
        <v/>
      </c>
      <c r="F80" s="75" t="str">
        <f>""</f>
        <v/>
      </c>
      <c r="G80" s="75" t="str">
        <f>""</f>
        <v/>
      </c>
      <c r="H80" s="75" t="str">
        <f>""</f>
        <v/>
      </c>
      <c r="I80" s="75" t="str">
        <f>""</f>
        <v/>
      </c>
      <c r="J80" s="75" t="str">
        <f>""</f>
        <v/>
      </c>
      <c r="K80" s="75" t="str">
        <f>""</f>
        <v/>
      </c>
      <c r="L80" s="31"/>
      <c r="M80" s="31"/>
      <c r="T80" s="31"/>
      <c r="U80" s="31"/>
      <c r="V80" s="33"/>
      <c r="W80" s="31"/>
      <c r="X80" s="31"/>
      <c r="Y80" s="31"/>
      <c r="Z80" s="53"/>
      <c r="AA80" s="54"/>
      <c r="AI80" t="str">
        <f>""</f>
        <v/>
      </c>
      <c r="AJ80" t="str">
        <f>""</f>
        <v/>
      </c>
      <c r="AK80" t="str">
        <f>""</f>
        <v/>
      </c>
      <c r="AL80" t="str">
        <f>""</f>
        <v/>
      </c>
      <c r="AO80" s="71"/>
      <c r="AP80" s="71"/>
      <c r="AQ80" s="71"/>
      <c r="AR80" s="71"/>
      <c r="AS80" s="35"/>
      <c r="AT80" s="68"/>
      <c r="AW80" s="35"/>
      <c r="AX80" s="35"/>
      <c r="AY80" s="71"/>
      <c r="AZ80" s="71"/>
      <c r="BA80" s="71"/>
      <c r="BB80" s="71"/>
    </row>
    <row r="81" spans="1:54" ht="15" x14ac:dyDescent="0.25">
      <c r="A81" s="75" t="str">
        <f>""</f>
        <v/>
      </c>
      <c r="B81" s="75" t="str">
        <f>""</f>
        <v/>
      </c>
      <c r="C81" s="75" t="str">
        <f>""</f>
        <v/>
      </c>
      <c r="D81" s="75" t="str">
        <f>""</f>
        <v/>
      </c>
      <c r="E81" s="75" t="str">
        <f>""</f>
        <v/>
      </c>
      <c r="F81" s="75" t="str">
        <f>""</f>
        <v/>
      </c>
      <c r="G81" s="75" t="str">
        <f>""</f>
        <v/>
      </c>
      <c r="H81" s="75" t="str">
        <f>""</f>
        <v/>
      </c>
      <c r="I81" s="75" t="str">
        <f>""</f>
        <v/>
      </c>
      <c r="J81" s="75" t="str">
        <f>""</f>
        <v/>
      </c>
      <c r="K81" s="75" t="str">
        <f>""</f>
        <v/>
      </c>
      <c r="L81" s="31"/>
      <c r="M81" s="31"/>
      <c r="T81" s="31"/>
      <c r="U81" s="31"/>
      <c r="V81" s="33"/>
      <c r="W81" s="31"/>
      <c r="X81" s="31"/>
      <c r="Y81" s="31"/>
      <c r="Z81" s="53"/>
      <c r="AA81" s="54"/>
      <c r="AI81" t="str">
        <f>""</f>
        <v/>
      </c>
      <c r="AJ81" t="str">
        <f>""</f>
        <v/>
      </c>
      <c r="AK81" t="str">
        <f>""</f>
        <v/>
      </c>
      <c r="AL81" t="str">
        <f>""</f>
        <v/>
      </c>
      <c r="AO81" s="71"/>
      <c r="AP81" s="71"/>
      <c r="AQ81" s="71"/>
      <c r="AR81" s="71"/>
      <c r="AS81" s="35"/>
      <c r="AT81" s="68"/>
      <c r="AW81" s="35"/>
      <c r="AX81" s="35"/>
      <c r="AY81" s="71"/>
      <c r="AZ81" s="71"/>
      <c r="BA81" s="71"/>
      <c r="BB81" s="71"/>
    </row>
    <row r="82" spans="1:54" x14ac:dyDescent="0.25">
      <c r="A82" s="31"/>
      <c r="L82" s="31"/>
      <c r="M82" s="31"/>
      <c r="T82" s="31"/>
      <c r="U82" s="31"/>
      <c r="V82" s="33"/>
      <c r="W82" s="31"/>
      <c r="X82" s="31"/>
      <c r="Y82" s="31"/>
      <c r="Z82" s="53"/>
      <c r="AA82" s="54"/>
      <c r="AI82" t="str">
        <f>""</f>
        <v/>
      </c>
      <c r="AJ82" t="str">
        <f>""</f>
        <v/>
      </c>
      <c r="AK82" t="str">
        <f>""</f>
        <v/>
      </c>
      <c r="AL82" t="str">
        <f>""</f>
        <v/>
      </c>
      <c r="AO82" s="71"/>
      <c r="AP82" s="71"/>
      <c r="AQ82" s="71"/>
      <c r="AR82" s="71"/>
      <c r="AS82" s="35"/>
      <c r="AT82" s="68"/>
      <c r="AW82" s="35"/>
      <c r="AX82" s="35"/>
      <c r="AY82" s="71"/>
      <c r="AZ82" s="71"/>
      <c r="BA82" s="71"/>
      <c r="BB82" s="71"/>
    </row>
    <row r="83" spans="1:54" x14ac:dyDescent="0.25">
      <c r="A83" s="31"/>
      <c r="L83" s="31"/>
      <c r="M83" s="31"/>
      <c r="T83" s="31"/>
      <c r="U83" s="31"/>
      <c r="V83" s="33"/>
      <c r="W83" s="31"/>
      <c r="X83" s="31"/>
      <c r="Y83" s="31"/>
      <c r="Z83" s="53"/>
      <c r="AA83" s="54"/>
      <c r="AI83" t="str">
        <f>""</f>
        <v/>
      </c>
      <c r="AJ83" t="str">
        <f>""</f>
        <v/>
      </c>
      <c r="AK83" t="str">
        <f>""</f>
        <v/>
      </c>
      <c r="AL83" t="str">
        <f>""</f>
        <v/>
      </c>
      <c r="AO83" s="71"/>
      <c r="AP83" s="71"/>
      <c r="AQ83" s="71"/>
      <c r="AR83" s="71"/>
      <c r="AS83" s="35"/>
      <c r="AT83" s="68"/>
      <c r="AW83" s="35"/>
      <c r="AX83" s="35"/>
      <c r="AY83" s="71"/>
      <c r="AZ83" s="71"/>
      <c r="BA83" s="71"/>
      <c r="BB83" s="71"/>
    </row>
    <row r="84" spans="1:54" x14ac:dyDescent="0.25">
      <c r="A84" s="31"/>
      <c r="L84" s="31"/>
      <c r="M84" s="31"/>
      <c r="T84" s="31"/>
      <c r="U84" s="31"/>
      <c r="V84" s="33"/>
      <c r="W84" s="31"/>
      <c r="X84" s="31"/>
      <c r="Y84" s="31"/>
      <c r="Z84" s="53"/>
      <c r="AA84" s="54"/>
      <c r="AI84" t="str">
        <f>""</f>
        <v/>
      </c>
      <c r="AJ84" t="str">
        <f>""</f>
        <v/>
      </c>
      <c r="AK84" t="str">
        <f>""</f>
        <v/>
      </c>
      <c r="AL84" t="str">
        <f>""</f>
        <v/>
      </c>
      <c r="AO84" s="71"/>
      <c r="AP84" s="71"/>
      <c r="AQ84" s="71"/>
      <c r="AR84" s="71"/>
      <c r="AS84" s="35"/>
      <c r="AT84" s="68"/>
      <c r="AW84" s="35"/>
      <c r="AX84" s="35"/>
      <c r="AY84" s="71"/>
      <c r="AZ84" s="71"/>
      <c r="BA84" s="71"/>
      <c r="BB84" s="71"/>
    </row>
    <row r="85" spans="1:54" x14ac:dyDescent="0.25">
      <c r="A85" s="31"/>
      <c r="L85" s="31"/>
      <c r="M85" s="31"/>
      <c r="T85" s="31"/>
      <c r="U85" s="31"/>
      <c r="V85" s="33"/>
      <c r="W85" s="31"/>
      <c r="X85" s="31"/>
      <c r="Y85" s="31"/>
      <c r="Z85" s="53"/>
      <c r="AA85" s="54"/>
      <c r="AI85" t="str">
        <f>""</f>
        <v/>
      </c>
      <c r="AJ85" t="str">
        <f>""</f>
        <v/>
      </c>
      <c r="AK85" t="str">
        <f>""</f>
        <v/>
      </c>
      <c r="AL85" t="str">
        <f>""</f>
        <v/>
      </c>
      <c r="AO85" s="71"/>
      <c r="AP85" s="71"/>
      <c r="AQ85" s="71"/>
      <c r="AR85" s="71"/>
      <c r="AS85" s="35"/>
      <c r="AT85" s="68"/>
      <c r="AW85" s="35"/>
      <c r="AX85" s="35"/>
      <c r="AY85" s="71"/>
      <c r="AZ85" s="71"/>
      <c r="BA85" s="71"/>
      <c r="BB85" s="71"/>
    </row>
    <row r="86" spans="1:54" x14ac:dyDescent="0.25">
      <c r="A86" s="31"/>
      <c r="L86" s="31"/>
      <c r="M86" s="31"/>
      <c r="T86" s="31"/>
      <c r="U86" s="31"/>
      <c r="V86" s="33"/>
      <c r="W86" s="31"/>
      <c r="X86" s="31"/>
      <c r="Y86" s="31"/>
      <c r="Z86" s="53"/>
      <c r="AA86" s="54"/>
      <c r="AI86" t="str">
        <f>""</f>
        <v/>
      </c>
      <c r="AJ86" t="str">
        <f>""</f>
        <v/>
      </c>
      <c r="AK86" t="str">
        <f>""</f>
        <v/>
      </c>
      <c r="AL86" t="str">
        <f>""</f>
        <v/>
      </c>
      <c r="AO86" s="71"/>
      <c r="AP86" s="71"/>
      <c r="AQ86" s="71"/>
      <c r="AR86" s="71"/>
      <c r="AS86" s="35"/>
      <c r="AT86" s="68"/>
      <c r="AW86" s="35"/>
      <c r="AX86" s="35"/>
      <c r="AY86" s="71"/>
      <c r="AZ86" s="71"/>
      <c r="BA86" s="71"/>
      <c r="BB86" s="71"/>
    </row>
    <row r="87" spans="1:54" x14ac:dyDescent="0.25">
      <c r="A87" s="31"/>
      <c r="L87" s="31"/>
      <c r="M87" s="31"/>
      <c r="T87" s="31"/>
      <c r="U87" s="31"/>
      <c r="V87" s="33"/>
      <c r="W87" s="31"/>
      <c r="X87" s="31"/>
      <c r="Y87" s="31"/>
      <c r="Z87" s="53"/>
      <c r="AA87" s="54"/>
      <c r="AI87" t="str">
        <f>""</f>
        <v/>
      </c>
      <c r="AJ87" t="str">
        <f>""</f>
        <v/>
      </c>
      <c r="AK87" t="str">
        <f>""</f>
        <v/>
      </c>
      <c r="AL87" t="str">
        <f>""</f>
        <v/>
      </c>
      <c r="AO87" s="71"/>
      <c r="AP87" s="71"/>
      <c r="AQ87" s="71"/>
      <c r="AR87" s="71"/>
      <c r="AS87" s="35"/>
      <c r="AT87" s="68"/>
      <c r="AW87" s="35"/>
      <c r="AX87" s="35"/>
      <c r="AY87" s="71"/>
      <c r="AZ87" s="71"/>
      <c r="BA87" s="71"/>
      <c r="BB87" s="71"/>
    </row>
    <row r="88" spans="1:54" x14ac:dyDescent="0.25">
      <c r="A88" s="31"/>
      <c r="L88" s="31"/>
      <c r="M88" s="31"/>
      <c r="T88" s="31"/>
      <c r="U88" s="31"/>
      <c r="V88" s="33"/>
      <c r="W88" s="31"/>
      <c r="X88" s="31"/>
      <c r="Y88" s="31"/>
      <c r="Z88" s="53"/>
      <c r="AA88" s="54"/>
      <c r="AI88" t="str">
        <f>""</f>
        <v/>
      </c>
      <c r="AJ88" t="str">
        <f>""</f>
        <v/>
      </c>
      <c r="AK88" t="str">
        <f>""</f>
        <v/>
      </c>
      <c r="AL88" t="str">
        <f>""</f>
        <v/>
      </c>
      <c r="AO88" s="71"/>
      <c r="AP88" s="71"/>
      <c r="AQ88" s="71"/>
      <c r="AR88" s="71"/>
      <c r="AS88" s="35"/>
      <c r="AT88" s="68"/>
      <c r="AW88" s="35"/>
      <c r="AX88" s="35"/>
      <c r="AY88" s="71"/>
      <c r="AZ88" s="71"/>
      <c r="BA88" s="71"/>
      <c r="BB88" s="71"/>
    </row>
    <row r="89" spans="1:54" x14ac:dyDescent="0.25">
      <c r="A89" s="31"/>
      <c r="L89" s="31"/>
      <c r="M89" s="31"/>
      <c r="T89" s="31"/>
      <c r="U89" s="31"/>
      <c r="V89" s="33"/>
      <c r="W89" s="31"/>
      <c r="X89" s="31"/>
      <c r="Y89" s="31"/>
      <c r="Z89" s="53"/>
      <c r="AA89" s="54"/>
      <c r="AI89" t="str">
        <f>""</f>
        <v/>
      </c>
      <c r="AJ89" t="str">
        <f>""</f>
        <v/>
      </c>
      <c r="AK89" t="str">
        <f>""</f>
        <v/>
      </c>
      <c r="AL89" t="str">
        <f>""</f>
        <v/>
      </c>
      <c r="AO89" s="71"/>
      <c r="AP89" s="71"/>
      <c r="AQ89" s="71"/>
      <c r="AR89" s="71"/>
      <c r="AS89" s="35"/>
      <c r="AT89" s="68"/>
      <c r="AW89" s="35"/>
      <c r="AX89" s="35"/>
      <c r="AY89" s="71"/>
      <c r="AZ89" s="71"/>
      <c r="BA89" s="71"/>
      <c r="BB89" s="71"/>
    </row>
    <row r="90" spans="1:54" x14ac:dyDescent="0.25">
      <c r="A90" s="31"/>
      <c r="L90" s="31"/>
      <c r="M90" s="31"/>
      <c r="T90" s="31"/>
      <c r="U90" s="31"/>
      <c r="V90" s="33"/>
      <c r="W90" s="31"/>
      <c r="X90" s="31"/>
      <c r="Y90" s="31"/>
      <c r="Z90" s="53"/>
      <c r="AA90" s="54"/>
      <c r="AI90" t="str">
        <f>""</f>
        <v/>
      </c>
      <c r="AJ90" t="str">
        <f>""</f>
        <v/>
      </c>
      <c r="AK90" t="str">
        <f>""</f>
        <v/>
      </c>
      <c r="AL90" t="str">
        <f>""</f>
        <v/>
      </c>
      <c r="AO90" s="71"/>
      <c r="AP90" s="71"/>
      <c r="AQ90" s="71"/>
      <c r="AR90" s="71"/>
      <c r="AS90" s="35"/>
      <c r="AT90" s="68"/>
      <c r="AW90" s="35"/>
      <c r="AX90" s="35"/>
      <c r="AY90" s="71"/>
      <c r="AZ90" s="71"/>
      <c r="BA90" s="71"/>
      <c r="BB90" s="71"/>
    </row>
    <row r="91" spans="1:54" x14ac:dyDescent="0.25">
      <c r="A91" s="31"/>
      <c r="L91" s="31"/>
      <c r="M91" s="31"/>
      <c r="T91" s="31"/>
      <c r="U91" s="31"/>
      <c r="V91" s="33"/>
      <c r="W91" s="31"/>
      <c r="X91" s="31"/>
      <c r="Y91" s="31"/>
      <c r="Z91" s="53"/>
      <c r="AA91" s="54"/>
      <c r="AI91" t="str">
        <f>""</f>
        <v/>
      </c>
      <c r="AJ91" t="str">
        <f>""</f>
        <v/>
      </c>
      <c r="AK91" t="str">
        <f>""</f>
        <v/>
      </c>
      <c r="AL91" t="str">
        <f>""</f>
        <v/>
      </c>
      <c r="AO91" s="71"/>
      <c r="AP91" s="71"/>
      <c r="AQ91" s="71"/>
      <c r="AR91" s="71"/>
      <c r="AS91" s="35"/>
      <c r="AT91" s="68"/>
      <c r="AW91" s="35"/>
      <c r="AX91" s="35"/>
      <c r="AY91" s="71"/>
      <c r="AZ91" s="71"/>
      <c r="BA91" s="71"/>
      <c r="BB91" s="71"/>
    </row>
    <row r="92" spans="1:54" x14ac:dyDescent="0.25">
      <c r="A92" s="31"/>
      <c r="L92" s="31"/>
      <c r="M92" s="31"/>
      <c r="T92" s="31"/>
      <c r="U92" s="31"/>
      <c r="V92" s="33"/>
      <c r="W92" s="31"/>
      <c r="X92" s="31"/>
      <c r="Y92" s="31"/>
      <c r="Z92" s="53"/>
      <c r="AA92" s="54"/>
      <c r="AI92" t="str">
        <f>""</f>
        <v/>
      </c>
      <c r="AJ92" t="str">
        <f>""</f>
        <v/>
      </c>
      <c r="AK92" t="str">
        <f>""</f>
        <v/>
      </c>
      <c r="AL92" t="str">
        <f>""</f>
        <v/>
      </c>
      <c r="AO92" s="71"/>
      <c r="AP92" s="71"/>
      <c r="AQ92" s="71"/>
      <c r="AR92" s="71"/>
      <c r="AS92" s="35"/>
      <c r="AT92" s="68"/>
      <c r="AW92" s="35"/>
      <c r="AX92" s="35"/>
      <c r="AY92" s="71"/>
      <c r="AZ92" s="71"/>
      <c r="BA92" s="71"/>
      <c r="BB92" s="71"/>
    </row>
    <row r="93" spans="1:54" x14ac:dyDescent="0.25">
      <c r="A93" s="31"/>
      <c r="L93" s="31"/>
      <c r="M93" s="31"/>
      <c r="T93" s="31"/>
      <c r="U93" s="31"/>
      <c r="V93" s="33"/>
      <c r="W93" s="31"/>
      <c r="X93" s="31"/>
      <c r="Y93" s="31"/>
      <c r="Z93" s="53"/>
      <c r="AA93" s="54"/>
      <c r="AI93" t="str">
        <f>""</f>
        <v/>
      </c>
      <c r="AJ93" t="str">
        <f>""</f>
        <v/>
      </c>
      <c r="AK93" t="str">
        <f>""</f>
        <v/>
      </c>
      <c r="AL93" t="str">
        <f>""</f>
        <v/>
      </c>
      <c r="AO93" s="71"/>
      <c r="AP93" s="71"/>
      <c r="AQ93" s="71"/>
      <c r="AR93" s="71"/>
      <c r="AS93" s="35"/>
      <c r="AT93" s="68"/>
      <c r="AW93" s="35"/>
      <c r="AX93" s="35"/>
      <c r="AY93" s="71"/>
      <c r="AZ93" s="71"/>
      <c r="BA93" s="71"/>
      <c r="BB93" s="71"/>
    </row>
    <row r="94" spans="1:54" x14ac:dyDescent="0.25">
      <c r="A94" s="31"/>
      <c r="L94" s="31"/>
      <c r="M94" s="31"/>
      <c r="T94" s="31"/>
      <c r="U94" s="31"/>
      <c r="V94" s="33"/>
      <c r="W94" s="31"/>
      <c r="X94" s="31"/>
      <c r="Y94" s="31"/>
      <c r="Z94" s="53"/>
      <c r="AA94" s="54"/>
      <c r="AI94" t="str">
        <f>""</f>
        <v/>
      </c>
      <c r="AJ94" t="str">
        <f>""</f>
        <v/>
      </c>
      <c r="AK94" t="str">
        <f>""</f>
        <v/>
      </c>
      <c r="AL94" t="str">
        <f>""</f>
        <v/>
      </c>
      <c r="AO94" s="71"/>
      <c r="AP94" s="71"/>
      <c r="AQ94" s="71"/>
      <c r="AR94" s="71"/>
      <c r="AS94" s="35"/>
      <c r="AT94" s="68"/>
      <c r="AW94" s="35"/>
      <c r="AX94" s="35"/>
      <c r="AY94" s="71"/>
      <c r="AZ94" s="71"/>
      <c r="BA94" s="71"/>
      <c r="BB94" s="71"/>
    </row>
    <row r="95" spans="1:54" x14ac:dyDescent="0.25">
      <c r="A95" s="31"/>
      <c r="L95" s="31"/>
      <c r="M95" s="31"/>
      <c r="T95" s="31"/>
      <c r="U95" s="31"/>
      <c r="V95" s="33"/>
      <c r="W95" s="31"/>
      <c r="X95" s="31"/>
      <c r="Y95" s="31"/>
      <c r="Z95" s="53"/>
      <c r="AA95" s="54"/>
      <c r="AI95" t="str">
        <f>""</f>
        <v/>
      </c>
      <c r="AJ95" t="str">
        <f>""</f>
        <v/>
      </c>
      <c r="AK95" t="str">
        <f>""</f>
        <v/>
      </c>
      <c r="AL95" t="str">
        <f>""</f>
        <v/>
      </c>
      <c r="AO95" s="71"/>
      <c r="AP95" s="71"/>
      <c r="AQ95" s="71"/>
      <c r="AR95" s="71"/>
      <c r="AS95" s="35"/>
      <c r="AT95" s="68"/>
      <c r="AW95" s="35"/>
      <c r="AX95" s="35"/>
      <c r="AY95" s="71"/>
      <c r="AZ95" s="71"/>
      <c r="BA95" s="71"/>
      <c r="BB95" s="71"/>
    </row>
    <row r="96" spans="1:54" x14ac:dyDescent="0.25">
      <c r="A96" s="31"/>
      <c r="L96" s="31"/>
      <c r="M96" s="31"/>
      <c r="T96" s="31"/>
      <c r="U96" s="31"/>
      <c r="V96" s="33"/>
      <c r="W96" s="31"/>
      <c r="X96" s="31"/>
      <c r="Y96" s="31"/>
      <c r="Z96" s="53"/>
      <c r="AA96" s="54"/>
      <c r="AI96" t="str">
        <f>""</f>
        <v/>
      </c>
      <c r="AJ96" t="str">
        <f>""</f>
        <v/>
      </c>
      <c r="AK96" t="str">
        <f>""</f>
        <v/>
      </c>
      <c r="AL96" t="str">
        <f>""</f>
        <v/>
      </c>
      <c r="AO96" s="71"/>
      <c r="AP96" s="71"/>
      <c r="AQ96" s="71"/>
      <c r="AR96" s="71"/>
      <c r="AS96" s="35"/>
      <c r="AT96" s="68"/>
      <c r="AW96" s="35"/>
      <c r="AX96" s="35"/>
      <c r="AY96" s="71"/>
      <c r="AZ96" s="71"/>
      <c r="BA96" s="71"/>
      <c r="BB96" s="71"/>
    </row>
    <row r="97" spans="1:54" x14ac:dyDescent="0.25">
      <c r="A97" s="31"/>
      <c r="L97" s="31"/>
      <c r="M97" s="31"/>
      <c r="T97" s="31"/>
      <c r="U97" s="31"/>
      <c r="V97" s="33"/>
      <c r="W97" s="31"/>
      <c r="X97" s="31"/>
      <c r="Y97" s="31"/>
      <c r="Z97" s="53"/>
      <c r="AA97" s="54"/>
      <c r="AI97" t="str">
        <f>""</f>
        <v/>
      </c>
      <c r="AJ97" t="str">
        <f>""</f>
        <v/>
      </c>
      <c r="AK97" t="str">
        <f>""</f>
        <v/>
      </c>
      <c r="AL97" t="str">
        <f>""</f>
        <v/>
      </c>
      <c r="AO97" s="71"/>
      <c r="AP97" s="71"/>
      <c r="AQ97" s="71"/>
      <c r="AR97" s="71"/>
      <c r="AS97" s="35"/>
      <c r="AT97" s="68"/>
      <c r="AW97" s="35"/>
      <c r="AX97" s="35"/>
      <c r="AY97" s="71"/>
      <c r="AZ97" s="71"/>
      <c r="BA97" s="71"/>
      <c r="BB97" s="71"/>
    </row>
    <row r="98" spans="1:54" x14ac:dyDescent="0.25">
      <c r="A98" s="31"/>
      <c r="L98" s="31"/>
      <c r="M98" s="31"/>
      <c r="T98" s="31"/>
      <c r="U98" s="31"/>
      <c r="V98" s="33"/>
      <c r="W98" s="31"/>
      <c r="X98" s="31"/>
      <c r="Y98" s="31"/>
      <c r="Z98" s="53"/>
      <c r="AA98" s="54"/>
      <c r="AI98" t="str">
        <f>""</f>
        <v/>
      </c>
      <c r="AJ98" t="str">
        <f>""</f>
        <v/>
      </c>
      <c r="AK98" t="str">
        <f>""</f>
        <v/>
      </c>
      <c r="AL98" t="str">
        <f>""</f>
        <v/>
      </c>
      <c r="AO98" s="71"/>
      <c r="AP98" s="71"/>
      <c r="AQ98" s="71"/>
      <c r="AR98" s="71"/>
      <c r="AS98" s="35"/>
      <c r="AT98" s="68"/>
      <c r="AW98" s="35"/>
      <c r="AX98" s="35"/>
      <c r="AY98" s="71"/>
      <c r="AZ98" s="71"/>
      <c r="BA98" s="71"/>
      <c r="BB98" s="71"/>
    </row>
    <row r="99" spans="1:54" x14ac:dyDescent="0.25">
      <c r="A99" s="31"/>
      <c r="L99" s="31"/>
      <c r="M99" s="31"/>
      <c r="T99" s="31"/>
      <c r="U99" s="31"/>
      <c r="V99" s="33"/>
      <c r="W99" s="31"/>
      <c r="X99" s="31"/>
      <c r="Y99" s="31"/>
      <c r="Z99" s="53"/>
      <c r="AA99" s="54"/>
      <c r="AI99" t="str">
        <f>""</f>
        <v/>
      </c>
      <c r="AJ99" t="str">
        <f>""</f>
        <v/>
      </c>
      <c r="AK99" t="str">
        <f>""</f>
        <v/>
      </c>
      <c r="AL99" t="str">
        <f>""</f>
        <v/>
      </c>
      <c r="AO99" s="71"/>
      <c r="AP99" s="71"/>
      <c r="AQ99" s="71"/>
      <c r="AR99" s="71"/>
      <c r="AS99" s="35"/>
      <c r="AT99" s="68"/>
      <c r="AW99" s="35"/>
      <c r="AX99" s="35"/>
      <c r="AY99" s="71"/>
      <c r="AZ99" s="71"/>
      <c r="BA99" s="71"/>
      <c r="BB99" s="71"/>
    </row>
    <row r="100" spans="1:54" x14ac:dyDescent="0.25">
      <c r="A100" s="31"/>
      <c r="L100" s="31"/>
      <c r="M100" s="31"/>
      <c r="T100" s="31"/>
      <c r="U100" s="31"/>
      <c r="V100" s="33"/>
      <c r="W100" s="31"/>
      <c r="X100" s="31"/>
      <c r="Y100" s="31"/>
      <c r="Z100" s="53"/>
      <c r="AA100" s="54"/>
      <c r="AI100" t="str">
        <f>""</f>
        <v/>
      </c>
      <c r="AJ100" t="str">
        <f>""</f>
        <v/>
      </c>
      <c r="AK100" t="str">
        <f>""</f>
        <v/>
      </c>
      <c r="AL100" t="str">
        <f>""</f>
        <v/>
      </c>
      <c r="AO100" s="71"/>
      <c r="AP100" s="71"/>
      <c r="AQ100" s="71"/>
      <c r="AR100" s="71"/>
      <c r="AS100" s="35"/>
      <c r="AT100" s="68"/>
      <c r="AW100" s="35"/>
      <c r="AX100" s="35"/>
      <c r="AY100" s="71"/>
      <c r="AZ100" s="71"/>
      <c r="BA100" s="71"/>
      <c r="BB100" s="71"/>
    </row>
    <row r="101" spans="1:54" x14ac:dyDescent="0.25">
      <c r="A101" s="31"/>
      <c r="L101" s="31"/>
      <c r="M101" s="31"/>
      <c r="T101" s="31"/>
      <c r="U101" s="31"/>
      <c r="V101" s="33"/>
      <c r="W101" s="31"/>
      <c r="X101" s="31"/>
      <c r="Y101" s="31"/>
      <c r="Z101" s="31"/>
      <c r="AA101" s="31"/>
      <c r="AI101" t="str">
        <f>""</f>
        <v/>
      </c>
      <c r="AJ101" t="str">
        <f>""</f>
        <v/>
      </c>
      <c r="AK101" t="str">
        <f>""</f>
        <v/>
      </c>
      <c r="AL101" t="str">
        <f>""</f>
        <v/>
      </c>
      <c r="AO101" s="71"/>
      <c r="AP101" s="71"/>
      <c r="AQ101" s="71"/>
      <c r="AR101" s="71"/>
      <c r="AS101" s="35"/>
      <c r="AT101" s="68"/>
      <c r="AW101" s="35"/>
      <c r="AX101" s="35"/>
      <c r="AY101" s="71"/>
      <c r="AZ101" s="71"/>
      <c r="BA101" s="71"/>
      <c r="BB101" s="71"/>
    </row>
    <row r="102" spans="1:54" x14ac:dyDescent="0.25">
      <c r="A102" s="31"/>
      <c r="L102" s="31"/>
      <c r="M102" s="31"/>
      <c r="T102" s="31"/>
      <c r="U102" s="31"/>
      <c r="V102" s="33"/>
      <c r="W102" s="31"/>
      <c r="X102" s="31"/>
      <c r="Y102" s="31"/>
      <c r="Z102" s="31"/>
      <c r="AA102" s="31"/>
      <c r="AI102" t="str">
        <f>""</f>
        <v/>
      </c>
      <c r="AJ102" t="str">
        <f>""</f>
        <v/>
      </c>
      <c r="AK102" t="str">
        <f>""</f>
        <v/>
      </c>
      <c r="AL102" t="str">
        <f>""</f>
        <v/>
      </c>
      <c r="AO102" s="71"/>
      <c r="AP102" s="71"/>
      <c r="AQ102" s="71"/>
      <c r="AR102" s="71"/>
      <c r="AS102" s="35"/>
      <c r="AT102" s="68"/>
      <c r="AW102" s="35"/>
      <c r="AX102" s="35"/>
      <c r="AY102" s="71"/>
      <c r="AZ102" s="71"/>
      <c r="BA102" s="71"/>
      <c r="BB102" s="71"/>
    </row>
    <row r="103" spans="1:54" x14ac:dyDescent="0.25">
      <c r="A103" s="31"/>
      <c r="L103" s="31"/>
      <c r="M103" s="31"/>
      <c r="T103" s="31"/>
      <c r="U103" s="31"/>
      <c r="V103" s="33"/>
      <c r="W103" s="31"/>
      <c r="X103" s="31"/>
      <c r="Y103" s="31"/>
      <c r="Z103" s="31"/>
      <c r="AA103" s="31"/>
      <c r="AI103" t="str">
        <f>""</f>
        <v/>
      </c>
      <c r="AJ103" t="str">
        <f>""</f>
        <v/>
      </c>
      <c r="AK103" t="str">
        <f>""</f>
        <v/>
      </c>
      <c r="AL103" t="str">
        <f>""</f>
        <v/>
      </c>
      <c r="AO103" s="71"/>
      <c r="AP103" s="71"/>
      <c r="AQ103" s="71"/>
      <c r="AR103" s="71"/>
      <c r="AS103" s="35"/>
      <c r="AT103" s="68"/>
      <c r="AW103" s="35"/>
      <c r="AX103" s="35"/>
      <c r="AY103" s="71"/>
      <c r="AZ103" s="71"/>
      <c r="BA103" s="71"/>
      <c r="BB103" s="71"/>
    </row>
    <row r="104" spans="1:54" x14ac:dyDescent="0.25">
      <c r="A104" s="31"/>
      <c r="L104" s="31"/>
      <c r="M104" s="31"/>
      <c r="T104" s="31"/>
      <c r="U104" s="31"/>
      <c r="V104" s="33"/>
      <c r="W104" s="31"/>
      <c r="X104" s="31"/>
      <c r="Y104" s="31"/>
      <c r="Z104" s="31"/>
      <c r="AA104" s="31"/>
      <c r="AI104" t="str">
        <f>""</f>
        <v/>
      </c>
      <c r="AJ104" t="str">
        <f>""</f>
        <v/>
      </c>
      <c r="AK104" t="str">
        <f>""</f>
        <v/>
      </c>
      <c r="AL104" t="str">
        <f>""</f>
        <v/>
      </c>
      <c r="AO104" s="71"/>
      <c r="AP104" s="71"/>
      <c r="AQ104" s="71"/>
      <c r="AR104" s="71"/>
      <c r="AS104" s="35"/>
      <c r="AT104" s="68"/>
      <c r="AW104" s="35"/>
      <c r="AX104" s="35"/>
      <c r="AY104" s="71"/>
      <c r="AZ104" s="71"/>
      <c r="BA104" s="71"/>
      <c r="BB104" s="71"/>
    </row>
    <row r="105" spans="1:54" x14ac:dyDescent="0.25">
      <c r="A105" s="31"/>
      <c r="L105" s="31"/>
      <c r="M105" s="31"/>
      <c r="T105" s="31"/>
      <c r="U105" s="31"/>
      <c r="V105" s="33"/>
      <c r="W105" s="31"/>
      <c r="X105" s="31"/>
      <c r="Y105" s="31"/>
      <c r="Z105" s="31"/>
      <c r="AA105" s="31"/>
      <c r="AI105" t="str">
        <f>""</f>
        <v/>
      </c>
      <c r="AJ105" t="str">
        <f>""</f>
        <v/>
      </c>
      <c r="AK105" t="str">
        <f>""</f>
        <v/>
      </c>
      <c r="AL105" t="str">
        <f>""</f>
        <v/>
      </c>
      <c r="AO105" s="71"/>
      <c r="AP105" s="71"/>
      <c r="AQ105" s="71"/>
      <c r="AR105" s="71"/>
      <c r="AS105" s="35"/>
      <c r="AT105" s="68"/>
      <c r="AW105" s="35"/>
      <c r="AX105" s="35"/>
      <c r="AY105" s="71"/>
      <c r="AZ105" s="71"/>
      <c r="BA105" s="71"/>
      <c r="BB105" s="71"/>
    </row>
    <row r="106" spans="1:54" x14ac:dyDescent="0.25">
      <c r="A106" s="31"/>
      <c r="L106" s="31"/>
      <c r="M106" s="31"/>
      <c r="T106" s="31"/>
      <c r="U106" s="31"/>
      <c r="V106" s="33"/>
      <c r="W106" s="31"/>
      <c r="X106" s="31"/>
      <c r="Y106" s="31"/>
      <c r="Z106" s="31"/>
      <c r="AA106" s="31"/>
      <c r="AI106" t="str">
        <f>""</f>
        <v/>
      </c>
      <c r="AJ106" t="str">
        <f>""</f>
        <v/>
      </c>
      <c r="AK106" t="str">
        <f>""</f>
        <v/>
      </c>
      <c r="AL106" t="str">
        <f>""</f>
        <v/>
      </c>
      <c r="AO106" s="71"/>
      <c r="AP106" s="71"/>
      <c r="AQ106" s="71"/>
      <c r="AR106" s="71"/>
      <c r="AS106" s="35"/>
      <c r="AT106" s="68"/>
      <c r="AW106" s="35"/>
      <c r="AX106" s="35"/>
      <c r="AY106" s="71"/>
      <c r="AZ106" s="71"/>
      <c r="BA106" s="71"/>
      <c r="BB106" s="71"/>
    </row>
    <row r="107" spans="1:54" x14ac:dyDescent="0.25">
      <c r="A107" s="31"/>
      <c r="L107" s="31"/>
      <c r="M107" s="31"/>
      <c r="T107" s="31"/>
      <c r="U107" s="31"/>
      <c r="V107" s="33"/>
      <c r="W107" s="31"/>
      <c r="X107" s="31"/>
      <c r="Y107" s="31"/>
      <c r="Z107" s="31"/>
      <c r="AA107" s="31"/>
      <c r="AI107" t="str">
        <f>""</f>
        <v/>
      </c>
      <c r="AJ107" t="str">
        <f>""</f>
        <v/>
      </c>
      <c r="AK107" t="str">
        <f>""</f>
        <v/>
      </c>
      <c r="AL107" t="str">
        <f>""</f>
        <v/>
      </c>
      <c r="AO107" s="71"/>
      <c r="AP107" s="71"/>
      <c r="AQ107" s="71"/>
      <c r="AR107" s="71"/>
      <c r="AS107" s="35"/>
      <c r="AT107" s="68"/>
      <c r="AW107" s="35"/>
      <c r="AX107" s="35"/>
      <c r="AY107" s="71"/>
      <c r="AZ107" s="71"/>
      <c r="BA107" s="71"/>
      <c r="BB107" s="71"/>
    </row>
    <row r="108" spans="1:54" x14ac:dyDescent="0.25">
      <c r="A108" s="31"/>
      <c r="L108" s="31"/>
      <c r="M108" s="31"/>
      <c r="T108" s="31"/>
      <c r="U108" s="31"/>
      <c r="V108" s="33"/>
      <c r="W108" s="31"/>
      <c r="X108" s="31"/>
      <c r="Y108" s="31"/>
      <c r="Z108" s="31"/>
      <c r="AA108" s="31"/>
      <c r="AI108" t="str">
        <f>""</f>
        <v/>
      </c>
      <c r="AJ108" t="str">
        <f>""</f>
        <v/>
      </c>
      <c r="AK108" t="str">
        <f>""</f>
        <v/>
      </c>
      <c r="AL108" t="str">
        <f>""</f>
        <v/>
      </c>
      <c r="AO108" s="71"/>
      <c r="AP108" s="71"/>
      <c r="AQ108" s="71"/>
      <c r="AR108" s="71"/>
      <c r="AS108" s="35"/>
      <c r="AT108" s="68"/>
      <c r="AW108" s="35"/>
      <c r="AX108" s="35"/>
      <c r="AY108" s="71"/>
      <c r="AZ108" s="71"/>
      <c r="BA108" s="71"/>
      <c r="BB108" s="71"/>
    </row>
    <row r="109" spans="1:54" x14ac:dyDescent="0.25">
      <c r="A109" s="31"/>
      <c r="L109" s="31"/>
      <c r="M109" s="31"/>
      <c r="T109" s="31"/>
      <c r="U109" s="31"/>
      <c r="V109" s="33"/>
      <c r="W109" s="31"/>
      <c r="X109" s="31"/>
      <c r="Y109" s="31"/>
      <c r="Z109" s="31"/>
      <c r="AA109" s="31"/>
      <c r="AI109" t="str">
        <f>""</f>
        <v/>
      </c>
      <c r="AJ109" t="str">
        <f>""</f>
        <v/>
      </c>
      <c r="AK109" t="str">
        <f>""</f>
        <v/>
      </c>
      <c r="AL109" t="str">
        <f>""</f>
        <v/>
      </c>
      <c r="AO109" s="71"/>
      <c r="AP109" s="71"/>
      <c r="AQ109" s="71"/>
      <c r="AR109" s="71"/>
      <c r="AS109" s="35"/>
      <c r="AT109" s="68"/>
      <c r="AW109" s="35"/>
      <c r="AX109" s="35"/>
      <c r="AY109" s="71"/>
      <c r="AZ109" s="71"/>
      <c r="BA109" s="71"/>
      <c r="BB109" s="71"/>
    </row>
    <row r="110" spans="1:54" x14ac:dyDescent="0.25">
      <c r="A110" s="31"/>
      <c r="L110" s="31"/>
      <c r="M110" s="31"/>
      <c r="T110" s="31"/>
      <c r="U110" s="31"/>
      <c r="V110" s="33"/>
      <c r="W110" s="31"/>
      <c r="X110" s="31"/>
      <c r="Y110" s="31"/>
      <c r="Z110" s="31"/>
      <c r="AA110" s="31"/>
      <c r="AI110" t="str">
        <f>""</f>
        <v/>
      </c>
      <c r="AJ110" t="str">
        <f>""</f>
        <v/>
      </c>
      <c r="AK110" t="str">
        <f>""</f>
        <v/>
      </c>
      <c r="AL110" t="str">
        <f>""</f>
        <v/>
      </c>
      <c r="AO110" s="71"/>
      <c r="AP110" s="71"/>
      <c r="AQ110" s="71"/>
      <c r="AR110" s="71"/>
      <c r="AS110" s="35"/>
      <c r="AT110" s="68"/>
      <c r="AW110" s="35"/>
      <c r="AX110" s="35"/>
      <c r="AY110" s="71"/>
      <c r="AZ110" s="71"/>
      <c r="BA110" s="71"/>
      <c r="BB110" s="71"/>
    </row>
    <row r="111" spans="1:54" x14ac:dyDescent="0.25">
      <c r="A111" s="31"/>
      <c r="L111" s="31"/>
      <c r="M111" s="31"/>
      <c r="T111" s="31"/>
      <c r="U111" s="31"/>
      <c r="V111" s="33"/>
      <c r="W111" s="31"/>
      <c r="X111" s="31"/>
      <c r="Y111" s="31"/>
      <c r="Z111" s="31"/>
      <c r="AA111" s="31"/>
      <c r="AI111" t="str">
        <f>""</f>
        <v/>
      </c>
      <c r="AJ111" t="str">
        <f>""</f>
        <v/>
      </c>
      <c r="AK111" t="str">
        <f>""</f>
        <v/>
      </c>
      <c r="AL111" t="str">
        <f>""</f>
        <v/>
      </c>
      <c r="AO111" s="71"/>
      <c r="AP111" s="71"/>
      <c r="AQ111" s="71"/>
      <c r="AR111" s="71"/>
      <c r="AS111" s="35"/>
      <c r="AT111" s="68"/>
      <c r="AW111" s="35"/>
      <c r="AX111" s="35"/>
      <c r="AY111" s="71"/>
      <c r="AZ111" s="71"/>
      <c r="BA111" s="71"/>
      <c r="BB111" s="71"/>
    </row>
    <row r="112" spans="1:54" x14ac:dyDescent="0.25">
      <c r="A112" s="31"/>
      <c r="L112" s="31"/>
      <c r="M112" s="31"/>
      <c r="T112" s="31"/>
      <c r="U112" s="31"/>
      <c r="V112" s="33"/>
      <c r="W112" s="31"/>
      <c r="X112" s="31"/>
      <c r="Y112" s="31"/>
      <c r="Z112" s="31"/>
      <c r="AA112" s="31"/>
      <c r="AI112" t="str">
        <f>""</f>
        <v/>
      </c>
      <c r="AJ112" t="str">
        <f>""</f>
        <v/>
      </c>
      <c r="AK112" t="str">
        <f>""</f>
        <v/>
      </c>
      <c r="AL112" t="str">
        <f>""</f>
        <v/>
      </c>
      <c r="AO112" s="71"/>
      <c r="AP112" s="71"/>
      <c r="AQ112" s="71"/>
      <c r="AR112" s="71"/>
      <c r="AS112" s="35"/>
      <c r="AT112" s="68"/>
      <c r="AW112" s="35"/>
      <c r="AX112" s="35"/>
      <c r="AY112" s="71"/>
      <c r="AZ112" s="71"/>
      <c r="BA112" s="71"/>
      <c r="BB112" s="71"/>
    </row>
    <row r="113" spans="1:54" x14ac:dyDescent="0.25">
      <c r="A113" s="31"/>
      <c r="L113" s="31"/>
      <c r="M113" s="31"/>
      <c r="T113" s="31"/>
      <c r="U113" s="31"/>
      <c r="V113" s="33"/>
      <c r="W113" s="31"/>
      <c r="X113" s="31"/>
      <c r="Y113" s="31"/>
      <c r="Z113" s="31"/>
      <c r="AA113" s="31"/>
      <c r="AI113" t="str">
        <f>""</f>
        <v/>
      </c>
      <c r="AJ113" t="str">
        <f>""</f>
        <v/>
      </c>
      <c r="AK113" t="str">
        <f>""</f>
        <v/>
      </c>
      <c r="AL113" t="str">
        <f>""</f>
        <v/>
      </c>
      <c r="AO113" s="71"/>
      <c r="AP113" s="71"/>
      <c r="AQ113" s="71"/>
      <c r="AR113" s="71"/>
      <c r="AS113" s="35"/>
      <c r="AT113" s="68"/>
      <c r="AW113" s="35"/>
      <c r="AX113" s="35"/>
      <c r="AY113" s="71"/>
      <c r="AZ113" s="71"/>
      <c r="BA113" s="71"/>
      <c r="BB113" s="71"/>
    </row>
    <row r="114" spans="1:54" x14ac:dyDescent="0.25">
      <c r="A114" s="31"/>
      <c r="L114" s="31"/>
      <c r="M114" s="31"/>
      <c r="T114" s="31"/>
      <c r="U114" s="31"/>
      <c r="V114" s="33"/>
      <c r="W114" s="31"/>
      <c r="X114" s="31"/>
      <c r="Y114" s="31"/>
      <c r="Z114" s="31"/>
      <c r="AA114" s="31"/>
      <c r="AI114" t="str">
        <f>""</f>
        <v/>
      </c>
      <c r="AJ114" t="str">
        <f>""</f>
        <v/>
      </c>
      <c r="AK114" t="str">
        <f>""</f>
        <v/>
      </c>
      <c r="AL114" t="str">
        <f>""</f>
        <v/>
      </c>
      <c r="AO114" s="71"/>
      <c r="AP114" s="71"/>
      <c r="AQ114" s="71"/>
      <c r="AR114" s="71"/>
      <c r="AS114" s="35"/>
      <c r="AT114" s="68"/>
      <c r="AW114" s="35"/>
      <c r="AX114" s="35"/>
      <c r="AY114" s="71"/>
      <c r="AZ114" s="71"/>
      <c r="BA114" s="71"/>
      <c r="BB114" s="71"/>
    </row>
    <row r="115" spans="1:54" x14ac:dyDescent="0.25">
      <c r="A115" s="31"/>
      <c r="L115" s="31"/>
      <c r="M115" s="31"/>
      <c r="T115" s="31"/>
      <c r="U115" s="31"/>
      <c r="V115" s="33"/>
      <c r="W115" s="31"/>
      <c r="X115" s="31"/>
      <c r="Y115" s="31"/>
      <c r="Z115" s="31"/>
      <c r="AA115" s="31"/>
      <c r="AI115" t="str">
        <f>""</f>
        <v/>
      </c>
      <c r="AJ115" t="str">
        <f>""</f>
        <v/>
      </c>
      <c r="AK115" t="str">
        <f>""</f>
        <v/>
      </c>
      <c r="AL115" t="str">
        <f>""</f>
        <v/>
      </c>
      <c r="AO115" s="71"/>
      <c r="AP115" s="71"/>
      <c r="AQ115" s="71"/>
      <c r="AR115" s="71"/>
      <c r="AS115" s="35"/>
      <c r="AT115" s="68"/>
      <c r="AW115" s="35"/>
      <c r="AX115" s="35"/>
      <c r="AY115" s="71"/>
      <c r="AZ115" s="71"/>
      <c r="BA115" s="71"/>
      <c r="BB115" s="71"/>
    </row>
    <row r="116" spans="1:54" x14ac:dyDescent="0.25">
      <c r="A116" s="31"/>
      <c r="L116" s="31"/>
      <c r="M116" s="31"/>
      <c r="T116" s="31"/>
      <c r="U116" s="31"/>
      <c r="V116" s="33"/>
      <c r="W116" s="31"/>
      <c r="X116" s="31"/>
      <c r="Y116" s="31"/>
      <c r="Z116" s="31"/>
      <c r="AA116" s="31"/>
      <c r="AI116" t="str">
        <f>""</f>
        <v/>
      </c>
      <c r="AJ116" t="str">
        <f>""</f>
        <v/>
      </c>
      <c r="AK116" t="str">
        <f>""</f>
        <v/>
      </c>
      <c r="AL116" t="str">
        <f>""</f>
        <v/>
      </c>
      <c r="AO116" s="71"/>
      <c r="AP116" s="71"/>
      <c r="AQ116" s="71"/>
      <c r="AR116" s="71"/>
      <c r="AS116" s="35"/>
      <c r="AT116" s="68"/>
      <c r="AW116" s="35"/>
      <c r="AX116" s="35"/>
      <c r="AY116" s="71"/>
      <c r="AZ116" s="71"/>
      <c r="BA116" s="71"/>
      <c r="BB116" s="71"/>
    </row>
    <row r="117" spans="1:54" x14ac:dyDescent="0.25">
      <c r="A117" s="31"/>
      <c r="L117" s="31"/>
      <c r="M117" s="31"/>
      <c r="T117" s="31"/>
      <c r="U117" s="31"/>
      <c r="V117" s="33"/>
      <c r="W117" s="31"/>
      <c r="X117" s="31"/>
      <c r="Y117" s="31"/>
      <c r="Z117" s="31"/>
      <c r="AA117" s="31"/>
      <c r="AI117" t="str">
        <f>""</f>
        <v/>
      </c>
      <c r="AJ117" t="str">
        <f>""</f>
        <v/>
      </c>
      <c r="AK117" t="str">
        <f>""</f>
        <v/>
      </c>
      <c r="AL117" t="str">
        <f>""</f>
        <v/>
      </c>
      <c r="AO117" s="71"/>
      <c r="AP117" s="71"/>
      <c r="AQ117" s="71"/>
      <c r="AR117" s="71"/>
      <c r="AS117" s="35"/>
      <c r="AT117" s="68"/>
      <c r="AW117" s="35"/>
      <c r="AX117" s="35"/>
      <c r="AY117" s="71"/>
      <c r="AZ117" s="71"/>
      <c r="BA117" s="71"/>
      <c r="BB117" s="71"/>
    </row>
    <row r="118" spans="1:54" x14ac:dyDescent="0.25">
      <c r="A118" s="31"/>
      <c r="L118" s="31"/>
      <c r="M118" s="31"/>
      <c r="T118" s="31"/>
      <c r="U118" s="31"/>
      <c r="V118" s="33"/>
      <c r="W118" s="31"/>
      <c r="X118" s="31"/>
      <c r="Y118" s="31"/>
      <c r="Z118" s="31"/>
      <c r="AA118" s="31"/>
      <c r="AI118" t="str">
        <f>""</f>
        <v/>
      </c>
      <c r="AJ118" t="str">
        <f>""</f>
        <v/>
      </c>
      <c r="AK118" t="str">
        <f>""</f>
        <v/>
      </c>
      <c r="AL118" t="str">
        <f>""</f>
        <v/>
      </c>
      <c r="AO118" s="71"/>
      <c r="AP118" s="71"/>
      <c r="AQ118" s="71"/>
      <c r="AR118" s="71"/>
      <c r="AS118" s="35"/>
      <c r="AT118" s="68"/>
      <c r="AW118" s="35"/>
      <c r="AX118" s="35"/>
      <c r="AY118" s="71"/>
      <c r="AZ118" s="71"/>
      <c r="BA118" s="71"/>
      <c r="BB118" s="71"/>
    </row>
    <row r="119" spans="1:54" x14ac:dyDescent="0.25">
      <c r="A119" s="31"/>
      <c r="L119" s="31"/>
      <c r="M119" s="31"/>
      <c r="T119" s="31"/>
      <c r="U119" s="31"/>
      <c r="V119" s="33"/>
      <c r="W119" s="31"/>
      <c r="X119" s="31"/>
      <c r="Y119" s="31"/>
      <c r="Z119" s="31"/>
      <c r="AA119" s="31"/>
      <c r="AI119" t="str">
        <f>""</f>
        <v/>
      </c>
      <c r="AJ119" t="str">
        <f>""</f>
        <v/>
      </c>
      <c r="AK119" t="str">
        <f>""</f>
        <v/>
      </c>
      <c r="AL119" t="str">
        <f>""</f>
        <v/>
      </c>
      <c r="AO119" s="71"/>
      <c r="AP119" s="71"/>
      <c r="AQ119" s="71"/>
      <c r="AR119" s="71"/>
      <c r="AS119" s="35"/>
      <c r="AT119" s="68"/>
      <c r="AW119" s="35"/>
      <c r="AX119" s="35"/>
      <c r="AY119" s="71"/>
      <c r="AZ119" s="71"/>
      <c r="BA119" s="71"/>
      <c r="BB119" s="71"/>
    </row>
    <row r="120" spans="1:54" x14ac:dyDescent="0.25">
      <c r="A120" s="31"/>
      <c r="L120" s="31"/>
      <c r="M120" s="31"/>
      <c r="T120" s="31"/>
      <c r="U120" s="31"/>
      <c r="V120" s="33"/>
      <c r="W120" s="31"/>
      <c r="X120" s="31"/>
      <c r="Y120" s="31"/>
      <c r="Z120" s="31"/>
      <c r="AA120" s="31"/>
      <c r="AI120" t="str">
        <f>""</f>
        <v/>
      </c>
      <c r="AJ120" t="str">
        <f>""</f>
        <v/>
      </c>
      <c r="AK120" t="str">
        <f>""</f>
        <v/>
      </c>
      <c r="AL120" t="str">
        <f>""</f>
        <v/>
      </c>
      <c r="AO120" s="71"/>
      <c r="AP120" s="71"/>
      <c r="AQ120" s="71"/>
      <c r="AR120" s="71"/>
      <c r="AS120" s="35"/>
      <c r="AT120" s="68"/>
      <c r="AW120" s="35"/>
      <c r="AX120" s="35"/>
      <c r="AY120" s="71"/>
      <c r="AZ120" s="71"/>
      <c r="BA120" s="71"/>
      <c r="BB120" s="71"/>
    </row>
    <row r="121" spans="1:54" x14ac:dyDescent="0.25">
      <c r="A121" s="31"/>
      <c r="L121" s="31"/>
      <c r="M121" s="31"/>
      <c r="T121" s="31"/>
      <c r="U121" s="31"/>
      <c r="V121" s="33"/>
      <c r="W121" s="31"/>
      <c r="X121" s="31"/>
      <c r="Y121" s="31"/>
      <c r="Z121" s="31"/>
      <c r="AA121" s="31"/>
      <c r="AI121" t="str">
        <f>""</f>
        <v/>
      </c>
      <c r="AJ121" t="str">
        <f>""</f>
        <v/>
      </c>
      <c r="AK121" t="str">
        <f>""</f>
        <v/>
      </c>
      <c r="AL121" t="str">
        <f>""</f>
        <v/>
      </c>
      <c r="AO121" s="71"/>
      <c r="AP121" s="71"/>
      <c r="AQ121" s="71"/>
      <c r="AR121" s="71"/>
      <c r="AS121" s="35"/>
      <c r="AT121" s="68"/>
      <c r="AW121" s="35"/>
      <c r="AX121" s="35"/>
      <c r="AY121" s="71"/>
      <c r="AZ121" s="71"/>
      <c r="BA121" s="71"/>
      <c r="BB121" s="71"/>
    </row>
    <row r="122" spans="1:54" x14ac:dyDescent="0.25">
      <c r="A122" s="31"/>
      <c r="L122" s="31"/>
      <c r="M122" s="31"/>
      <c r="T122" s="31"/>
      <c r="U122" s="31"/>
      <c r="V122" s="33"/>
      <c r="W122" s="31"/>
      <c r="X122" s="31"/>
      <c r="Y122" s="31"/>
      <c r="Z122" s="31"/>
      <c r="AA122" s="31"/>
      <c r="AI122" t="str">
        <f>""</f>
        <v/>
      </c>
      <c r="AJ122" t="str">
        <f>""</f>
        <v/>
      </c>
      <c r="AK122" t="str">
        <f>""</f>
        <v/>
      </c>
      <c r="AL122" t="str">
        <f>""</f>
        <v/>
      </c>
      <c r="AO122" s="71"/>
      <c r="AP122" s="71"/>
      <c r="AQ122" s="71"/>
      <c r="AR122" s="71"/>
      <c r="AS122" s="35"/>
      <c r="AT122" s="68"/>
      <c r="AW122" s="35"/>
      <c r="AX122" s="35"/>
      <c r="AY122" s="71"/>
      <c r="AZ122" s="71"/>
      <c r="BA122" s="71"/>
      <c r="BB122" s="71"/>
    </row>
    <row r="123" spans="1:54" x14ac:dyDescent="0.25">
      <c r="A123" s="31"/>
      <c r="L123" s="31"/>
      <c r="M123" s="31"/>
      <c r="T123" s="31"/>
      <c r="U123" s="31"/>
      <c r="V123" s="33"/>
      <c r="W123" s="31"/>
      <c r="X123" s="31"/>
      <c r="Y123" s="31"/>
      <c r="Z123" s="31"/>
      <c r="AA123" s="31"/>
      <c r="AO123" s="71"/>
      <c r="AP123" s="71"/>
      <c r="AQ123" s="71"/>
      <c r="AR123" s="71"/>
      <c r="AS123" s="35"/>
      <c r="AT123" s="68"/>
      <c r="AW123" s="35"/>
      <c r="AX123" s="35"/>
      <c r="AY123" s="71"/>
      <c r="AZ123" s="71"/>
      <c r="BA123" s="71"/>
      <c r="BB123" s="71"/>
    </row>
    <row r="124" spans="1:54" x14ac:dyDescent="0.25">
      <c r="A124" s="31"/>
      <c r="L124" s="31"/>
      <c r="M124" s="31"/>
      <c r="T124" s="31"/>
      <c r="U124" s="31"/>
      <c r="V124" s="33"/>
      <c r="W124" s="31"/>
      <c r="X124" s="31"/>
      <c r="Y124" s="31"/>
      <c r="Z124" s="31"/>
      <c r="AA124" s="31"/>
      <c r="AO124" s="71"/>
      <c r="AP124" s="71"/>
      <c r="AQ124" s="71"/>
      <c r="AR124" s="71"/>
      <c r="AS124" s="35"/>
      <c r="AT124" s="68"/>
      <c r="AW124" s="35"/>
      <c r="AX124" s="35"/>
      <c r="AY124" s="71"/>
      <c r="AZ124" s="71"/>
      <c r="BA124" s="71"/>
      <c r="BB124" s="71"/>
    </row>
    <row r="125" spans="1:54" x14ac:dyDescent="0.25">
      <c r="A125" s="31"/>
      <c r="L125" s="31"/>
      <c r="M125" s="31"/>
      <c r="T125" s="31"/>
      <c r="U125" s="31"/>
      <c r="V125" s="33"/>
      <c r="W125" s="31"/>
      <c r="X125" s="31"/>
      <c r="Y125" s="31"/>
      <c r="Z125" s="31"/>
      <c r="AA125" s="31"/>
      <c r="AO125" s="71"/>
      <c r="AP125" s="71"/>
      <c r="AQ125" s="71"/>
      <c r="AR125" s="71"/>
      <c r="AS125" s="35"/>
      <c r="AT125" s="68"/>
      <c r="AW125" s="35"/>
      <c r="AX125" s="35"/>
      <c r="AY125" s="71"/>
      <c r="AZ125" s="71"/>
      <c r="BA125" s="71"/>
      <c r="BB125" s="71"/>
    </row>
    <row r="126" spans="1:54" x14ac:dyDescent="0.25">
      <c r="A126" s="31"/>
      <c r="L126" s="31"/>
      <c r="M126" s="31"/>
      <c r="T126" s="31"/>
      <c r="U126" s="31"/>
      <c r="V126" s="33"/>
      <c r="W126" s="31"/>
      <c r="X126" s="31"/>
      <c r="Y126" s="31"/>
      <c r="Z126" s="31"/>
      <c r="AA126" s="31"/>
      <c r="AO126" s="71"/>
      <c r="AP126" s="71"/>
      <c r="AQ126" s="71"/>
      <c r="AR126" s="71"/>
      <c r="AS126" s="35"/>
      <c r="AT126" s="68"/>
      <c r="AW126" s="35"/>
      <c r="AX126" s="35"/>
      <c r="AY126" s="71"/>
      <c r="AZ126" s="71"/>
      <c r="BA126" s="71"/>
      <c r="BB126" s="71"/>
    </row>
    <row r="127" spans="1:54" x14ac:dyDescent="0.25">
      <c r="A127" s="31"/>
      <c r="L127" s="31"/>
      <c r="M127" s="31"/>
      <c r="T127" s="31"/>
      <c r="U127" s="31"/>
      <c r="V127" s="33"/>
      <c r="W127" s="31"/>
      <c r="X127" s="31"/>
      <c r="Y127" s="31"/>
      <c r="Z127" s="31"/>
      <c r="AA127" s="31"/>
      <c r="AO127" s="71"/>
      <c r="AP127" s="71"/>
      <c r="AQ127" s="71"/>
      <c r="AR127" s="71"/>
      <c r="AS127" s="35"/>
      <c r="AT127" s="68"/>
      <c r="AW127" s="35"/>
      <c r="AX127" s="35"/>
      <c r="AY127" s="71"/>
      <c r="AZ127" s="71"/>
      <c r="BA127" s="71"/>
      <c r="BB127" s="71"/>
    </row>
    <row r="128" spans="1:54" x14ac:dyDescent="0.25">
      <c r="A128" s="31"/>
      <c r="L128" s="31"/>
      <c r="M128" s="31"/>
      <c r="T128" s="31"/>
      <c r="U128" s="31"/>
      <c r="V128" s="33"/>
      <c r="W128" s="31"/>
      <c r="X128" s="31"/>
      <c r="Y128" s="31"/>
      <c r="Z128" s="31"/>
      <c r="AA128" s="31"/>
      <c r="AO128" s="71"/>
      <c r="AP128" s="71"/>
      <c r="AQ128" s="71"/>
      <c r="AR128" s="71"/>
      <c r="AS128" s="35"/>
      <c r="AT128" s="68"/>
      <c r="AW128" s="35"/>
      <c r="AX128" s="35"/>
      <c r="AY128" s="71"/>
      <c r="AZ128" s="71"/>
      <c r="BA128" s="71"/>
      <c r="BB128" s="71"/>
    </row>
    <row r="129" spans="1:54" x14ac:dyDescent="0.25">
      <c r="A129" s="31"/>
      <c r="L129" s="31"/>
      <c r="M129" s="31"/>
      <c r="T129" s="31"/>
      <c r="U129" s="31"/>
      <c r="V129" s="33"/>
      <c r="W129" s="31"/>
      <c r="X129" s="31"/>
      <c r="Y129" s="31"/>
      <c r="Z129" s="31"/>
      <c r="AA129" s="31"/>
      <c r="AO129" s="71"/>
      <c r="AP129" s="71"/>
      <c r="AQ129" s="71"/>
      <c r="AR129" s="71"/>
      <c r="AS129" s="35"/>
      <c r="AT129" s="68"/>
      <c r="AW129" s="35"/>
      <c r="AX129" s="35"/>
      <c r="AY129" s="71"/>
      <c r="AZ129" s="71"/>
      <c r="BA129" s="71"/>
      <c r="BB129" s="71"/>
    </row>
    <row r="130" spans="1:54" x14ac:dyDescent="0.25">
      <c r="A130" s="31"/>
      <c r="L130" s="31"/>
      <c r="M130" s="31"/>
      <c r="T130" s="31"/>
      <c r="U130" s="31"/>
      <c r="V130" s="33"/>
      <c r="W130" s="31"/>
      <c r="X130" s="31"/>
      <c r="Y130" s="31"/>
      <c r="Z130" s="31"/>
      <c r="AA130" s="31"/>
      <c r="AO130" s="71"/>
      <c r="AP130" s="71"/>
      <c r="AQ130" s="71"/>
      <c r="AR130" s="71"/>
      <c r="AS130" s="35"/>
      <c r="AT130" s="68"/>
      <c r="AW130" s="35"/>
      <c r="AX130" s="35"/>
      <c r="AY130" s="71"/>
      <c r="AZ130" s="71"/>
      <c r="BA130" s="71"/>
      <c r="BB130" s="71"/>
    </row>
    <row r="131" spans="1:54" x14ac:dyDescent="0.25">
      <c r="A131" s="31"/>
      <c r="L131" s="31"/>
      <c r="M131" s="31"/>
      <c r="T131" s="31"/>
      <c r="U131" s="31"/>
      <c r="V131" s="33"/>
      <c r="W131" s="31"/>
      <c r="X131" s="31"/>
      <c r="Y131" s="31"/>
      <c r="Z131" s="31"/>
      <c r="AA131" s="31"/>
      <c r="AO131" s="71"/>
      <c r="AP131" s="71"/>
      <c r="AQ131" s="71"/>
      <c r="AR131" s="71"/>
      <c r="AS131" s="35"/>
      <c r="AT131" s="68"/>
      <c r="AW131" s="35"/>
      <c r="AX131" s="35"/>
      <c r="AY131" s="71"/>
      <c r="AZ131" s="71"/>
      <c r="BA131" s="71"/>
      <c r="BB131" s="71"/>
    </row>
    <row r="132" spans="1:54" x14ac:dyDescent="0.25">
      <c r="A132" s="31"/>
      <c r="L132" s="31"/>
      <c r="M132" s="31"/>
      <c r="T132" s="31"/>
      <c r="U132" s="31"/>
      <c r="V132" s="33"/>
      <c r="W132" s="31"/>
      <c r="X132" s="31"/>
      <c r="Y132" s="31"/>
      <c r="Z132" s="31"/>
      <c r="AA132" s="31"/>
      <c r="AO132" s="71"/>
      <c r="AP132" s="71"/>
      <c r="AQ132" s="71"/>
      <c r="AR132" s="71"/>
      <c r="AS132" s="35"/>
      <c r="AT132" s="68"/>
      <c r="AW132" s="35"/>
      <c r="AX132" s="35"/>
      <c r="AY132" s="71"/>
      <c r="AZ132" s="71"/>
      <c r="BA132" s="71"/>
      <c r="BB132" s="71"/>
    </row>
    <row r="133" spans="1:54" x14ac:dyDescent="0.25">
      <c r="A133" s="31"/>
      <c r="L133" s="31"/>
      <c r="M133" s="31"/>
      <c r="T133" s="31"/>
      <c r="U133" s="31"/>
      <c r="V133" s="33"/>
      <c r="W133" s="31"/>
      <c r="X133" s="31"/>
      <c r="Y133" s="31"/>
      <c r="Z133" s="31"/>
      <c r="AA133" s="31"/>
      <c r="AO133" s="71"/>
      <c r="AP133" s="71"/>
      <c r="AQ133" s="71"/>
      <c r="AR133" s="71"/>
      <c r="AS133" s="35"/>
      <c r="AT133" s="68"/>
      <c r="AW133" s="35"/>
      <c r="AX133" s="35"/>
      <c r="AY133" s="71"/>
      <c r="AZ133" s="71"/>
      <c r="BA133" s="71"/>
      <c r="BB133" s="71"/>
    </row>
    <row r="134" spans="1:54" x14ac:dyDescent="0.25">
      <c r="A134" s="31"/>
      <c r="L134" s="31"/>
      <c r="M134" s="31"/>
      <c r="T134" s="31"/>
      <c r="U134" s="31"/>
      <c r="V134" s="33"/>
      <c r="W134" s="31"/>
      <c r="X134" s="31"/>
      <c r="Y134" s="31"/>
      <c r="Z134" s="31"/>
      <c r="AA134" s="31"/>
      <c r="AO134" s="71"/>
      <c r="AP134" s="71"/>
      <c r="AQ134" s="71"/>
      <c r="AR134" s="71"/>
      <c r="AS134" s="35"/>
      <c r="AT134" s="68"/>
      <c r="AW134" s="35"/>
      <c r="AX134" s="35"/>
      <c r="AY134" s="71"/>
      <c r="AZ134" s="71"/>
      <c r="BA134" s="71"/>
      <c r="BB134" s="71"/>
    </row>
    <row r="135" spans="1:54" x14ac:dyDescent="0.25">
      <c r="A135" s="31"/>
      <c r="L135" s="31"/>
      <c r="M135" s="31"/>
      <c r="T135" s="31"/>
      <c r="U135" s="31"/>
      <c r="V135" s="33"/>
      <c r="W135" s="31"/>
      <c r="X135" s="31"/>
      <c r="Y135" s="31"/>
      <c r="Z135" s="31"/>
      <c r="AA135" s="31"/>
      <c r="AO135" s="71"/>
      <c r="AP135" s="71"/>
      <c r="AQ135" s="71"/>
      <c r="AR135" s="71"/>
      <c r="AS135" s="35"/>
      <c r="AT135" s="68"/>
      <c r="AW135" s="35"/>
      <c r="AX135" s="35"/>
      <c r="AY135" s="71"/>
      <c r="AZ135" s="71"/>
      <c r="BA135" s="71"/>
      <c r="BB135" s="71"/>
    </row>
    <row r="136" spans="1:54" x14ac:dyDescent="0.25">
      <c r="A136" s="31"/>
      <c r="L136" s="31"/>
      <c r="M136" s="31"/>
      <c r="T136" s="31"/>
      <c r="U136" s="31"/>
      <c r="V136" s="33"/>
      <c r="W136" s="31"/>
      <c r="X136" s="31"/>
      <c r="Y136" s="31"/>
      <c r="Z136" s="31"/>
      <c r="AA136" s="31"/>
      <c r="AO136" s="71"/>
      <c r="AP136" s="71"/>
      <c r="AQ136" s="71"/>
      <c r="AR136" s="71"/>
      <c r="AS136" s="35"/>
      <c r="AT136" s="68"/>
      <c r="AW136" s="35"/>
      <c r="AX136" s="35"/>
      <c r="AY136" s="71"/>
      <c r="AZ136" s="71"/>
      <c r="BA136" s="71"/>
      <c r="BB136" s="71"/>
    </row>
    <row r="137" spans="1:54" x14ac:dyDescent="0.25">
      <c r="A137" s="31"/>
      <c r="L137" s="31"/>
      <c r="M137" s="31"/>
      <c r="T137" s="31"/>
      <c r="U137" s="31"/>
      <c r="V137" s="33"/>
      <c r="W137" s="31"/>
      <c r="X137" s="31"/>
      <c r="Y137" s="31"/>
      <c r="Z137" s="31"/>
      <c r="AA137" s="31"/>
      <c r="AO137" s="71"/>
      <c r="AP137" s="71"/>
      <c r="AQ137" s="71"/>
      <c r="AR137" s="71"/>
      <c r="AS137" s="35"/>
      <c r="AT137" s="68"/>
      <c r="AW137" s="35"/>
      <c r="AX137" s="35"/>
      <c r="AY137" s="71"/>
      <c r="AZ137" s="71"/>
      <c r="BA137" s="71"/>
      <c r="BB137" s="71"/>
    </row>
    <row r="138" spans="1:54" x14ac:dyDescent="0.25">
      <c r="A138" s="31"/>
      <c r="L138" s="31"/>
      <c r="M138" s="31"/>
      <c r="T138" s="31"/>
      <c r="U138" s="31"/>
      <c r="V138" s="33"/>
      <c r="W138" s="31"/>
      <c r="X138" s="31"/>
      <c r="Y138" s="31"/>
      <c r="Z138" s="31"/>
      <c r="AA138" s="31"/>
      <c r="AO138" s="71"/>
      <c r="AP138" s="71"/>
      <c r="AQ138" s="71"/>
      <c r="AR138" s="71"/>
      <c r="AS138" s="35"/>
      <c r="AT138" s="68"/>
      <c r="AW138" s="35"/>
      <c r="AX138" s="35"/>
      <c r="AY138" s="71"/>
      <c r="AZ138" s="71"/>
      <c r="BA138" s="71"/>
      <c r="BB138" s="71"/>
    </row>
    <row r="139" spans="1:54" x14ac:dyDescent="0.25">
      <c r="A139" s="31"/>
      <c r="L139" s="31"/>
      <c r="M139" s="31"/>
      <c r="T139" s="31"/>
      <c r="U139" s="31"/>
      <c r="V139" s="33"/>
      <c r="W139" s="31"/>
      <c r="X139" s="31"/>
      <c r="Y139" s="31"/>
      <c r="Z139" s="31"/>
      <c r="AA139" s="31"/>
      <c r="AO139" s="35"/>
      <c r="AP139" s="35"/>
      <c r="AQ139" s="35"/>
      <c r="AR139" s="35"/>
      <c r="AS139" s="35"/>
      <c r="AT139" s="68"/>
      <c r="AW139" s="35"/>
      <c r="AX139" s="35"/>
      <c r="AY139" s="35"/>
      <c r="AZ139" s="35"/>
      <c r="BA139" s="35"/>
      <c r="BB139" s="35"/>
    </row>
    <row r="140" spans="1:54" x14ac:dyDescent="0.25">
      <c r="A140" s="31"/>
      <c r="L140" s="31"/>
      <c r="M140" s="31"/>
      <c r="T140" s="31"/>
      <c r="U140" s="31"/>
      <c r="V140" s="33"/>
      <c r="W140" s="31"/>
      <c r="X140" s="31"/>
      <c r="Y140" s="31"/>
      <c r="Z140" s="31"/>
      <c r="AA140" s="31"/>
      <c r="AO140" s="35"/>
      <c r="AP140" s="35"/>
      <c r="AQ140" s="35"/>
      <c r="AR140" s="35"/>
      <c r="AS140" s="35"/>
      <c r="AT140" s="68"/>
      <c r="AW140" s="35"/>
      <c r="AX140" s="35"/>
      <c r="AY140" s="35"/>
      <c r="AZ140" s="35"/>
      <c r="BA140" s="35"/>
      <c r="BB140" s="35"/>
    </row>
    <row r="141" spans="1:54" x14ac:dyDescent="0.25">
      <c r="A141" s="31"/>
      <c r="L141" s="31"/>
      <c r="M141" s="31"/>
      <c r="T141" s="31"/>
      <c r="U141" s="31"/>
      <c r="V141" s="33"/>
      <c r="W141" s="31"/>
      <c r="X141" s="31"/>
      <c r="Y141" s="31"/>
      <c r="Z141" s="31"/>
      <c r="AA141" s="31"/>
      <c r="AO141" s="35"/>
      <c r="AP141" s="35"/>
      <c r="AQ141" s="35"/>
      <c r="AR141" s="35"/>
      <c r="AS141" s="35"/>
      <c r="AT141" s="68"/>
      <c r="AW141" s="35"/>
      <c r="AX141" s="35"/>
      <c r="AY141" s="35"/>
      <c r="AZ141" s="35"/>
      <c r="BA141" s="35"/>
      <c r="BB141" s="35"/>
    </row>
    <row r="142" spans="1:54" x14ac:dyDescent="0.25">
      <c r="A142" s="31"/>
      <c r="L142" s="31"/>
      <c r="M142" s="31"/>
      <c r="T142" s="31"/>
      <c r="U142" s="31"/>
      <c r="V142" s="33"/>
      <c r="W142" s="31"/>
      <c r="X142" s="31"/>
      <c r="Y142" s="31"/>
      <c r="Z142" s="31"/>
      <c r="AA142" s="31"/>
      <c r="AO142" s="35"/>
      <c r="AP142" s="35"/>
      <c r="AQ142" s="35"/>
      <c r="AR142" s="35"/>
      <c r="AS142" s="35"/>
      <c r="AT142" s="68"/>
      <c r="AW142" s="35"/>
      <c r="AX142" s="35"/>
      <c r="AY142" s="35"/>
      <c r="AZ142" s="35"/>
      <c r="BA142" s="35"/>
      <c r="BB142" s="35"/>
    </row>
    <row r="143" spans="1:54" x14ac:dyDescent="0.25">
      <c r="A143" s="31"/>
      <c r="L143" s="31"/>
      <c r="M143" s="31"/>
      <c r="T143" s="31"/>
      <c r="U143" s="31"/>
      <c r="V143" s="33"/>
      <c r="W143" s="31"/>
      <c r="X143" s="31"/>
      <c r="Y143" s="31"/>
      <c r="Z143" s="31"/>
      <c r="AA143" s="31"/>
      <c r="AO143" s="35"/>
      <c r="AP143" s="35"/>
      <c r="AQ143" s="35"/>
      <c r="AR143" s="35"/>
      <c r="AS143" s="35"/>
      <c r="AT143" s="68"/>
      <c r="AW143" s="35"/>
      <c r="AX143" s="35"/>
      <c r="AY143" s="35"/>
      <c r="AZ143" s="35"/>
      <c r="BA143" s="35"/>
      <c r="BB143" s="35"/>
    </row>
    <row r="144" spans="1:54" x14ac:dyDescent="0.25">
      <c r="A144" s="31"/>
      <c r="L144" s="31"/>
      <c r="M144" s="31"/>
      <c r="T144" s="31"/>
      <c r="U144" s="31"/>
      <c r="V144" s="33"/>
      <c r="W144" s="31"/>
      <c r="X144" s="31"/>
      <c r="Y144" s="31"/>
      <c r="Z144" s="31"/>
      <c r="AA144" s="31"/>
      <c r="AO144" s="35"/>
      <c r="AP144" s="35"/>
      <c r="AQ144" s="35"/>
      <c r="AR144" s="35"/>
      <c r="AS144" s="35"/>
      <c r="AT144" s="68"/>
      <c r="AW144" s="35"/>
      <c r="AX144" s="35"/>
      <c r="AY144" s="35"/>
      <c r="AZ144" s="35"/>
      <c r="BA144" s="35"/>
      <c r="BB144" s="35"/>
    </row>
    <row r="145" spans="1:54" x14ac:dyDescent="0.25">
      <c r="A145" s="31"/>
      <c r="L145" s="31"/>
      <c r="M145" s="31"/>
      <c r="T145" s="31"/>
      <c r="U145" s="31"/>
      <c r="V145" s="33"/>
      <c r="W145" s="31"/>
      <c r="X145" s="31"/>
      <c r="Y145" s="31"/>
      <c r="Z145" s="31"/>
      <c r="AA145" s="31"/>
      <c r="AO145" s="35"/>
      <c r="AP145" s="35"/>
      <c r="AQ145" s="35"/>
      <c r="AR145" s="35"/>
      <c r="AS145" s="35"/>
      <c r="AT145" s="68"/>
      <c r="AW145" s="35"/>
      <c r="AX145" s="35"/>
      <c r="AY145" s="35"/>
      <c r="AZ145" s="35"/>
      <c r="BA145" s="35"/>
      <c r="BB145" s="35"/>
    </row>
    <row r="146" spans="1:54" x14ac:dyDescent="0.25">
      <c r="A146" s="31"/>
      <c r="L146" s="31"/>
      <c r="M146" s="31"/>
      <c r="T146" s="31"/>
      <c r="U146" s="31"/>
      <c r="V146" s="33"/>
      <c r="W146" s="31"/>
      <c r="X146" s="31"/>
      <c r="Y146" s="31"/>
      <c r="Z146" s="31"/>
      <c r="AA146" s="31"/>
      <c r="AO146" s="35"/>
      <c r="AP146" s="35"/>
      <c r="AQ146" s="35"/>
      <c r="AR146" s="35"/>
      <c r="AS146" s="35"/>
      <c r="AT146" s="68"/>
      <c r="AW146" s="35"/>
      <c r="AX146" s="35"/>
      <c r="AY146" s="35"/>
      <c r="AZ146" s="35"/>
      <c r="BA146" s="35"/>
      <c r="BB146" s="35"/>
    </row>
    <row r="147" spans="1:54" x14ac:dyDescent="0.25">
      <c r="A147" s="31"/>
      <c r="L147" s="31"/>
      <c r="M147" s="31"/>
      <c r="T147" s="31"/>
      <c r="U147" s="31"/>
      <c r="V147" s="33"/>
      <c r="W147" s="31"/>
      <c r="X147" s="31"/>
      <c r="Y147" s="31"/>
      <c r="Z147" s="31"/>
      <c r="AA147" s="31"/>
      <c r="AO147" s="35"/>
      <c r="AP147" s="35"/>
      <c r="AQ147" s="35"/>
      <c r="AR147" s="35"/>
      <c r="AS147" s="35"/>
      <c r="AT147" s="68"/>
      <c r="AW147" s="35"/>
      <c r="AX147" s="35"/>
      <c r="AY147" s="35"/>
      <c r="AZ147" s="35"/>
      <c r="BA147" s="35"/>
      <c r="BB147" s="35"/>
    </row>
    <row r="148" spans="1:54" x14ac:dyDescent="0.25">
      <c r="A148" s="31"/>
      <c r="L148" s="31"/>
      <c r="M148" s="31"/>
      <c r="T148" s="31"/>
      <c r="U148" s="31"/>
      <c r="V148" s="33"/>
      <c r="W148" s="31"/>
      <c r="X148" s="31"/>
      <c r="Y148" s="31"/>
      <c r="Z148" s="31"/>
      <c r="AA148" s="31"/>
      <c r="AO148" s="35"/>
      <c r="AP148" s="35"/>
      <c r="AQ148" s="35"/>
      <c r="AR148" s="35"/>
      <c r="AS148" s="35"/>
      <c r="AT148" s="68"/>
      <c r="AW148" s="35"/>
      <c r="AX148" s="35"/>
      <c r="AY148" s="35"/>
      <c r="AZ148" s="35"/>
      <c r="BA148" s="35"/>
      <c r="BB148" s="35"/>
    </row>
    <row r="149" spans="1:54" x14ac:dyDescent="0.25">
      <c r="A149" s="31"/>
      <c r="L149" s="31"/>
      <c r="M149" s="31"/>
      <c r="T149" s="31"/>
      <c r="U149" s="31"/>
      <c r="V149" s="33"/>
      <c r="W149" s="31"/>
      <c r="X149" s="31"/>
      <c r="Y149" s="31"/>
      <c r="Z149" s="31"/>
      <c r="AA149" s="31"/>
      <c r="AO149" s="35"/>
      <c r="AP149" s="35"/>
      <c r="AQ149" s="35"/>
      <c r="AR149" s="35"/>
      <c r="AS149" s="35"/>
      <c r="AT149" s="68"/>
      <c r="AW149" s="35"/>
      <c r="AX149" s="35"/>
      <c r="AY149" s="35"/>
      <c r="AZ149" s="35"/>
      <c r="BA149" s="35"/>
      <c r="BB149" s="35"/>
    </row>
    <row r="150" spans="1:54" x14ac:dyDescent="0.25">
      <c r="A150" s="31"/>
      <c r="L150" s="31"/>
      <c r="M150" s="31"/>
      <c r="T150" s="31"/>
      <c r="U150" s="31"/>
      <c r="V150" s="33"/>
      <c r="W150" s="31"/>
      <c r="X150" s="31"/>
      <c r="Y150" s="31"/>
      <c r="Z150" s="31"/>
      <c r="AA150" s="31"/>
      <c r="AO150" s="35"/>
      <c r="AP150" s="35"/>
      <c r="AQ150" s="35"/>
      <c r="AR150" s="35"/>
      <c r="AS150" s="35"/>
      <c r="AT150" s="68"/>
      <c r="AW150" s="35"/>
      <c r="AX150" s="35"/>
      <c r="AY150" s="35"/>
      <c r="AZ150" s="35"/>
      <c r="BA150" s="35"/>
      <c r="BB150" s="35"/>
    </row>
    <row r="151" spans="1:54" x14ac:dyDescent="0.25">
      <c r="A151" s="31"/>
      <c r="L151" s="31"/>
      <c r="M151" s="31"/>
      <c r="T151" s="31"/>
      <c r="U151" s="31"/>
      <c r="V151" s="33"/>
      <c r="W151" s="31"/>
      <c r="X151" s="31"/>
      <c r="Y151" s="31"/>
      <c r="Z151" s="31"/>
      <c r="AA151" s="31"/>
      <c r="AO151" s="35"/>
      <c r="AP151" s="35"/>
      <c r="AQ151" s="35"/>
      <c r="AR151" s="35"/>
      <c r="AS151" s="35"/>
      <c r="AT151" s="68"/>
      <c r="AW151" s="35"/>
      <c r="AX151" s="35"/>
      <c r="AY151" s="35"/>
      <c r="AZ151" s="35"/>
      <c r="BA151" s="35"/>
      <c r="BB151" s="35"/>
    </row>
    <row r="152" spans="1:54" x14ac:dyDescent="0.25">
      <c r="A152" s="31"/>
      <c r="L152" s="31"/>
      <c r="M152" s="31"/>
      <c r="T152" s="31"/>
      <c r="U152" s="31"/>
      <c r="V152" s="33"/>
      <c r="W152" s="31"/>
      <c r="X152" s="31"/>
      <c r="Y152" s="31"/>
      <c r="Z152" s="31"/>
      <c r="AA152" s="31"/>
      <c r="AO152" s="35"/>
      <c r="AP152" s="35"/>
      <c r="AQ152" s="35"/>
      <c r="AR152" s="35"/>
      <c r="AS152" s="35"/>
      <c r="AT152" s="68"/>
      <c r="AW152" s="35"/>
      <c r="AX152" s="35"/>
      <c r="AY152" s="35"/>
      <c r="AZ152" s="35"/>
      <c r="BA152" s="35"/>
      <c r="BB152" s="35"/>
    </row>
    <row r="153" spans="1:54" x14ac:dyDescent="0.25">
      <c r="A153" s="31"/>
      <c r="L153" s="31"/>
      <c r="M153" s="31"/>
      <c r="T153" s="31"/>
      <c r="U153" s="31"/>
      <c r="V153" s="33"/>
      <c r="W153" s="31"/>
      <c r="X153" s="31"/>
      <c r="Y153" s="31"/>
      <c r="Z153" s="31"/>
      <c r="AA153" s="31"/>
      <c r="AO153" s="35"/>
      <c r="AP153" s="35"/>
      <c r="AQ153" s="35"/>
      <c r="AR153" s="35"/>
      <c r="AS153" s="35"/>
      <c r="AT153" s="68"/>
      <c r="AW153" s="35"/>
      <c r="AX153" s="35"/>
      <c r="AY153" s="35"/>
      <c r="AZ153" s="35"/>
      <c r="BA153" s="35"/>
      <c r="BB153" s="35"/>
    </row>
    <row r="154" spans="1:54" x14ac:dyDescent="0.25">
      <c r="A154" s="31"/>
      <c r="L154" s="31"/>
      <c r="M154" s="31"/>
      <c r="T154" s="31"/>
      <c r="U154" s="31"/>
      <c r="V154" s="33"/>
      <c r="W154" s="31"/>
      <c r="X154" s="31"/>
      <c r="Y154" s="31"/>
      <c r="Z154" s="31"/>
      <c r="AA154" s="31"/>
      <c r="AO154" s="35"/>
      <c r="AP154" s="35"/>
      <c r="AQ154" s="35"/>
      <c r="AR154" s="35"/>
      <c r="AS154" s="35"/>
      <c r="AT154" s="68"/>
      <c r="AW154" s="35"/>
      <c r="AX154" s="35"/>
      <c r="AY154" s="35"/>
      <c r="AZ154" s="35"/>
      <c r="BA154" s="35"/>
      <c r="BB154" s="35"/>
    </row>
    <row r="155" spans="1:54" x14ac:dyDescent="0.25">
      <c r="A155" s="31"/>
      <c r="L155" s="31"/>
      <c r="M155" s="31"/>
      <c r="T155" s="31"/>
      <c r="U155" s="31"/>
      <c r="V155" s="33"/>
      <c r="W155" s="31"/>
      <c r="X155" s="31"/>
      <c r="Y155" s="31"/>
      <c r="Z155" s="31"/>
      <c r="AA155" s="31"/>
      <c r="AO155" s="35"/>
      <c r="AP155" s="35"/>
      <c r="AQ155" s="35"/>
      <c r="AR155" s="35"/>
      <c r="AS155" s="35"/>
      <c r="AT155" s="68"/>
      <c r="AW155" s="35"/>
      <c r="AX155" s="35"/>
      <c r="AY155" s="35"/>
      <c r="AZ155" s="35"/>
      <c r="BA155" s="35"/>
      <c r="BB155" s="35"/>
    </row>
    <row r="156" spans="1:54" x14ac:dyDescent="0.25">
      <c r="A156" s="31"/>
      <c r="L156" s="31"/>
      <c r="M156" s="31"/>
      <c r="T156" s="31"/>
      <c r="U156" s="31"/>
      <c r="V156" s="33"/>
      <c r="W156" s="31"/>
      <c r="X156" s="31"/>
      <c r="Y156" s="31"/>
      <c r="Z156" s="31"/>
      <c r="AA156" s="31"/>
      <c r="AO156" s="35"/>
      <c r="AP156" s="35"/>
      <c r="AQ156" s="35"/>
      <c r="AR156" s="35"/>
      <c r="AS156" s="35"/>
      <c r="AT156" s="68"/>
      <c r="AW156" s="35"/>
      <c r="AX156" s="35"/>
      <c r="AY156" s="35"/>
      <c r="AZ156" s="35"/>
      <c r="BA156" s="35"/>
      <c r="BB156" s="35"/>
    </row>
    <row r="157" spans="1:54" x14ac:dyDescent="0.25">
      <c r="A157" s="31"/>
      <c r="L157" s="31"/>
      <c r="M157" s="31"/>
      <c r="T157" s="31"/>
      <c r="U157" s="31"/>
      <c r="V157" s="33"/>
      <c r="W157" s="31"/>
      <c r="X157" s="31"/>
      <c r="Y157" s="31"/>
      <c r="Z157" s="31"/>
      <c r="AA157" s="31"/>
      <c r="AO157" s="35"/>
      <c r="AP157" s="35"/>
      <c r="AQ157" s="35"/>
      <c r="AR157" s="35"/>
      <c r="AS157" s="35"/>
      <c r="AT157" s="68"/>
      <c r="AW157" s="35"/>
      <c r="AX157" s="35"/>
      <c r="AY157" s="35"/>
      <c r="AZ157" s="35"/>
      <c r="BA157" s="35"/>
      <c r="BB157" s="35"/>
    </row>
    <row r="158" spans="1:54" x14ac:dyDescent="0.25">
      <c r="A158" s="31"/>
      <c r="L158" s="31"/>
      <c r="M158" s="31"/>
      <c r="T158" s="31"/>
      <c r="U158" s="31"/>
      <c r="V158" s="33"/>
      <c r="W158" s="31"/>
      <c r="X158" s="31"/>
      <c r="Y158" s="31"/>
      <c r="Z158" s="31"/>
      <c r="AA158" s="31"/>
      <c r="AO158" s="35"/>
      <c r="AP158" s="35"/>
      <c r="AQ158" s="35"/>
      <c r="AR158" s="35"/>
      <c r="AS158" s="35"/>
      <c r="AT158" s="68"/>
      <c r="AW158" s="35"/>
      <c r="AX158" s="35"/>
      <c r="AY158" s="35"/>
      <c r="AZ158" s="35"/>
      <c r="BA158" s="35"/>
      <c r="BB158" s="35"/>
    </row>
    <row r="159" spans="1:54" x14ac:dyDescent="0.25">
      <c r="A159" s="31"/>
      <c r="L159" s="31"/>
      <c r="M159" s="31"/>
      <c r="T159" s="31"/>
      <c r="U159" s="31"/>
      <c r="V159" s="33"/>
      <c r="W159" s="31"/>
      <c r="X159" s="31"/>
      <c r="Y159" s="31"/>
      <c r="Z159" s="31"/>
      <c r="AA159" s="31"/>
      <c r="AO159" s="35"/>
      <c r="AP159" s="35"/>
      <c r="AQ159" s="35"/>
      <c r="AR159" s="35"/>
      <c r="AS159" s="35"/>
      <c r="AT159" s="68"/>
      <c r="AW159" s="35"/>
      <c r="AX159" s="35"/>
      <c r="AY159" s="35"/>
      <c r="AZ159" s="35"/>
      <c r="BA159" s="35"/>
      <c r="BB159" s="35"/>
    </row>
    <row r="160" spans="1:54" x14ac:dyDescent="0.25">
      <c r="A160" s="31"/>
      <c r="L160" s="31"/>
      <c r="M160" s="31"/>
      <c r="T160" s="31"/>
      <c r="U160" s="31"/>
      <c r="V160" s="33"/>
      <c r="W160" s="31"/>
      <c r="X160" s="31"/>
      <c r="Y160" s="31"/>
      <c r="Z160" s="31"/>
      <c r="AA160" s="31"/>
      <c r="AO160" s="35"/>
      <c r="AP160" s="35"/>
      <c r="AQ160" s="35"/>
      <c r="AR160" s="35"/>
      <c r="AS160" s="35"/>
      <c r="AT160" s="68"/>
      <c r="AW160" s="35"/>
      <c r="AX160" s="35"/>
      <c r="AY160" s="35"/>
      <c r="AZ160" s="35"/>
      <c r="BA160" s="35"/>
      <c r="BB160" s="35"/>
    </row>
    <row r="161" spans="1:54" x14ac:dyDescent="0.25">
      <c r="A161" s="31"/>
      <c r="L161" s="31"/>
      <c r="M161" s="31"/>
      <c r="T161" s="31"/>
      <c r="U161" s="31"/>
      <c r="V161" s="33"/>
      <c r="W161" s="31"/>
      <c r="X161" s="31"/>
      <c r="Y161" s="31"/>
      <c r="Z161" s="31"/>
      <c r="AA161" s="31"/>
      <c r="AO161" s="35"/>
      <c r="AP161" s="35"/>
      <c r="AQ161" s="35"/>
      <c r="AR161" s="35"/>
      <c r="AS161" s="35"/>
      <c r="AT161" s="68"/>
      <c r="AW161" s="35"/>
      <c r="AX161" s="35"/>
      <c r="AY161" s="35"/>
      <c r="AZ161" s="35"/>
      <c r="BA161" s="35"/>
      <c r="BB161" s="35"/>
    </row>
    <row r="162" spans="1:54" x14ac:dyDescent="0.25">
      <c r="A162" s="31"/>
      <c r="L162" s="31"/>
      <c r="M162" s="31"/>
      <c r="T162" s="31"/>
      <c r="U162" s="31"/>
      <c r="V162" s="33"/>
      <c r="W162" s="31"/>
      <c r="X162" s="31"/>
      <c r="Y162" s="31"/>
      <c r="Z162" s="31"/>
      <c r="AA162" s="31"/>
      <c r="AO162" s="35"/>
      <c r="AP162" s="35"/>
      <c r="AQ162" s="35"/>
      <c r="AR162" s="35"/>
      <c r="AS162" s="35"/>
      <c r="AT162" s="68"/>
      <c r="AW162" s="35"/>
      <c r="AX162" s="35"/>
      <c r="AY162" s="35"/>
      <c r="AZ162" s="35"/>
      <c r="BA162" s="35"/>
      <c r="BB162" s="35"/>
    </row>
    <row r="163" spans="1:54" x14ac:dyDescent="0.25">
      <c r="A163" s="31"/>
      <c r="L163" s="31"/>
      <c r="M163" s="31"/>
      <c r="T163" s="31"/>
      <c r="U163" s="31"/>
      <c r="V163" s="33"/>
      <c r="W163" s="31"/>
      <c r="X163" s="31"/>
      <c r="Y163" s="31"/>
      <c r="Z163" s="31"/>
      <c r="AA163" s="31"/>
      <c r="AO163" s="35"/>
      <c r="AP163" s="35"/>
      <c r="AQ163" s="35"/>
      <c r="AR163" s="35"/>
      <c r="AS163" s="35"/>
      <c r="AT163" s="68"/>
      <c r="AW163" s="35"/>
      <c r="AX163" s="35"/>
      <c r="AY163" s="35"/>
      <c r="AZ163" s="35"/>
      <c r="BA163" s="35"/>
      <c r="BB163" s="35"/>
    </row>
    <row r="164" spans="1:54" x14ac:dyDescent="0.25">
      <c r="A164" s="31"/>
      <c r="L164" s="31"/>
      <c r="M164" s="31"/>
      <c r="T164" s="31"/>
      <c r="U164" s="31"/>
      <c r="V164" s="33"/>
      <c r="W164" s="31"/>
      <c r="X164" s="31"/>
      <c r="Y164" s="31"/>
      <c r="Z164" s="31"/>
      <c r="AA164" s="31"/>
      <c r="AO164" s="35"/>
      <c r="AP164" s="35"/>
      <c r="AQ164" s="35"/>
      <c r="AR164" s="35"/>
      <c r="AS164" s="35"/>
      <c r="AT164" s="68"/>
      <c r="AW164" s="35"/>
      <c r="AX164" s="35"/>
      <c r="AY164" s="35"/>
      <c r="AZ164" s="35"/>
      <c r="BA164" s="35"/>
      <c r="BB164" s="35"/>
    </row>
    <row r="165" spans="1:54" x14ac:dyDescent="0.25">
      <c r="A165" s="31"/>
      <c r="L165" s="31"/>
      <c r="M165" s="31"/>
      <c r="T165" s="31"/>
      <c r="U165" s="31"/>
      <c r="V165" s="33"/>
      <c r="W165" s="31"/>
      <c r="X165" s="31"/>
      <c r="Y165" s="31"/>
      <c r="Z165" s="31"/>
      <c r="AA165" s="31"/>
      <c r="AO165" s="35"/>
      <c r="AP165" s="35"/>
      <c r="AQ165" s="35"/>
      <c r="AR165" s="35"/>
      <c r="AS165" s="35"/>
      <c r="AT165" s="68"/>
      <c r="AW165" s="35"/>
      <c r="AX165" s="35"/>
      <c r="AY165" s="35"/>
      <c r="AZ165" s="35"/>
      <c r="BA165" s="35"/>
      <c r="BB165" s="35"/>
    </row>
    <row r="166" spans="1:54" x14ac:dyDescent="0.25">
      <c r="A166" s="31"/>
      <c r="L166" s="31"/>
      <c r="M166" s="31"/>
      <c r="T166" s="31"/>
      <c r="U166" s="31"/>
      <c r="V166" s="33"/>
      <c r="W166" s="31"/>
      <c r="X166" s="31"/>
      <c r="Y166" s="31"/>
      <c r="Z166" s="31"/>
      <c r="AA166" s="31"/>
      <c r="AO166" s="35"/>
      <c r="AP166" s="35"/>
      <c r="AQ166" s="35"/>
      <c r="AR166" s="35"/>
      <c r="AS166" s="35"/>
      <c r="AT166" s="68"/>
      <c r="AW166" s="35"/>
      <c r="AX166" s="35"/>
      <c r="AY166" s="35"/>
      <c r="AZ166" s="35"/>
      <c r="BA166" s="35"/>
      <c r="BB166" s="35"/>
    </row>
    <row r="167" spans="1:54" x14ac:dyDescent="0.25">
      <c r="A167" s="31"/>
      <c r="L167" s="31"/>
      <c r="M167" s="31"/>
      <c r="T167" s="31"/>
      <c r="U167" s="31"/>
      <c r="V167" s="33"/>
      <c r="W167" s="31"/>
      <c r="X167" s="31"/>
      <c r="Y167" s="31"/>
      <c r="Z167" s="31"/>
      <c r="AA167" s="31"/>
      <c r="AO167" s="35"/>
      <c r="AP167" s="35"/>
      <c r="AQ167" s="35"/>
      <c r="AR167" s="35"/>
      <c r="AS167" s="35"/>
      <c r="AT167" s="68"/>
      <c r="AW167" s="35"/>
      <c r="AX167" s="35"/>
      <c r="AY167" s="35"/>
      <c r="AZ167" s="35"/>
      <c r="BA167" s="35"/>
      <c r="BB167" s="35"/>
    </row>
    <row r="168" spans="1:54" x14ac:dyDescent="0.25">
      <c r="A168" s="31"/>
      <c r="L168" s="31"/>
      <c r="M168" s="31"/>
      <c r="T168" s="31"/>
      <c r="U168" s="31"/>
      <c r="V168" s="33"/>
      <c r="W168" s="31"/>
      <c r="X168" s="31"/>
      <c r="Y168" s="31"/>
      <c r="Z168" s="31"/>
      <c r="AA168" s="31"/>
      <c r="AO168" s="35"/>
      <c r="AP168" s="35"/>
      <c r="AQ168" s="35"/>
      <c r="AR168" s="35"/>
      <c r="AS168" s="35"/>
      <c r="AT168" s="68"/>
      <c r="AW168" s="35"/>
      <c r="AX168" s="35"/>
      <c r="AY168" s="35"/>
      <c r="AZ168" s="35"/>
      <c r="BA168" s="35"/>
      <c r="BB168" s="35"/>
    </row>
    <row r="169" spans="1:54" x14ac:dyDescent="0.25">
      <c r="A169" s="31"/>
      <c r="L169" s="31"/>
      <c r="M169" s="31"/>
      <c r="T169" s="31"/>
      <c r="U169" s="31"/>
      <c r="V169" s="33"/>
      <c r="W169" s="31"/>
      <c r="X169" s="31"/>
      <c r="Y169" s="31"/>
      <c r="Z169" s="31"/>
      <c r="AA169" s="31"/>
      <c r="AO169" s="35"/>
      <c r="AP169" s="35"/>
      <c r="AQ169" s="35"/>
      <c r="AR169" s="35"/>
      <c r="AS169" s="35"/>
      <c r="AT169" s="68"/>
      <c r="AW169" s="35"/>
      <c r="AX169" s="35"/>
      <c r="AY169" s="35"/>
      <c r="AZ169" s="35"/>
      <c r="BA169" s="35"/>
      <c r="BB169" s="35"/>
    </row>
    <row r="170" spans="1:54" x14ac:dyDescent="0.25">
      <c r="A170" s="31"/>
      <c r="L170" s="31"/>
      <c r="M170" s="31"/>
      <c r="T170" s="31"/>
      <c r="U170" s="31"/>
      <c r="V170" s="33"/>
      <c r="W170" s="31"/>
      <c r="X170" s="31"/>
      <c r="Y170" s="31"/>
      <c r="Z170" s="31"/>
      <c r="AA170" s="31"/>
      <c r="AO170" s="35"/>
      <c r="AP170" s="35"/>
      <c r="AQ170" s="35"/>
      <c r="AR170" s="35"/>
      <c r="AS170" s="35"/>
      <c r="AT170" s="68"/>
      <c r="AW170" s="35"/>
      <c r="AX170" s="35"/>
      <c r="AY170" s="35"/>
      <c r="AZ170" s="35"/>
      <c r="BA170" s="35"/>
      <c r="BB170" s="35"/>
    </row>
    <row r="171" spans="1:54" x14ac:dyDescent="0.25">
      <c r="A171" s="31"/>
      <c r="L171" s="31"/>
      <c r="M171" s="31"/>
      <c r="T171" s="31"/>
      <c r="U171" s="31"/>
      <c r="V171" s="33"/>
      <c r="W171" s="31"/>
      <c r="X171" s="31"/>
      <c r="Y171" s="31"/>
      <c r="Z171" s="31"/>
      <c r="AA171" s="31"/>
      <c r="AO171" s="35"/>
      <c r="AP171" s="35"/>
      <c r="AQ171" s="35"/>
      <c r="AR171" s="35"/>
      <c r="AS171" s="35"/>
      <c r="AT171" s="68"/>
      <c r="AW171" s="35"/>
      <c r="AX171" s="35"/>
      <c r="AY171" s="35"/>
      <c r="AZ171" s="35"/>
      <c r="BA171" s="35"/>
      <c r="BB171" s="35"/>
    </row>
    <row r="172" spans="1:54" x14ac:dyDescent="0.25">
      <c r="A172" s="31"/>
      <c r="L172" s="31"/>
      <c r="M172" s="31"/>
      <c r="T172" s="31"/>
      <c r="U172" s="31"/>
      <c r="V172" s="33"/>
      <c r="W172" s="31"/>
      <c r="X172" s="31"/>
      <c r="Y172" s="31"/>
      <c r="Z172" s="31"/>
      <c r="AA172" s="31"/>
      <c r="AO172" s="35"/>
      <c r="AP172" s="35"/>
      <c r="AQ172" s="35"/>
      <c r="AR172" s="35"/>
      <c r="AS172" s="35"/>
      <c r="AT172" s="68"/>
      <c r="AW172" s="35"/>
      <c r="AX172" s="35"/>
      <c r="AY172" s="35"/>
      <c r="AZ172" s="35"/>
      <c r="BA172" s="35"/>
      <c r="BB172" s="35"/>
    </row>
    <row r="173" spans="1:54" x14ac:dyDescent="0.25">
      <c r="A173" s="31"/>
      <c r="L173" s="31"/>
      <c r="M173" s="31"/>
      <c r="T173" s="31"/>
      <c r="U173" s="31"/>
      <c r="V173" s="33"/>
      <c r="W173" s="31"/>
      <c r="X173" s="31"/>
      <c r="Y173" s="31"/>
      <c r="Z173" s="31"/>
      <c r="AA173" s="31"/>
      <c r="AO173" s="35"/>
      <c r="AP173" s="35"/>
      <c r="AQ173" s="35"/>
      <c r="AR173" s="35"/>
      <c r="AS173" s="35"/>
      <c r="AT173" s="68"/>
      <c r="AW173" s="35"/>
      <c r="AX173" s="35"/>
      <c r="AY173" s="35"/>
      <c r="AZ173" s="35"/>
      <c r="BA173" s="35"/>
      <c r="BB173" s="35"/>
    </row>
    <row r="174" spans="1:54" x14ac:dyDescent="0.25">
      <c r="A174" s="31"/>
      <c r="L174" s="31"/>
      <c r="M174" s="31"/>
      <c r="T174" s="31"/>
      <c r="U174" s="31"/>
      <c r="V174" s="33"/>
      <c r="W174" s="31"/>
      <c r="X174" s="31"/>
      <c r="Y174" s="31"/>
      <c r="Z174" s="31"/>
      <c r="AA174" s="31"/>
      <c r="AO174" s="35"/>
      <c r="AP174" s="35"/>
      <c r="AQ174" s="35"/>
      <c r="AR174" s="35"/>
      <c r="AS174" s="35"/>
      <c r="AT174" s="68"/>
      <c r="AW174" s="35"/>
      <c r="AX174" s="35"/>
      <c r="AY174" s="35"/>
      <c r="AZ174" s="35"/>
      <c r="BA174" s="35"/>
      <c r="BB174" s="35"/>
    </row>
    <row r="175" spans="1:54" x14ac:dyDescent="0.25">
      <c r="A175" s="31"/>
      <c r="L175" s="31"/>
      <c r="M175" s="31"/>
      <c r="T175" s="31"/>
      <c r="U175" s="31"/>
      <c r="V175" s="33"/>
      <c r="W175" s="31"/>
      <c r="X175" s="31"/>
      <c r="Y175" s="31"/>
      <c r="Z175" s="31"/>
      <c r="AA175" s="31"/>
      <c r="AO175" s="35"/>
      <c r="AP175" s="35"/>
      <c r="AQ175" s="35"/>
      <c r="AR175" s="35"/>
      <c r="AS175" s="35"/>
      <c r="AT175" s="68"/>
      <c r="AW175" s="35"/>
      <c r="AX175" s="35"/>
      <c r="AY175" s="35"/>
      <c r="AZ175" s="35"/>
      <c r="BA175" s="35"/>
      <c r="BB175" s="35"/>
    </row>
    <row r="176" spans="1:54" x14ac:dyDescent="0.25">
      <c r="A176" s="31"/>
      <c r="L176" s="31"/>
      <c r="M176" s="31"/>
      <c r="T176" s="31"/>
      <c r="U176" s="31"/>
      <c r="V176" s="33"/>
      <c r="W176" s="31"/>
      <c r="X176" s="31"/>
      <c r="Y176" s="31"/>
      <c r="Z176" s="31"/>
      <c r="AA176" s="31"/>
      <c r="AO176" s="35"/>
      <c r="AP176" s="35"/>
      <c r="AQ176" s="35"/>
      <c r="AR176" s="35"/>
      <c r="AS176" s="35"/>
      <c r="AT176" s="68"/>
      <c r="AW176" s="35"/>
      <c r="AX176" s="35"/>
      <c r="AY176" s="35"/>
      <c r="AZ176" s="35"/>
      <c r="BA176" s="35"/>
      <c r="BB176" s="35"/>
    </row>
    <row r="177" spans="1:54" x14ac:dyDescent="0.25">
      <c r="A177" s="31"/>
      <c r="L177" s="31"/>
      <c r="M177" s="31"/>
      <c r="T177" s="31"/>
      <c r="U177" s="31"/>
      <c r="V177" s="33"/>
      <c r="W177" s="31"/>
      <c r="X177" s="31"/>
      <c r="Y177" s="31"/>
      <c r="Z177" s="31"/>
      <c r="AA177" s="31"/>
      <c r="AO177" s="35"/>
      <c r="AP177" s="35"/>
      <c r="AQ177" s="35"/>
      <c r="AR177" s="35"/>
      <c r="AS177" s="35"/>
      <c r="AT177" s="68"/>
      <c r="AW177" s="35"/>
      <c r="AX177" s="35"/>
      <c r="AY177" s="35"/>
      <c r="AZ177" s="35"/>
      <c r="BA177" s="35"/>
      <c r="BB177" s="35"/>
    </row>
    <row r="178" spans="1:54" x14ac:dyDescent="0.25">
      <c r="A178" s="31"/>
      <c r="L178" s="31"/>
      <c r="M178" s="31"/>
      <c r="T178" s="31"/>
      <c r="U178" s="31"/>
      <c r="V178" s="33"/>
      <c r="W178" s="31"/>
      <c r="X178" s="31"/>
      <c r="Y178" s="31"/>
      <c r="Z178" s="31"/>
      <c r="AA178" s="31"/>
      <c r="AO178" s="35"/>
      <c r="AP178" s="35"/>
      <c r="AQ178" s="35"/>
      <c r="AR178" s="35"/>
      <c r="AS178" s="35"/>
      <c r="AT178" s="68"/>
      <c r="AW178" s="35"/>
      <c r="AX178" s="35"/>
      <c r="AY178" s="35"/>
      <c r="AZ178" s="35"/>
      <c r="BA178" s="35"/>
      <c r="BB178" s="35"/>
    </row>
    <row r="179" spans="1:54" x14ac:dyDescent="0.25">
      <c r="A179" s="31"/>
      <c r="L179" s="31"/>
      <c r="M179" s="31"/>
      <c r="T179" s="31"/>
      <c r="U179" s="31"/>
      <c r="V179" s="33"/>
      <c r="W179" s="31"/>
      <c r="X179" s="31"/>
      <c r="Y179" s="31"/>
      <c r="Z179" s="31"/>
      <c r="AA179" s="31"/>
      <c r="AO179" s="35"/>
      <c r="AP179" s="35"/>
      <c r="AQ179" s="35"/>
      <c r="AR179" s="35"/>
      <c r="AS179" s="35"/>
      <c r="AT179" s="68"/>
      <c r="AW179" s="35"/>
      <c r="AX179" s="35"/>
      <c r="AY179" s="35"/>
      <c r="AZ179" s="35"/>
      <c r="BA179" s="35"/>
      <c r="BB179" s="35"/>
    </row>
    <row r="180" spans="1:54" x14ac:dyDescent="0.25">
      <c r="A180" s="31"/>
      <c r="L180" s="31"/>
      <c r="M180" s="31"/>
      <c r="T180" s="31"/>
      <c r="U180" s="31"/>
      <c r="V180" s="33"/>
      <c r="W180" s="31"/>
      <c r="X180" s="31"/>
      <c r="Y180" s="31"/>
      <c r="Z180" s="31"/>
      <c r="AA180" s="31"/>
      <c r="AO180" s="35"/>
      <c r="AP180" s="35"/>
      <c r="AQ180" s="35"/>
      <c r="AR180" s="35"/>
      <c r="AS180" s="35"/>
      <c r="AT180" s="68"/>
      <c r="AW180" s="35"/>
      <c r="AX180" s="35"/>
      <c r="AY180" s="35"/>
      <c r="AZ180" s="35"/>
      <c r="BA180" s="35"/>
      <c r="BB180" s="35"/>
    </row>
    <row r="181" spans="1:54" x14ac:dyDescent="0.25">
      <c r="A181" s="31"/>
      <c r="L181" s="31"/>
      <c r="M181" s="31"/>
      <c r="T181" s="31"/>
      <c r="U181" s="31"/>
      <c r="V181" s="33"/>
      <c r="W181" s="31"/>
      <c r="X181" s="31"/>
      <c r="Y181" s="31"/>
      <c r="Z181" s="31"/>
      <c r="AA181" s="31"/>
      <c r="AO181" s="35"/>
      <c r="AP181" s="35"/>
      <c r="AQ181" s="35"/>
      <c r="AR181" s="35"/>
      <c r="AS181" s="35"/>
      <c r="AT181" s="68"/>
      <c r="AW181" s="35"/>
      <c r="AX181" s="35"/>
      <c r="AY181" s="35"/>
      <c r="AZ181" s="35"/>
      <c r="BA181" s="35"/>
      <c r="BB181" s="35"/>
    </row>
    <row r="182" spans="1:54" x14ac:dyDescent="0.25">
      <c r="A182" s="31"/>
      <c r="L182" s="31"/>
      <c r="M182" s="31"/>
      <c r="T182" s="31"/>
      <c r="U182" s="31"/>
      <c r="V182" s="33"/>
      <c r="W182" s="31"/>
      <c r="X182" s="31"/>
      <c r="Y182" s="31"/>
      <c r="Z182" s="31"/>
      <c r="AA182" s="31"/>
      <c r="AO182" s="35"/>
      <c r="AP182" s="35"/>
      <c r="AQ182" s="35"/>
      <c r="AR182" s="35"/>
      <c r="AS182" s="35"/>
      <c r="AT182" s="68"/>
      <c r="AW182" s="35"/>
      <c r="AX182" s="35"/>
      <c r="AY182" s="35"/>
      <c r="AZ182" s="35"/>
      <c r="BA182" s="35"/>
      <c r="BB182" s="35"/>
    </row>
    <row r="183" spans="1:54" x14ac:dyDescent="0.25">
      <c r="A183" s="31"/>
      <c r="L183" s="31"/>
      <c r="M183" s="31"/>
      <c r="T183" s="31"/>
      <c r="U183" s="31"/>
      <c r="V183" s="33"/>
      <c r="W183" s="31"/>
      <c r="X183" s="31"/>
      <c r="Y183" s="31"/>
      <c r="Z183" s="31"/>
      <c r="AA183" s="31"/>
      <c r="AO183" s="35"/>
      <c r="AP183" s="35"/>
      <c r="AQ183" s="35"/>
      <c r="AR183" s="35"/>
      <c r="AS183" s="35"/>
      <c r="AT183" s="68"/>
      <c r="AW183" s="35"/>
      <c r="AX183" s="35"/>
      <c r="AY183" s="35"/>
      <c r="AZ183" s="35"/>
      <c r="BA183" s="35"/>
      <c r="BB183" s="35"/>
    </row>
    <row r="184" spans="1:54" x14ac:dyDescent="0.25">
      <c r="A184" s="31"/>
      <c r="L184" s="31"/>
      <c r="M184" s="31"/>
      <c r="T184" s="31"/>
      <c r="U184" s="31"/>
      <c r="V184" s="33"/>
      <c r="W184" s="31"/>
      <c r="X184" s="31"/>
      <c r="Y184" s="31"/>
      <c r="Z184" s="31"/>
      <c r="AA184" s="31"/>
      <c r="AO184" s="35"/>
      <c r="AP184" s="35"/>
      <c r="AQ184" s="35"/>
      <c r="AR184" s="35"/>
      <c r="AS184" s="35"/>
      <c r="AT184" s="68"/>
      <c r="AW184" s="35"/>
      <c r="AX184" s="35"/>
      <c r="AY184" s="35"/>
      <c r="AZ184" s="35"/>
      <c r="BA184" s="35"/>
      <c r="BB184" s="35"/>
    </row>
    <row r="185" spans="1:54" x14ac:dyDescent="0.25">
      <c r="A185" s="31"/>
      <c r="L185" s="31"/>
      <c r="M185" s="31"/>
      <c r="T185" s="31"/>
      <c r="U185" s="31"/>
      <c r="V185" s="33"/>
      <c r="W185" s="31"/>
      <c r="X185" s="31"/>
      <c r="Y185" s="31"/>
      <c r="Z185" s="31"/>
      <c r="AA185" s="31"/>
      <c r="AO185" s="35"/>
      <c r="AP185" s="35"/>
      <c r="AQ185" s="35"/>
      <c r="AR185" s="35"/>
      <c r="AS185" s="35"/>
      <c r="AT185" s="68"/>
      <c r="AW185" s="35"/>
      <c r="AX185" s="35"/>
      <c r="AY185" s="35"/>
      <c r="AZ185" s="35"/>
      <c r="BA185" s="35"/>
      <c r="BB185" s="35"/>
    </row>
    <row r="186" spans="1:54" x14ac:dyDescent="0.25">
      <c r="A186" s="31"/>
      <c r="L186" s="31"/>
      <c r="M186" s="31"/>
      <c r="T186" s="31"/>
      <c r="U186" s="31"/>
      <c r="V186" s="33"/>
      <c r="W186" s="31"/>
      <c r="X186" s="31"/>
      <c r="Y186" s="31"/>
      <c r="Z186" s="31"/>
      <c r="AA186" s="31"/>
      <c r="AO186" s="35"/>
      <c r="AP186" s="35"/>
      <c r="AQ186" s="35"/>
      <c r="AR186" s="35"/>
      <c r="AS186" s="35"/>
      <c r="AT186" s="68"/>
      <c r="AW186" s="35"/>
      <c r="AX186" s="35"/>
      <c r="AY186" s="35"/>
      <c r="AZ186" s="35"/>
      <c r="BA186" s="35"/>
      <c r="BB186" s="35"/>
    </row>
    <row r="187" spans="1:54" x14ac:dyDescent="0.25">
      <c r="A187" s="31"/>
      <c r="L187" s="31"/>
      <c r="M187" s="31"/>
      <c r="T187" s="31"/>
      <c r="U187" s="31"/>
      <c r="V187" s="33"/>
      <c r="W187" s="31"/>
      <c r="X187" s="31"/>
      <c r="Y187" s="31"/>
      <c r="Z187" s="31"/>
      <c r="AA187" s="31"/>
      <c r="AO187" s="35"/>
      <c r="AP187" s="35"/>
      <c r="AQ187" s="35"/>
      <c r="AR187" s="35"/>
      <c r="AS187" s="35"/>
      <c r="AT187" s="68"/>
      <c r="AW187" s="35"/>
      <c r="AX187" s="35"/>
      <c r="AY187" s="35"/>
      <c r="AZ187" s="35"/>
      <c r="BA187" s="35"/>
      <c r="BB187" s="35"/>
    </row>
    <row r="188" spans="1:54" x14ac:dyDescent="0.25">
      <c r="A188" s="31"/>
      <c r="L188" s="31"/>
      <c r="M188" s="31"/>
      <c r="T188" s="31"/>
      <c r="U188" s="31"/>
      <c r="V188" s="33"/>
      <c r="W188" s="31"/>
      <c r="X188" s="31"/>
      <c r="Y188" s="31"/>
      <c r="Z188" s="31"/>
      <c r="AA188" s="31"/>
      <c r="AO188" s="35"/>
      <c r="AP188" s="35"/>
      <c r="AQ188" s="35"/>
      <c r="AR188" s="35"/>
      <c r="AS188" s="35"/>
      <c r="AT188" s="68"/>
      <c r="AW188" s="35"/>
      <c r="AX188" s="35"/>
      <c r="AY188" s="35"/>
      <c r="AZ188" s="35"/>
      <c r="BA188" s="35"/>
      <c r="BB188" s="35"/>
    </row>
    <row r="189" spans="1:54" x14ac:dyDescent="0.25">
      <c r="A189" s="31"/>
      <c r="L189" s="31"/>
      <c r="M189" s="31"/>
      <c r="T189" s="31"/>
      <c r="U189" s="31"/>
      <c r="V189" s="33"/>
      <c r="W189" s="31"/>
      <c r="X189" s="31"/>
      <c r="Y189" s="31"/>
      <c r="Z189" s="31"/>
      <c r="AA189" s="31"/>
      <c r="AO189" s="35"/>
      <c r="AP189" s="35"/>
      <c r="AQ189" s="35"/>
      <c r="AR189" s="35"/>
      <c r="AS189" s="35"/>
      <c r="AT189" s="68"/>
      <c r="AW189" s="35"/>
      <c r="AX189" s="35"/>
      <c r="AY189" s="35"/>
      <c r="AZ189" s="35"/>
      <c r="BA189" s="35"/>
      <c r="BB189" s="35"/>
    </row>
    <row r="190" spans="1:54" x14ac:dyDescent="0.25">
      <c r="A190" s="31"/>
      <c r="L190" s="31"/>
      <c r="M190" s="31"/>
      <c r="T190" s="31"/>
      <c r="U190" s="31"/>
      <c r="V190" s="33"/>
      <c r="W190" s="31"/>
      <c r="X190" s="31"/>
      <c r="Y190" s="31"/>
      <c r="Z190" s="31"/>
      <c r="AA190" s="31"/>
      <c r="AO190" s="35"/>
      <c r="AP190" s="35"/>
      <c r="AQ190" s="35"/>
      <c r="AR190" s="35"/>
      <c r="AS190" s="35"/>
      <c r="AT190" s="68"/>
      <c r="AW190" s="35"/>
      <c r="AX190" s="35"/>
      <c r="AY190" s="35"/>
      <c r="AZ190" s="35"/>
      <c r="BA190" s="35"/>
      <c r="BB190" s="35"/>
    </row>
    <row r="191" spans="1:54" x14ac:dyDescent="0.25">
      <c r="A191" s="31"/>
      <c r="L191" s="31"/>
      <c r="M191" s="31"/>
      <c r="T191" s="31"/>
      <c r="U191" s="31"/>
      <c r="V191" s="33"/>
      <c r="W191" s="31"/>
      <c r="X191" s="31"/>
      <c r="Y191" s="31"/>
      <c r="Z191" s="31"/>
      <c r="AA191" s="31"/>
      <c r="AO191" s="35"/>
      <c r="AP191" s="35"/>
      <c r="AQ191" s="35"/>
      <c r="AR191" s="35"/>
      <c r="AS191" s="35"/>
      <c r="AT191" s="68"/>
      <c r="AW191" s="35"/>
      <c r="AX191" s="35"/>
      <c r="AY191" s="35"/>
      <c r="AZ191" s="35"/>
      <c r="BA191" s="35"/>
      <c r="BB191" s="35"/>
    </row>
    <row r="192" spans="1:54" x14ac:dyDescent="0.25">
      <c r="A192" s="31"/>
      <c r="L192" s="31"/>
      <c r="M192" s="31"/>
      <c r="T192" s="31"/>
      <c r="U192" s="31"/>
      <c r="V192" s="33"/>
      <c r="W192" s="31"/>
      <c r="X192" s="31"/>
      <c r="Y192" s="31"/>
      <c r="Z192" s="31"/>
      <c r="AA192" s="31"/>
      <c r="AO192" s="35"/>
      <c r="AP192" s="35"/>
      <c r="AQ192" s="35"/>
      <c r="AR192" s="35"/>
      <c r="AS192" s="35"/>
      <c r="AT192" s="68"/>
      <c r="AW192" s="35"/>
      <c r="AX192" s="35"/>
      <c r="AY192" s="35"/>
      <c r="AZ192" s="35"/>
      <c r="BA192" s="35"/>
      <c r="BB192" s="35"/>
    </row>
    <row r="193" spans="1:54" x14ac:dyDescent="0.25">
      <c r="A193" s="31"/>
      <c r="L193" s="31"/>
      <c r="M193" s="31"/>
      <c r="T193" s="31"/>
      <c r="U193" s="31"/>
      <c r="V193" s="33"/>
      <c r="W193" s="31"/>
      <c r="X193" s="31"/>
      <c r="Y193" s="31"/>
      <c r="Z193" s="31"/>
      <c r="AA193" s="31"/>
      <c r="AO193" s="35"/>
      <c r="AP193" s="35"/>
      <c r="AQ193" s="35"/>
      <c r="AR193" s="35"/>
      <c r="AS193" s="35"/>
      <c r="AT193" s="68"/>
      <c r="AW193" s="35"/>
      <c r="AX193" s="35"/>
      <c r="AY193" s="35"/>
      <c r="AZ193" s="35"/>
      <c r="BA193" s="35"/>
      <c r="BB193" s="35"/>
    </row>
    <row r="194" spans="1:54" x14ac:dyDescent="0.25">
      <c r="A194" s="31"/>
      <c r="L194" s="31"/>
      <c r="M194" s="31"/>
      <c r="T194" s="31"/>
      <c r="U194" s="31"/>
      <c r="V194" s="33"/>
      <c r="W194" s="31"/>
      <c r="X194" s="31"/>
      <c r="Y194" s="31"/>
      <c r="Z194" s="31"/>
      <c r="AA194" s="31"/>
      <c r="AO194" s="35"/>
      <c r="AP194" s="35"/>
      <c r="AQ194" s="35"/>
      <c r="AR194" s="35"/>
      <c r="AS194" s="35"/>
      <c r="AT194" s="68"/>
      <c r="AW194" s="35"/>
      <c r="AX194" s="35"/>
      <c r="AY194" s="35"/>
      <c r="AZ194" s="35"/>
      <c r="BA194" s="35"/>
      <c r="BB194" s="35"/>
    </row>
    <row r="195" spans="1:54" x14ac:dyDescent="0.25">
      <c r="A195" s="31"/>
      <c r="L195" s="31"/>
      <c r="M195" s="31"/>
      <c r="T195" s="31"/>
      <c r="U195" s="31"/>
      <c r="V195" s="33"/>
      <c r="W195" s="31"/>
      <c r="X195" s="31"/>
      <c r="Y195" s="31"/>
      <c r="Z195" s="31"/>
      <c r="AA195" s="31"/>
      <c r="AO195" s="35"/>
      <c r="AP195" s="35"/>
      <c r="AQ195" s="35"/>
      <c r="AR195" s="35"/>
      <c r="AS195" s="35"/>
      <c r="AT195" s="68"/>
      <c r="AW195" s="35"/>
      <c r="AX195" s="35"/>
      <c r="AY195" s="35"/>
      <c r="AZ195" s="35"/>
      <c r="BA195" s="35"/>
      <c r="BB195" s="35"/>
    </row>
    <row r="196" spans="1:54" x14ac:dyDescent="0.25">
      <c r="A196" s="31"/>
      <c r="L196" s="31"/>
      <c r="M196" s="31"/>
      <c r="T196" s="31"/>
      <c r="U196" s="31"/>
      <c r="V196" s="33"/>
      <c r="W196" s="31"/>
      <c r="X196" s="31"/>
      <c r="Y196" s="31"/>
      <c r="Z196" s="31"/>
      <c r="AA196" s="31"/>
      <c r="AO196" s="35"/>
      <c r="AP196" s="35"/>
      <c r="AQ196" s="35"/>
      <c r="AR196" s="35"/>
      <c r="AS196" s="35"/>
      <c r="AT196" s="68"/>
      <c r="AW196" s="35"/>
      <c r="AX196" s="35"/>
      <c r="AY196" s="35"/>
      <c r="AZ196" s="35"/>
      <c r="BA196" s="35"/>
      <c r="BB196" s="35"/>
    </row>
    <row r="197" spans="1:54" x14ac:dyDescent="0.25">
      <c r="A197" s="31"/>
      <c r="L197" s="31"/>
      <c r="M197" s="31"/>
      <c r="T197" s="31"/>
      <c r="U197" s="31"/>
      <c r="V197" s="33"/>
      <c r="W197" s="31"/>
      <c r="X197" s="31"/>
      <c r="Y197" s="31"/>
      <c r="Z197" s="31"/>
      <c r="AA197" s="31"/>
      <c r="AO197" s="35"/>
      <c r="AP197" s="35"/>
      <c r="AQ197" s="35"/>
      <c r="AR197" s="35"/>
      <c r="AS197" s="35"/>
      <c r="AT197" s="68"/>
      <c r="AW197" s="35"/>
      <c r="AX197" s="35"/>
      <c r="AY197" s="35"/>
      <c r="AZ197" s="35"/>
      <c r="BA197" s="35"/>
      <c r="BB197" s="35"/>
    </row>
    <row r="198" spans="1:54" x14ac:dyDescent="0.25">
      <c r="A198" s="31"/>
      <c r="L198" s="31"/>
      <c r="M198" s="31"/>
      <c r="T198" s="31"/>
      <c r="U198" s="31"/>
      <c r="V198" s="33"/>
      <c r="W198" s="31"/>
      <c r="X198" s="31"/>
      <c r="Y198" s="31"/>
      <c r="Z198" s="31"/>
      <c r="AA198" s="31"/>
      <c r="AO198" s="35"/>
      <c r="AP198" s="35"/>
      <c r="AQ198" s="35"/>
      <c r="AR198" s="35"/>
      <c r="AS198" s="35"/>
      <c r="AT198" s="68"/>
      <c r="AW198" s="35"/>
      <c r="AX198" s="35"/>
      <c r="AY198" s="35"/>
      <c r="AZ198" s="35"/>
      <c r="BA198" s="35"/>
      <c r="BB198" s="35"/>
    </row>
    <row r="199" spans="1:54" x14ac:dyDescent="0.25">
      <c r="A199" s="31"/>
      <c r="L199" s="31"/>
      <c r="M199" s="31"/>
      <c r="T199" s="31"/>
      <c r="U199" s="31"/>
      <c r="V199" s="33"/>
      <c r="W199" s="31"/>
      <c r="X199" s="31"/>
      <c r="Y199" s="31"/>
      <c r="Z199" s="31"/>
      <c r="AA199" s="31"/>
      <c r="AO199" s="35"/>
      <c r="AP199" s="35"/>
      <c r="AQ199" s="35"/>
      <c r="AR199" s="35"/>
      <c r="AS199" s="35"/>
      <c r="AT199" s="68"/>
      <c r="AW199" s="35"/>
      <c r="AX199" s="35"/>
      <c r="AY199" s="35"/>
      <c r="AZ199" s="35"/>
      <c r="BA199" s="35"/>
      <c r="BB199" s="35"/>
    </row>
    <row r="200" spans="1:54" x14ac:dyDescent="0.25">
      <c r="A200" s="31"/>
      <c r="L200" s="31"/>
      <c r="M200" s="31"/>
      <c r="T200" s="31"/>
      <c r="U200" s="31"/>
      <c r="V200" s="33"/>
      <c r="W200" s="31"/>
      <c r="X200" s="31"/>
      <c r="Y200" s="31"/>
      <c r="Z200" s="31"/>
      <c r="AA200" s="31"/>
      <c r="AO200" s="35"/>
      <c r="AP200" s="35"/>
      <c r="AQ200" s="35"/>
      <c r="AR200" s="35"/>
      <c r="AS200" s="35"/>
      <c r="AT200" s="68"/>
      <c r="AW200" s="35"/>
      <c r="AX200" s="35"/>
      <c r="AY200" s="35"/>
      <c r="AZ200" s="35"/>
      <c r="BA200" s="35"/>
      <c r="BB200" s="35"/>
    </row>
    <row r="201" spans="1:54" x14ac:dyDescent="0.25">
      <c r="A201" s="31"/>
      <c r="L201" s="31"/>
      <c r="M201" s="31"/>
      <c r="T201" s="31"/>
      <c r="U201" s="31"/>
      <c r="V201" s="33"/>
      <c r="W201" s="31"/>
      <c r="X201" s="31"/>
      <c r="Y201" s="31"/>
      <c r="Z201" s="31"/>
      <c r="AA201" s="31"/>
      <c r="AO201" s="35"/>
      <c r="AP201" s="35"/>
      <c r="AQ201" s="35"/>
      <c r="AR201" s="35"/>
      <c r="AS201" s="35"/>
      <c r="AT201" s="68"/>
      <c r="AW201" s="35"/>
      <c r="AX201" s="35"/>
      <c r="AY201" s="35"/>
      <c r="AZ201" s="35"/>
      <c r="BA201" s="35"/>
      <c r="BB201" s="35"/>
    </row>
    <row r="202" spans="1:54" x14ac:dyDescent="0.25">
      <c r="A202" s="31"/>
      <c r="L202" s="31"/>
      <c r="M202" s="31"/>
      <c r="T202" s="31"/>
      <c r="U202" s="31"/>
      <c r="V202" s="33"/>
      <c r="W202" s="31"/>
      <c r="X202" s="31"/>
      <c r="Y202" s="31"/>
      <c r="Z202" s="31"/>
      <c r="AA202" s="31"/>
      <c r="AO202" s="35"/>
      <c r="AP202" s="35"/>
      <c r="AQ202" s="35"/>
      <c r="AR202" s="35"/>
      <c r="AS202" s="35"/>
      <c r="AT202" s="68"/>
      <c r="AW202" s="35"/>
      <c r="AX202" s="35"/>
      <c r="AY202" s="35"/>
      <c r="AZ202" s="35"/>
      <c r="BA202" s="35"/>
      <c r="BB202" s="35"/>
    </row>
    <row r="203" spans="1:54" x14ac:dyDescent="0.25">
      <c r="A203" s="31"/>
      <c r="L203" s="31"/>
      <c r="M203" s="31"/>
      <c r="T203" s="31"/>
      <c r="U203" s="31"/>
      <c r="V203" s="33"/>
      <c r="W203" s="31"/>
      <c r="X203" s="31"/>
      <c r="Y203" s="31"/>
      <c r="Z203" s="31"/>
      <c r="AA203" s="31"/>
      <c r="AO203" s="35"/>
      <c r="AP203" s="35"/>
      <c r="AQ203" s="35"/>
      <c r="AR203" s="35"/>
      <c r="AS203" s="35"/>
      <c r="AT203" s="68"/>
      <c r="AW203" s="35"/>
      <c r="AX203" s="35"/>
      <c r="AY203" s="35"/>
      <c r="AZ203" s="35"/>
      <c r="BA203" s="35"/>
      <c r="BB203" s="35"/>
    </row>
    <row r="204" spans="1:54" x14ac:dyDescent="0.25">
      <c r="A204" s="31"/>
      <c r="L204" s="31"/>
      <c r="M204" s="31"/>
      <c r="T204" s="31"/>
      <c r="U204" s="31"/>
      <c r="V204" s="33"/>
      <c r="W204" s="31"/>
      <c r="X204" s="31"/>
      <c r="Y204" s="31"/>
      <c r="Z204" s="31"/>
      <c r="AA204" s="31"/>
      <c r="AO204" s="35"/>
      <c r="AP204" s="35"/>
      <c r="AQ204" s="35"/>
      <c r="AR204" s="35"/>
      <c r="AS204" s="35"/>
      <c r="AT204" s="68"/>
      <c r="AW204" s="35"/>
      <c r="AX204" s="35"/>
      <c r="AY204" s="35"/>
      <c r="AZ204" s="35"/>
      <c r="BA204" s="35"/>
      <c r="BB204" s="35"/>
    </row>
    <row r="205" spans="1:54" x14ac:dyDescent="0.25">
      <c r="A205" s="31"/>
      <c r="L205" s="31"/>
      <c r="M205" s="31"/>
      <c r="T205" s="31"/>
      <c r="U205" s="31"/>
      <c r="V205" s="33"/>
      <c r="W205" s="31"/>
      <c r="X205" s="31"/>
      <c r="Y205" s="31"/>
      <c r="Z205" s="31"/>
      <c r="AA205" s="31"/>
      <c r="AO205" s="35"/>
      <c r="AP205" s="35"/>
      <c r="AQ205" s="35"/>
      <c r="AR205" s="35"/>
      <c r="AS205" s="35"/>
      <c r="AT205" s="68"/>
      <c r="AW205" s="35"/>
      <c r="AX205" s="35"/>
      <c r="AY205" s="35"/>
      <c r="AZ205" s="35"/>
      <c r="BA205" s="35"/>
      <c r="BB205" s="35"/>
    </row>
    <row r="206" spans="1:54" x14ac:dyDescent="0.25">
      <c r="A206" s="31"/>
      <c r="L206" s="31"/>
      <c r="M206" s="31"/>
      <c r="T206" s="31"/>
      <c r="U206" s="31"/>
      <c r="V206" s="33"/>
      <c r="W206" s="31"/>
      <c r="X206" s="31"/>
      <c r="Y206" s="31"/>
      <c r="Z206" s="31"/>
      <c r="AA206" s="31"/>
      <c r="AO206" s="35"/>
      <c r="AP206" s="35"/>
      <c r="AQ206" s="35"/>
      <c r="AR206" s="35"/>
      <c r="AS206" s="35"/>
      <c r="AT206" s="68"/>
      <c r="AW206" s="35"/>
      <c r="AX206" s="35"/>
      <c r="AY206" s="35"/>
      <c r="AZ206" s="35"/>
      <c r="BA206" s="35"/>
      <c r="BB206" s="35"/>
    </row>
    <row r="207" spans="1:54" x14ac:dyDescent="0.25">
      <c r="A207" s="31"/>
      <c r="L207" s="31"/>
      <c r="M207" s="31"/>
      <c r="T207" s="31"/>
      <c r="U207" s="31"/>
      <c r="V207" s="33"/>
      <c r="W207" s="31"/>
      <c r="X207" s="31"/>
      <c r="Y207" s="31"/>
      <c r="Z207" s="31"/>
      <c r="AA207" s="31"/>
      <c r="AO207" s="35"/>
      <c r="AP207" s="35"/>
      <c r="AQ207" s="35"/>
      <c r="AR207" s="35"/>
      <c r="AS207" s="35"/>
      <c r="AT207" s="68"/>
      <c r="AW207" s="35"/>
      <c r="AX207" s="35"/>
      <c r="AY207" s="35"/>
      <c r="AZ207" s="35"/>
      <c r="BA207" s="35"/>
      <c r="BB207" s="35"/>
    </row>
    <row r="208" spans="1:54" x14ac:dyDescent="0.25">
      <c r="A208" s="31"/>
      <c r="L208" s="31"/>
      <c r="M208" s="31"/>
      <c r="T208" s="31"/>
      <c r="U208" s="31"/>
      <c r="V208" s="33"/>
      <c r="W208" s="31"/>
      <c r="X208" s="31"/>
      <c r="Y208" s="31"/>
      <c r="Z208" s="31"/>
      <c r="AA208" s="31"/>
      <c r="AO208" s="35"/>
      <c r="AP208" s="35"/>
      <c r="AQ208" s="35"/>
      <c r="AR208" s="35"/>
      <c r="AS208" s="35"/>
      <c r="AT208" s="68"/>
      <c r="AW208" s="35"/>
      <c r="AX208" s="35"/>
      <c r="AY208" s="35"/>
      <c r="AZ208" s="35"/>
      <c r="BA208" s="35"/>
      <c r="BB208" s="35"/>
    </row>
    <row r="209" spans="1:54" x14ac:dyDescent="0.25">
      <c r="A209" s="31"/>
      <c r="L209" s="31"/>
      <c r="M209" s="31"/>
      <c r="T209" s="31"/>
      <c r="U209" s="31"/>
      <c r="V209" s="33"/>
      <c r="W209" s="31"/>
      <c r="X209" s="31"/>
      <c r="Y209" s="31"/>
      <c r="Z209" s="31"/>
      <c r="AA209" s="31"/>
      <c r="AO209" s="35"/>
      <c r="AP209" s="35"/>
      <c r="AQ209" s="35"/>
      <c r="AR209" s="35"/>
      <c r="AS209" s="35"/>
      <c r="AT209" s="68"/>
      <c r="AW209" s="35"/>
      <c r="AX209" s="35"/>
      <c r="AY209" s="35"/>
      <c r="AZ209" s="35"/>
      <c r="BA209" s="35"/>
      <c r="BB209" s="35"/>
    </row>
    <row r="210" spans="1:54" x14ac:dyDescent="0.25">
      <c r="A210" s="31"/>
      <c r="L210" s="31"/>
      <c r="M210" s="31"/>
      <c r="T210" s="31"/>
      <c r="U210" s="31"/>
      <c r="V210" s="33"/>
      <c r="W210" s="31"/>
      <c r="X210" s="31"/>
      <c r="Y210" s="31"/>
      <c r="Z210" s="31"/>
      <c r="AA210" s="31"/>
      <c r="AO210" s="35"/>
      <c r="AP210" s="35"/>
      <c r="AQ210" s="35"/>
      <c r="AR210" s="35"/>
      <c r="AS210" s="35"/>
      <c r="AT210" s="68"/>
      <c r="AW210" s="35"/>
      <c r="AX210" s="35"/>
      <c r="AY210" s="35"/>
      <c r="AZ210" s="35"/>
      <c r="BA210" s="35"/>
      <c r="BB210" s="35"/>
    </row>
    <row r="211" spans="1:54" x14ac:dyDescent="0.25">
      <c r="A211" s="31"/>
      <c r="L211" s="31"/>
      <c r="M211" s="31"/>
      <c r="T211" s="31"/>
      <c r="U211" s="31"/>
      <c r="V211" s="33"/>
      <c r="W211" s="31"/>
      <c r="X211" s="31"/>
      <c r="Y211" s="31"/>
      <c r="Z211" s="31"/>
      <c r="AA211" s="31"/>
      <c r="AO211" s="35"/>
      <c r="AP211" s="35"/>
      <c r="AQ211" s="35"/>
      <c r="AR211" s="35"/>
      <c r="AS211" s="35"/>
      <c r="AT211" s="68"/>
      <c r="AW211" s="35"/>
      <c r="AX211" s="35"/>
      <c r="AY211" s="35"/>
      <c r="AZ211" s="35"/>
      <c r="BA211" s="35"/>
      <c r="BB211" s="35"/>
    </row>
    <row r="212" spans="1:54" x14ac:dyDescent="0.25">
      <c r="A212" s="31"/>
      <c r="L212" s="31"/>
      <c r="M212" s="31"/>
      <c r="T212" s="31"/>
      <c r="U212" s="31"/>
      <c r="V212" s="33"/>
      <c r="W212" s="31"/>
      <c r="X212" s="31"/>
      <c r="Y212" s="31"/>
      <c r="Z212" s="31"/>
      <c r="AA212" s="31"/>
      <c r="AO212" s="35"/>
      <c r="AP212" s="35"/>
      <c r="AQ212" s="35"/>
      <c r="AR212" s="35"/>
      <c r="AS212" s="35"/>
      <c r="AT212" s="68"/>
      <c r="AW212" s="35"/>
      <c r="AX212" s="35"/>
      <c r="AY212" s="35"/>
      <c r="AZ212" s="35"/>
      <c r="BA212" s="35"/>
      <c r="BB212" s="35"/>
    </row>
    <row r="213" spans="1:54" x14ac:dyDescent="0.25">
      <c r="A213" s="31"/>
      <c r="L213" s="31"/>
      <c r="M213" s="31"/>
      <c r="T213" s="31"/>
      <c r="U213" s="31"/>
      <c r="V213" s="33"/>
      <c r="W213" s="31"/>
      <c r="X213" s="31"/>
      <c r="Y213" s="31"/>
      <c r="Z213" s="31"/>
      <c r="AA213" s="31"/>
      <c r="AO213" s="35"/>
      <c r="AP213" s="35"/>
      <c r="AQ213" s="35"/>
      <c r="AR213" s="35"/>
      <c r="AS213" s="35"/>
      <c r="AT213" s="68"/>
      <c r="AW213" s="35"/>
      <c r="AX213" s="35"/>
      <c r="AY213" s="35"/>
      <c r="AZ213" s="35"/>
      <c r="BA213" s="35"/>
      <c r="BB213" s="35"/>
    </row>
    <row r="214" spans="1:54" x14ac:dyDescent="0.25">
      <c r="A214" s="31"/>
      <c r="L214" s="31"/>
      <c r="M214" s="31"/>
      <c r="T214" s="31"/>
      <c r="U214" s="31"/>
      <c r="V214" s="33"/>
      <c r="W214" s="31"/>
      <c r="X214" s="31"/>
      <c r="Y214" s="31"/>
      <c r="Z214" s="31"/>
      <c r="AA214" s="31"/>
      <c r="AO214" s="35"/>
      <c r="AP214" s="35"/>
      <c r="AQ214" s="35"/>
      <c r="AR214" s="35"/>
      <c r="AS214" s="35"/>
      <c r="AT214" s="68"/>
      <c r="AW214" s="35"/>
      <c r="AX214" s="35"/>
      <c r="AY214" s="35"/>
      <c r="AZ214" s="35"/>
      <c r="BA214" s="35"/>
      <c r="BB214" s="35"/>
    </row>
    <row r="215" spans="1:54" x14ac:dyDescent="0.25">
      <c r="A215" s="31"/>
      <c r="L215" s="31"/>
      <c r="M215" s="31"/>
      <c r="T215" s="31"/>
      <c r="U215" s="31"/>
      <c r="V215" s="33"/>
      <c r="W215" s="31"/>
      <c r="X215" s="31"/>
      <c r="Y215" s="31"/>
      <c r="Z215" s="31"/>
      <c r="AA215" s="31"/>
      <c r="AO215" s="35"/>
      <c r="AP215" s="35"/>
      <c r="AQ215" s="35"/>
      <c r="AR215" s="35"/>
      <c r="AS215" s="35"/>
      <c r="AT215" s="68"/>
      <c r="AW215" s="35"/>
      <c r="AX215" s="35"/>
      <c r="AY215" s="35"/>
      <c r="AZ215" s="35"/>
      <c r="BA215" s="35"/>
      <c r="BB215" s="35"/>
    </row>
    <row r="216" spans="1:54" x14ac:dyDescent="0.25">
      <c r="A216" s="31"/>
      <c r="L216" s="31"/>
      <c r="M216" s="31"/>
      <c r="T216" s="31"/>
      <c r="U216" s="31"/>
      <c r="V216" s="33"/>
      <c r="W216" s="31"/>
      <c r="X216" s="31"/>
      <c r="Y216" s="31"/>
      <c r="Z216" s="31"/>
      <c r="AA216" s="31"/>
      <c r="AO216" s="35"/>
      <c r="AP216" s="35"/>
      <c r="AQ216" s="35"/>
      <c r="AR216" s="35"/>
      <c r="AS216" s="35"/>
      <c r="AT216" s="68"/>
      <c r="AW216" s="35"/>
      <c r="AX216" s="35"/>
      <c r="AY216" s="35"/>
      <c r="AZ216" s="35"/>
      <c r="BA216" s="35"/>
      <c r="BB216" s="35"/>
    </row>
    <row r="217" spans="1:54" x14ac:dyDescent="0.25">
      <c r="A217" s="31"/>
      <c r="L217" s="31"/>
      <c r="M217" s="31"/>
      <c r="T217" s="31"/>
      <c r="U217" s="31"/>
      <c r="V217" s="33"/>
      <c r="W217" s="31"/>
      <c r="X217" s="31"/>
      <c r="Y217" s="31"/>
      <c r="Z217" s="31"/>
      <c r="AA217" s="31"/>
      <c r="AO217" s="35"/>
      <c r="AP217" s="35"/>
      <c r="AQ217" s="35"/>
      <c r="AR217" s="35"/>
      <c r="AS217" s="35"/>
      <c r="AT217" s="68"/>
      <c r="AW217" s="35"/>
      <c r="AX217" s="35"/>
      <c r="AY217" s="35"/>
      <c r="AZ217" s="35"/>
      <c r="BA217" s="35"/>
      <c r="BB217" s="35"/>
    </row>
    <row r="218" spans="1:54" x14ac:dyDescent="0.25">
      <c r="A218" s="31"/>
      <c r="L218" s="31"/>
      <c r="M218" s="31"/>
      <c r="T218" s="31"/>
      <c r="U218" s="31"/>
      <c r="V218" s="33"/>
      <c r="W218" s="31"/>
      <c r="X218" s="31"/>
      <c r="Y218" s="31"/>
      <c r="Z218" s="31"/>
      <c r="AA218" s="31"/>
      <c r="AO218" s="35"/>
      <c r="AP218" s="35"/>
      <c r="AQ218" s="35"/>
      <c r="AR218" s="35"/>
      <c r="AS218" s="35"/>
      <c r="AT218" s="68"/>
      <c r="AW218" s="35"/>
      <c r="AX218" s="35"/>
      <c r="AY218" s="35"/>
      <c r="AZ218" s="35"/>
      <c r="BA218" s="35"/>
      <c r="BB218" s="35"/>
    </row>
    <row r="219" spans="1:54" x14ac:dyDescent="0.25">
      <c r="A219" s="31"/>
      <c r="L219" s="31"/>
      <c r="M219" s="31"/>
      <c r="T219" s="31"/>
      <c r="U219" s="31"/>
      <c r="V219" s="33"/>
      <c r="W219" s="31"/>
      <c r="X219" s="31"/>
      <c r="Y219" s="31"/>
      <c r="Z219" s="31"/>
      <c r="AA219" s="31"/>
      <c r="AO219" s="35"/>
      <c r="AP219" s="35"/>
      <c r="AQ219" s="35"/>
      <c r="AR219" s="35"/>
      <c r="AS219" s="35"/>
      <c r="AT219" s="68"/>
      <c r="AW219" s="35"/>
      <c r="AX219" s="35"/>
      <c r="AY219" s="35"/>
      <c r="AZ219" s="35"/>
      <c r="BA219" s="35"/>
      <c r="BB219" s="35"/>
    </row>
    <row r="220" spans="1:54" x14ac:dyDescent="0.25">
      <c r="A220" s="31"/>
      <c r="L220" s="31"/>
      <c r="M220" s="31"/>
      <c r="T220" s="31"/>
      <c r="U220" s="31"/>
      <c r="V220" s="33"/>
      <c r="W220" s="31"/>
      <c r="X220" s="31"/>
      <c r="Y220" s="31"/>
      <c r="Z220" s="31"/>
      <c r="AA220" s="31"/>
      <c r="AO220" s="35"/>
      <c r="AP220" s="35"/>
      <c r="AQ220" s="35"/>
      <c r="AR220" s="35"/>
      <c r="AS220" s="35"/>
      <c r="AT220" s="68"/>
      <c r="AW220" s="35"/>
      <c r="AX220" s="35"/>
      <c r="AY220" s="35"/>
      <c r="AZ220" s="35"/>
      <c r="BA220" s="35"/>
      <c r="BB220" s="35"/>
    </row>
    <row r="221" spans="1:54" x14ac:dyDescent="0.25">
      <c r="A221" s="31"/>
      <c r="L221" s="31"/>
      <c r="M221" s="31"/>
      <c r="T221" s="31"/>
      <c r="U221" s="31"/>
      <c r="V221" s="33"/>
      <c r="W221" s="31"/>
      <c r="X221" s="31"/>
      <c r="Y221" s="31"/>
      <c r="Z221" s="31"/>
      <c r="AA221" s="31"/>
      <c r="AO221" s="35"/>
      <c r="AP221" s="35"/>
      <c r="AQ221" s="35"/>
      <c r="AR221" s="35"/>
      <c r="AS221" s="35"/>
      <c r="AT221" s="68"/>
      <c r="AW221" s="35"/>
      <c r="AX221" s="35"/>
      <c r="AY221" s="35"/>
      <c r="AZ221" s="35"/>
      <c r="BA221" s="35"/>
      <c r="BB221" s="35"/>
    </row>
    <row r="222" spans="1:54" x14ac:dyDescent="0.25">
      <c r="A222" s="31"/>
      <c r="L222" s="31"/>
      <c r="M222" s="31"/>
      <c r="T222" s="31"/>
      <c r="U222" s="31"/>
      <c r="V222" s="33"/>
      <c r="W222" s="31"/>
      <c r="X222" s="31"/>
      <c r="Y222" s="31"/>
      <c r="Z222" s="31"/>
      <c r="AA222" s="31"/>
      <c r="AO222" s="35"/>
      <c r="AP222" s="35"/>
      <c r="AQ222" s="35"/>
      <c r="AR222" s="35"/>
      <c r="AS222" s="35"/>
      <c r="AT222" s="68"/>
      <c r="AW222" s="35"/>
      <c r="AX222" s="35"/>
      <c r="AY222" s="35"/>
      <c r="AZ222" s="35"/>
      <c r="BA222" s="35"/>
      <c r="BB222" s="35"/>
    </row>
    <row r="223" spans="1:54" x14ac:dyDescent="0.25">
      <c r="A223" s="31"/>
      <c r="L223" s="31"/>
      <c r="M223" s="31"/>
      <c r="T223" s="31"/>
      <c r="U223" s="31"/>
      <c r="V223" s="33"/>
      <c r="W223" s="31"/>
      <c r="X223" s="31"/>
      <c r="Y223" s="31"/>
      <c r="Z223" s="31"/>
      <c r="AA223" s="31"/>
      <c r="AO223" s="35"/>
      <c r="AP223" s="35"/>
      <c r="AQ223" s="35"/>
      <c r="AR223" s="35"/>
      <c r="AS223" s="35"/>
      <c r="AT223" s="68"/>
      <c r="AW223" s="35"/>
      <c r="AX223" s="35"/>
      <c r="AY223" s="35"/>
      <c r="AZ223" s="35"/>
      <c r="BA223" s="35"/>
      <c r="BB223" s="35"/>
    </row>
    <row r="224" spans="1:54" x14ac:dyDescent="0.25">
      <c r="A224" s="31"/>
      <c r="L224" s="31"/>
      <c r="M224" s="31"/>
      <c r="T224" s="31"/>
      <c r="U224" s="31"/>
      <c r="V224" s="33"/>
      <c r="W224" s="31"/>
      <c r="X224" s="31"/>
      <c r="Y224" s="31"/>
      <c r="Z224" s="31"/>
      <c r="AA224" s="31"/>
      <c r="AO224" s="35"/>
      <c r="AP224" s="35"/>
      <c r="AQ224" s="35"/>
      <c r="AR224" s="35"/>
      <c r="AS224" s="35"/>
      <c r="AT224" s="68"/>
      <c r="AW224" s="35"/>
      <c r="AX224" s="35"/>
      <c r="AY224" s="35"/>
      <c r="AZ224" s="35"/>
      <c r="BA224" s="35"/>
      <c r="BB224" s="35"/>
    </row>
    <row r="225" spans="1:54" x14ac:dyDescent="0.25">
      <c r="A225" s="31"/>
      <c r="L225" s="31"/>
      <c r="M225" s="31"/>
      <c r="T225" s="31"/>
      <c r="U225" s="31"/>
      <c r="V225" s="33"/>
      <c r="W225" s="31"/>
      <c r="X225" s="31"/>
      <c r="Y225" s="31"/>
      <c r="Z225" s="31"/>
      <c r="AA225" s="31"/>
      <c r="AO225" s="35"/>
      <c r="AP225" s="35"/>
      <c r="AQ225" s="35"/>
      <c r="AR225" s="35"/>
      <c r="AS225" s="35"/>
      <c r="AT225" s="68"/>
      <c r="AW225" s="35"/>
      <c r="AX225" s="35"/>
      <c r="AY225" s="35"/>
      <c r="AZ225" s="35"/>
      <c r="BA225" s="35"/>
      <c r="BB225" s="35"/>
    </row>
    <row r="226" spans="1:54" x14ac:dyDescent="0.25">
      <c r="A226" s="31"/>
      <c r="L226" s="31"/>
      <c r="M226" s="31"/>
      <c r="T226" s="31"/>
      <c r="U226" s="31"/>
      <c r="V226" s="33"/>
      <c r="W226" s="31"/>
      <c r="X226" s="31"/>
      <c r="Y226" s="31"/>
      <c r="Z226" s="31"/>
      <c r="AA226" s="31"/>
      <c r="AO226" s="35"/>
      <c r="AP226" s="35"/>
      <c r="AQ226" s="35"/>
      <c r="AR226" s="35"/>
      <c r="AS226" s="35"/>
      <c r="AT226" s="68"/>
      <c r="AW226" s="35"/>
      <c r="AX226" s="35"/>
      <c r="AY226" s="35"/>
      <c r="AZ226" s="35"/>
      <c r="BA226" s="35"/>
      <c r="BB226" s="35"/>
    </row>
    <row r="227" spans="1:54" x14ac:dyDescent="0.25">
      <c r="A227" s="31"/>
      <c r="L227" s="31"/>
      <c r="M227" s="31"/>
      <c r="T227" s="31"/>
      <c r="U227" s="31"/>
      <c r="V227" s="33"/>
      <c r="W227" s="31"/>
      <c r="X227" s="31"/>
      <c r="Y227" s="31"/>
      <c r="Z227" s="31"/>
      <c r="AA227" s="31"/>
      <c r="AO227" s="35"/>
      <c r="AP227" s="35"/>
      <c r="AQ227" s="35"/>
      <c r="AR227" s="35"/>
      <c r="AS227" s="35"/>
      <c r="AT227" s="68"/>
      <c r="AW227" s="35"/>
      <c r="AX227" s="35"/>
      <c r="AY227" s="35"/>
      <c r="AZ227" s="35"/>
      <c r="BA227" s="35"/>
      <c r="BB227" s="35"/>
    </row>
    <row r="228" spans="1:54" x14ac:dyDescent="0.25">
      <c r="A228" s="31"/>
      <c r="L228" s="31"/>
      <c r="M228" s="31"/>
      <c r="T228" s="31"/>
      <c r="U228" s="31"/>
      <c r="V228" s="33"/>
      <c r="W228" s="31"/>
      <c r="X228" s="31"/>
      <c r="Y228" s="31"/>
      <c r="Z228" s="31"/>
      <c r="AA228" s="31"/>
      <c r="AO228" s="35"/>
      <c r="AP228" s="35"/>
      <c r="AQ228" s="35"/>
      <c r="AR228" s="35"/>
      <c r="AS228" s="35"/>
      <c r="AT228" s="68"/>
      <c r="AW228" s="35"/>
      <c r="AX228" s="35"/>
      <c r="AY228" s="35"/>
      <c r="AZ228" s="35"/>
      <c r="BA228" s="35"/>
      <c r="BB228" s="35"/>
    </row>
    <row r="229" spans="1:54" x14ac:dyDescent="0.25">
      <c r="A229" s="31"/>
      <c r="L229" s="31"/>
      <c r="M229" s="31"/>
      <c r="T229" s="31"/>
      <c r="U229" s="31"/>
      <c r="V229" s="33"/>
      <c r="W229" s="31"/>
      <c r="X229" s="31"/>
      <c r="Y229" s="31"/>
      <c r="Z229" s="31"/>
      <c r="AA229" s="31"/>
      <c r="AO229" s="35"/>
      <c r="AP229" s="35"/>
      <c r="AQ229" s="35"/>
      <c r="AR229" s="35"/>
      <c r="AS229" s="35"/>
      <c r="AT229" s="68"/>
      <c r="AW229" s="35"/>
      <c r="AX229" s="35"/>
      <c r="AY229" s="35"/>
      <c r="AZ229" s="35"/>
      <c r="BA229" s="35"/>
      <c r="BB229" s="35"/>
    </row>
    <row r="230" spans="1:54" x14ac:dyDescent="0.25">
      <c r="A230" s="31"/>
      <c r="L230" s="31"/>
      <c r="M230" s="31"/>
      <c r="T230" s="31"/>
      <c r="U230" s="31"/>
      <c r="V230" s="33"/>
      <c r="W230" s="31"/>
      <c r="X230" s="31"/>
      <c r="Y230" s="31"/>
      <c r="Z230" s="31"/>
      <c r="AA230" s="31"/>
      <c r="AO230" s="35"/>
      <c r="AP230" s="35"/>
      <c r="AQ230" s="35"/>
      <c r="AR230" s="35"/>
      <c r="AS230" s="35"/>
      <c r="AT230" s="68"/>
      <c r="AW230" s="35"/>
      <c r="AX230" s="35"/>
      <c r="AY230" s="35"/>
      <c r="AZ230" s="35"/>
      <c r="BA230" s="35"/>
      <c r="BB230" s="35"/>
    </row>
    <row r="231" spans="1:54" x14ac:dyDescent="0.25">
      <c r="A231" s="31"/>
      <c r="L231" s="31"/>
      <c r="M231" s="31"/>
      <c r="T231" s="31"/>
      <c r="U231" s="31"/>
      <c r="V231" s="33"/>
      <c r="W231" s="31"/>
      <c r="X231" s="31"/>
      <c r="Y231" s="31"/>
      <c r="Z231" s="31"/>
      <c r="AA231" s="31"/>
      <c r="AO231" s="35"/>
      <c r="AP231" s="35"/>
      <c r="AQ231" s="35"/>
      <c r="AR231" s="35"/>
      <c r="AS231" s="35"/>
      <c r="AT231" s="68"/>
      <c r="AW231" s="35"/>
      <c r="AX231" s="35"/>
      <c r="AY231" s="35"/>
      <c r="AZ231" s="35"/>
      <c r="BA231" s="35"/>
      <c r="BB231" s="35"/>
    </row>
    <row r="232" spans="1:54" x14ac:dyDescent="0.25">
      <c r="A232" s="31"/>
      <c r="L232" s="31"/>
      <c r="M232" s="31"/>
      <c r="T232" s="31"/>
      <c r="U232" s="31"/>
      <c r="V232" s="33"/>
      <c r="W232" s="31"/>
      <c r="X232" s="31"/>
      <c r="Y232" s="31"/>
      <c r="Z232" s="31"/>
      <c r="AA232" s="31"/>
      <c r="AO232" s="35"/>
      <c r="AP232" s="35"/>
      <c r="AQ232" s="35"/>
      <c r="AR232" s="35"/>
      <c r="AS232" s="35"/>
      <c r="AT232" s="68"/>
      <c r="AW232" s="35"/>
      <c r="AX232" s="35"/>
      <c r="AY232" s="35"/>
      <c r="AZ232" s="35"/>
      <c r="BA232" s="35"/>
      <c r="BB232" s="35"/>
    </row>
    <row r="233" spans="1:54" x14ac:dyDescent="0.25">
      <c r="A233" s="31"/>
      <c r="L233" s="31"/>
      <c r="M233" s="31"/>
      <c r="T233" s="31"/>
      <c r="U233" s="31"/>
      <c r="V233" s="33"/>
      <c r="W233" s="31"/>
      <c r="X233" s="31"/>
      <c r="Y233" s="31"/>
      <c r="Z233" s="31"/>
      <c r="AA233" s="31"/>
      <c r="AO233" s="35"/>
      <c r="AP233" s="35"/>
      <c r="AQ233" s="35"/>
      <c r="AR233" s="35"/>
      <c r="AS233" s="35"/>
      <c r="AT233" s="68"/>
      <c r="AW233" s="35"/>
      <c r="AX233" s="35"/>
      <c r="AY233" s="35"/>
      <c r="AZ233" s="35"/>
      <c r="BA233" s="35"/>
      <c r="BB233" s="35"/>
    </row>
    <row r="234" spans="1:54" x14ac:dyDescent="0.25">
      <c r="A234" s="31"/>
      <c r="L234" s="31"/>
      <c r="M234" s="31"/>
      <c r="T234" s="31"/>
      <c r="U234" s="31"/>
      <c r="V234" s="33"/>
      <c r="W234" s="31"/>
      <c r="X234" s="31"/>
      <c r="Y234" s="31"/>
      <c r="Z234" s="31"/>
      <c r="AA234" s="31"/>
      <c r="AO234" s="35"/>
      <c r="AP234" s="35"/>
      <c r="AQ234" s="35"/>
      <c r="AR234" s="35"/>
      <c r="AS234" s="35"/>
      <c r="AT234" s="68"/>
      <c r="AW234" s="35"/>
      <c r="AX234" s="35"/>
      <c r="AY234" s="35"/>
      <c r="AZ234" s="35"/>
      <c r="BA234" s="35"/>
      <c r="BB234" s="35"/>
    </row>
    <row r="235" spans="1:54" x14ac:dyDescent="0.25">
      <c r="A235" s="31"/>
      <c r="L235" s="31"/>
      <c r="M235" s="31"/>
      <c r="T235" s="31"/>
      <c r="U235" s="31"/>
      <c r="V235" s="33"/>
      <c r="W235" s="31"/>
      <c r="X235" s="31"/>
      <c r="Y235" s="31"/>
      <c r="Z235" s="31"/>
      <c r="AA235" s="31"/>
      <c r="AO235" s="35"/>
      <c r="AP235" s="35"/>
      <c r="AQ235" s="35"/>
      <c r="AR235" s="35"/>
      <c r="AS235" s="35"/>
      <c r="AT235" s="68"/>
      <c r="AW235" s="35"/>
      <c r="AX235" s="35"/>
      <c r="AY235" s="35"/>
      <c r="AZ235" s="35"/>
      <c r="BA235" s="35"/>
      <c r="BB235" s="35"/>
    </row>
    <row r="236" spans="1:54" x14ac:dyDescent="0.25">
      <c r="A236" s="31"/>
      <c r="L236" s="31"/>
      <c r="M236" s="31"/>
      <c r="T236" s="31"/>
      <c r="U236" s="31"/>
      <c r="V236" s="33"/>
      <c r="W236" s="31"/>
      <c r="X236" s="31"/>
      <c r="Y236" s="31"/>
      <c r="Z236" s="31"/>
      <c r="AA236" s="31"/>
      <c r="AO236" s="35"/>
      <c r="AP236" s="35"/>
      <c r="AQ236" s="35"/>
      <c r="AR236" s="35"/>
      <c r="AS236" s="35"/>
      <c r="AT236" s="68"/>
      <c r="AW236" s="35"/>
      <c r="AX236" s="35"/>
      <c r="AY236" s="35"/>
      <c r="AZ236" s="35"/>
      <c r="BA236" s="35"/>
      <c r="BB236" s="35"/>
    </row>
    <row r="237" spans="1:54" x14ac:dyDescent="0.25">
      <c r="A237" s="31"/>
      <c r="L237" s="31"/>
      <c r="M237" s="31"/>
      <c r="T237" s="31"/>
      <c r="U237" s="31"/>
      <c r="V237" s="33"/>
      <c r="W237" s="31"/>
      <c r="X237" s="31"/>
      <c r="Y237" s="31"/>
      <c r="Z237" s="31"/>
      <c r="AA237" s="31"/>
      <c r="AO237" s="35"/>
      <c r="AP237" s="35"/>
      <c r="AQ237" s="35"/>
      <c r="AR237" s="35"/>
      <c r="AS237" s="35"/>
      <c r="AT237" s="68"/>
      <c r="AW237" s="35"/>
      <c r="AX237" s="35"/>
      <c r="AY237" s="35"/>
      <c r="AZ237" s="35"/>
      <c r="BA237" s="35"/>
      <c r="BB237" s="35"/>
    </row>
    <row r="238" spans="1:54" x14ac:dyDescent="0.25">
      <c r="A238" s="31"/>
      <c r="L238" s="31"/>
      <c r="M238" s="31"/>
      <c r="T238" s="31"/>
      <c r="U238" s="31"/>
      <c r="V238" s="33"/>
      <c r="W238" s="31"/>
      <c r="X238" s="31"/>
      <c r="Y238" s="31"/>
      <c r="Z238" s="31"/>
      <c r="AA238" s="31"/>
      <c r="AO238" s="35"/>
      <c r="AP238" s="35"/>
      <c r="AQ238" s="35"/>
      <c r="AR238" s="35"/>
      <c r="AS238" s="35"/>
      <c r="AT238" s="68"/>
      <c r="AW238" s="35"/>
      <c r="AX238" s="35"/>
      <c r="AY238" s="35"/>
      <c r="AZ238" s="35"/>
      <c r="BA238" s="35"/>
      <c r="BB238" s="35"/>
    </row>
    <row r="239" spans="1:54" x14ac:dyDescent="0.25">
      <c r="A239" s="31"/>
      <c r="L239" s="31"/>
      <c r="M239" s="31"/>
      <c r="T239" s="31"/>
      <c r="U239" s="31"/>
      <c r="V239" s="33"/>
      <c r="W239" s="31"/>
      <c r="X239" s="31"/>
      <c r="Y239" s="31"/>
      <c r="Z239" s="31"/>
      <c r="AA239" s="31"/>
      <c r="AO239" s="35"/>
      <c r="AP239" s="35"/>
      <c r="AQ239" s="35"/>
      <c r="AR239" s="35"/>
      <c r="AS239" s="35"/>
      <c r="AT239" s="68"/>
      <c r="AW239" s="35"/>
      <c r="AX239" s="35"/>
      <c r="AY239" s="35"/>
      <c r="AZ239" s="35"/>
      <c r="BA239" s="35"/>
      <c r="BB239" s="35"/>
    </row>
    <row r="240" spans="1:54" x14ac:dyDescent="0.25">
      <c r="A240" s="31"/>
      <c r="L240" s="31"/>
      <c r="M240" s="31"/>
      <c r="T240" s="31"/>
      <c r="U240" s="31"/>
      <c r="V240" s="33"/>
      <c r="W240" s="31"/>
      <c r="X240" s="31"/>
      <c r="Y240" s="31"/>
      <c r="Z240" s="31"/>
      <c r="AA240" s="31"/>
      <c r="AO240" s="35"/>
      <c r="AP240" s="35"/>
      <c r="AQ240" s="35"/>
      <c r="AR240" s="35"/>
      <c r="AS240" s="35"/>
      <c r="AT240" s="68"/>
      <c r="AW240" s="35"/>
      <c r="AX240" s="35"/>
      <c r="AY240" s="35"/>
      <c r="AZ240" s="35"/>
      <c r="BA240" s="35"/>
      <c r="BB240" s="35"/>
    </row>
    <row r="241" spans="1:54" x14ac:dyDescent="0.25">
      <c r="A241" s="31"/>
      <c r="L241" s="31"/>
      <c r="M241" s="31"/>
      <c r="T241" s="31"/>
      <c r="U241" s="31"/>
      <c r="V241" s="33"/>
      <c r="W241" s="31"/>
      <c r="X241" s="31"/>
      <c r="Y241" s="31"/>
      <c r="Z241" s="31"/>
      <c r="AA241" s="31"/>
      <c r="AO241" s="35"/>
      <c r="AP241" s="35"/>
      <c r="AQ241" s="35"/>
      <c r="AR241" s="35"/>
      <c r="AS241" s="35"/>
      <c r="AT241" s="68"/>
      <c r="AW241" s="35"/>
      <c r="AX241" s="35"/>
      <c r="AY241" s="35"/>
      <c r="AZ241" s="35"/>
      <c r="BA241" s="35"/>
      <c r="BB241" s="35"/>
    </row>
    <row r="242" spans="1:54" x14ac:dyDescent="0.25">
      <c r="A242" s="31"/>
      <c r="L242" s="31"/>
      <c r="M242" s="31"/>
      <c r="T242" s="31"/>
      <c r="U242" s="31"/>
      <c r="V242" s="33"/>
      <c r="W242" s="31"/>
      <c r="X242" s="31"/>
      <c r="Y242" s="31"/>
      <c r="Z242" s="31"/>
      <c r="AA242" s="31"/>
      <c r="AO242" s="35"/>
      <c r="AP242" s="35"/>
      <c r="AQ242" s="35"/>
      <c r="AR242" s="35"/>
      <c r="AS242" s="35"/>
      <c r="AT242" s="68"/>
      <c r="AW242" s="35"/>
      <c r="AX242" s="35"/>
      <c r="AY242" s="35"/>
      <c r="AZ242" s="35"/>
      <c r="BA242" s="35"/>
      <c r="BB242" s="35"/>
    </row>
    <row r="243" spans="1:54" x14ac:dyDescent="0.25">
      <c r="A243" s="31"/>
      <c r="L243" s="31"/>
      <c r="M243" s="31"/>
      <c r="T243" s="31"/>
      <c r="U243" s="31"/>
      <c r="V243" s="33"/>
      <c r="W243" s="31"/>
      <c r="X243" s="31"/>
      <c r="Y243" s="31"/>
      <c r="Z243" s="31"/>
      <c r="AA243" s="31"/>
      <c r="AO243" s="35"/>
      <c r="AP243" s="35"/>
      <c r="AQ243" s="35"/>
      <c r="AR243" s="35"/>
      <c r="AS243" s="35"/>
      <c r="AT243" s="68"/>
      <c r="AW243" s="35"/>
      <c r="AX243" s="35"/>
      <c r="AY243" s="35"/>
      <c r="AZ243" s="35"/>
      <c r="BA243" s="35"/>
      <c r="BB243" s="35"/>
    </row>
    <row r="244" spans="1:54" x14ac:dyDescent="0.25">
      <c r="A244" s="31"/>
      <c r="L244" s="31"/>
      <c r="M244" s="31"/>
      <c r="T244" s="31"/>
      <c r="U244" s="31"/>
      <c r="V244" s="33"/>
      <c r="W244" s="31"/>
      <c r="X244" s="31"/>
      <c r="Y244" s="31"/>
      <c r="Z244" s="31"/>
      <c r="AA244" s="31"/>
      <c r="AO244" s="35"/>
      <c r="AP244" s="35"/>
      <c r="AQ244" s="35"/>
      <c r="AR244" s="35"/>
      <c r="AS244" s="35"/>
      <c r="AT244" s="68"/>
      <c r="AW244" s="35"/>
      <c r="AX244" s="35"/>
      <c r="AY244" s="35"/>
      <c r="AZ244" s="35"/>
      <c r="BA244" s="35"/>
      <c r="BB244" s="35"/>
    </row>
    <row r="245" spans="1:54" x14ac:dyDescent="0.25">
      <c r="A245" s="31"/>
      <c r="L245" s="31"/>
      <c r="M245" s="31"/>
      <c r="T245" s="31"/>
      <c r="U245" s="31"/>
      <c r="V245" s="33"/>
      <c r="W245" s="31"/>
      <c r="X245" s="31"/>
      <c r="Y245" s="31"/>
      <c r="Z245" s="31"/>
      <c r="AA245" s="31"/>
      <c r="AO245" s="35"/>
      <c r="AP245" s="35"/>
      <c r="AQ245" s="35"/>
      <c r="AR245" s="35"/>
      <c r="AS245" s="35"/>
      <c r="AT245" s="68"/>
      <c r="AW245" s="35"/>
      <c r="AX245" s="35"/>
      <c r="AY245" s="35"/>
      <c r="AZ245" s="35"/>
      <c r="BA245" s="35"/>
      <c r="BB245" s="35"/>
    </row>
    <row r="246" spans="1:54" x14ac:dyDescent="0.25">
      <c r="A246" s="31"/>
      <c r="L246" s="31"/>
      <c r="M246" s="31"/>
      <c r="T246" s="31"/>
      <c r="U246" s="31"/>
      <c r="V246" s="33"/>
      <c r="W246" s="31"/>
      <c r="X246" s="31"/>
      <c r="Y246" s="31"/>
      <c r="Z246" s="31"/>
      <c r="AA246" s="31"/>
      <c r="AO246" s="35"/>
      <c r="AP246" s="35"/>
      <c r="AQ246" s="35"/>
      <c r="AR246" s="35"/>
      <c r="AS246" s="35"/>
      <c r="AT246" s="68"/>
      <c r="AW246" s="35"/>
      <c r="AX246" s="35"/>
      <c r="AY246" s="35"/>
      <c r="AZ246" s="35"/>
      <c r="BA246" s="35"/>
      <c r="BB246" s="35"/>
    </row>
    <row r="247" spans="1:54" x14ac:dyDescent="0.25">
      <c r="A247" s="31"/>
      <c r="L247" s="31"/>
      <c r="M247" s="31"/>
      <c r="T247" s="31"/>
      <c r="U247" s="31"/>
      <c r="V247" s="33"/>
      <c r="W247" s="31"/>
      <c r="X247" s="31"/>
      <c r="Y247" s="31"/>
      <c r="Z247" s="31"/>
      <c r="AA247" s="31"/>
      <c r="AO247" s="35"/>
      <c r="AP247" s="35"/>
      <c r="AQ247" s="35"/>
      <c r="AR247" s="35"/>
      <c r="AS247" s="35"/>
      <c r="AT247" s="68"/>
      <c r="AW247" s="35"/>
      <c r="AX247" s="35"/>
      <c r="AY247" s="35"/>
      <c r="AZ247" s="35"/>
      <c r="BA247" s="35"/>
      <c r="BB247" s="35"/>
    </row>
    <row r="248" spans="1:54" x14ac:dyDescent="0.25">
      <c r="A248" s="31"/>
      <c r="L248" s="31"/>
      <c r="M248" s="31"/>
      <c r="T248" s="31"/>
      <c r="U248" s="31"/>
      <c r="V248" s="33"/>
      <c r="W248" s="31"/>
      <c r="X248" s="31"/>
      <c r="Y248" s="31"/>
      <c r="Z248" s="31"/>
      <c r="AA248" s="31"/>
      <c r="AO248" s="35"/>
      <c r="AP248" s="35"/>
      <c r="AQ248" s="35"/>
      <c r="AR248" s="35"/>
      <c r="AS248" s="35"/>
      <c r="AT248" s="68"/>
      <c r="AW248" s="35"/>
      <c r="AX248" s="35"/>
      <c r="AY248" s="35"/>
      <c r="AZ248" s="35"/>
      <c r="BA248" s="35"/>
      <c r="BB248" s="35"/>
    </row>
    <row r="249" spans="1:54" x14ac:dyDescent="0.25">
      <c r="A249" s="31"/>
      <c r="L249" s="31"/>
      <c r="M249" s="31"/>
      <c r="T249" s="31"/>
      <c r="U249" s="31"/>
      <c r="V249" s="33"/>
      <c r="W249" s="31"/>
      <c r="X249" s="31"/>
      <c r="Y249" s="31"/>
      <c r="Z249" s="31"/>
      <c r="AA249" s="31"/>
      <c r="AO249" s="35"/>
      <c r="AP249" s="35"/>
      <c r="AQ249" s="35"/>
      <c r="AR249" s="35"/>
      <c r="AS249" s="35"/>
      <c r="AT249" s="68"/>
      <c r="AW249" s="35"/>
      <c r="AX249" s="35"/>
      <c r="AY249" s="35"/>
      <c r="AZ249" s="35"/>
      <c r="BA249" s="35"/>
      <c r="BB249" s="35"/>
    </row>
    <row r="250" spans="1:54" x14ac:dyDescent="0.25">
      <c r="A250" s="31"/>
      <c r="L250" s="31"/>
      <c r="M250" s="31"/>
      <c r="T250" s="31"/>
      <c r="U250" s="31"/>
      <c r="V250" s="33"/>
      <c r="W250" s="31"/>
      <c r="X250" s="31"/>
      <c r="Y250" s="31"/>
      <c r="Z250" s="31"/>
      <c r="AA250" s="31"/>
      <c r="AO250" s="35"/>
      <c r="AP250" s="35"/>
      <c r="AQ250" s="35"/>
      <c r="AR250" s="35"/>
      <c r="AS250" s="35"/>
      <c r="AT250" s="68"/>
      <c r="AW250" s="35"/>
      <c r="AX250" s="35"/>
      <c r="AY250" s="35"/>
      <c r="AZ250" s="35"/>
      <c r="BA250" s="35"/>
      <c r="BB250" s="35"/>
    </row>
    <row r="251" spans="1:54" x14ac:dyDescent="0.25">
      <c r="A251" s="31"/>
      <c r="L251" s="31"/>
      <c r="M251" s="31"/>
      <c r="T251" s="31"/>
      <c r="U251" s="31"/>
      <c r="V251" s="33"/>
      <c r="W251" s="31"/>
      <c r="X251" s="31"/>
      <c r="Y251" s="31"/>
      <c r="Z251" s="31"/>
      <c r="AA251" s="31"/>
      <c r="AO251" s="35"/>
      <c r="AP251" s="35"/>
      <c r="AQ251" s="35"/>
      <c r="AR251" s="35"/>
      <c r="AS251" s="35"/>
      <c r="AT251" s="68"/>
      <c r="AW251" s="35"/>
      <c r="AX251" s="35"/>
      <c r="AY251" s="35"/>
      <c r="AZ251" s="35"/>
      <c r="BA251" s="35"/>
      <c r="BB251" s="35"/>
    </row>
    <row r="252" spans="1:54" x14ac:dyDescent="0.25">
      <c r="A252" s="31"/>
      <c r="L252" s="31"/>
      <c r="M252" s="31"/>
      <c r="T252" s="31"/>
      <c r="U252" s="31"/>
      <c r="V252" s="33"/>
      <c r="W252" s="31"/>
      <c r="X252" s="31"/>
      <c r="Y252" s="31"/>
      <c r="Z252" s="31"/>
      <c r="AA252" s="31"/>
      <c r="AO252" s="35"/>
      <c r="AP252" s="35"/>
      <c r="AQ252" s="35"/>
      <c r="AR252" s="35"/>
      <c r="AS252" s="35"/>
      <c r="AT252" s="68"/>
      <c r="AW252" s="35"/>
      <c r="AX252" s="35"/>
      <c r="AY252" s="35"/>
      <c r="AZ252" s="35"/>
      <c r="BA252" s="35"/>
      <c r="BB252" s="35"/>
    </row>
    <row r="253" spans="1:54" x14ac:dyDescent="0.25">
      <c r="A253" s="31"/>
      <c r="L253" s="31"/>
      <c r="M253" s="31"/>
      <c r="T253" s="31"/>
      <c r="U253" s="31"/>
      <c r="V253" s="33"/>
      <c r="W253" s="31"/>
      <c r="X253" s="31"/>
      <c r="Y253" s="31"/>
      <c r="Z253" s="31"/>
      <c r="AA253" s="31"/>
      <c r="AO253" s="35"/>
      <c r="AP253" s="35"/>
      <c r="AQ253" s="35"/>
      <c r="AR253" s="35"/>
      <c r="AS253" s="35"/>
      <c r="AT253" s="68"/>
      <c r="AW253" s="35"/>
      <c r="AX253" s="35"/>
      <c r="AY253" s="35"/>
      <c r="AZ253" s="35"/>
      <c r="BA253" s="35"/>
      <c r="BB253" s="35"/>
    </row>
    <row r="254" spans="1:54" x14ac:dyDescent="0.25">
      <c r="A254" s="31"/>
      <c r="L254" s="31"/>
      <c r="M254" s="31"/>
      <c r="T254" s="31"/>
      <c r="U254" s="31"/>
      <c r="V254" s="33"/>
      <c r="W254" s="31"/>
      <c r="X254" s="31"/>
      <c r="Y254" s="31"/>
      <c r="Z254" s="31"/>
      <c r="AA254" s="31"/>
      <c r="AO254" s="35"/>
      <c r="AP254" s="35"/>
      <c r="AQ254" s="35"/>
      <c r="AR254" s="35"/>
      <c r="AS254" s="35"/>
      <c r="AT254" s="68"/>
      <c r="AW254" s="35"/>
      <c r="AX254" s="35"/>
      <c r="AY254" s="35"/>
      <c r="AZ254" s="35"/>
      <c r="BA254" s="35"/>
      <c r="BB254" s="35"/>
    </row>
    <row r="255" spans="1:54" x14ac:dyDescent="0.25">
      <c r="A255" s="31"/>
      <c r="L255" s="31"/>
      <c r="M255" s="31"/>
      <c r="T255" s="31"/>
      <c r="U255" s="31"/>
      <c r="V255" s="33"/>
      <c r="W255" s="31"/>
      <c r="X255" s="31"/>
      <c r="Y255" s="31"/>
      <c r="Z255" s="31"/>
      <c r="AA255" s="31"/>
      <c r="AO255" s="35"/>
      <c r="AP255" s="35"/>
      <c r="AQ255" s="35"/>
      <c r="AR255" s="35"/>
      <c r="AS255" s="35"/>
      <c r="AT255" s="68"/>
      <c r="AW255" s="35"/>
      <c r="AX255" s="35"/>
      <c r="AY255" s="35"/>
      <c r="AZ255" s="35"/>
      <c r="BA255" s="35"/>
      <c r="BB255" s="35"/>
    </row>
    <row r="256" spans="1:54" x14ac:dyDescent="0.25">
      <c r="A256" s="31"/>
      <c r="L256" s="31"/>
      <c r="M256" s="31"/>
      <c r="T256" s="31"/>
      <c r="U256" s="31"/>
      <c r="V256" s="33"/>
      <c r="W256" s="31"/>
      <c r="X256" s="31"/>
      <c r="Y256" s="31"/>
      <c r="Z256" s="31"/>
      <c r="AA256" s="31"/>
      <c r="AO256" s="35"/>
      <c r="AP256" s="35"/>
      <c r="AQ256" s="35"/>
      <c r="AR256" s="35"/>
      <c r="AS256" s="35"/>
      <c r="AT256" s="68"/>
      <c r="AW256" s="35"/>
      <c r="AX256" s="35"/>
      <c r="AY256" s="35"/>
      <c r="AZ256" s="35"/>
      <c r="BA256" s="35"/>
      <c r="BB256" s="35"/>
    </row>
    <row r="257" spans="1:54" x14ac:dyDescent="0.25">
      <c r="A257" s="31"/>
      <c r="L257" s="31"/>
      <c r="M257" s="31"/>
      <c r="T257" s="31"/>
      <c r="U257" s="31"/>
      <c r="V257" s="33"/>
      <c r="W257" s="31"/>
      <c r="X257" s="31"/>
      <c r="Y257" s="31"/>
      <c r="Z257" s="31"/>
      <c r="AA257" s="31"/>
      <c r="AO257" s="35"/>
      <c r="AP257" s="35"/>
      <c r="AQ257" s="35"/>
      <c r="AR257" s="35"/>
      <c r="AS257" s="35"/>
      <c r="AT257" s="68"/>
      <c r="AW257" s="35"/>
      <c r="AX257" s="35"/>
      <c r="AY257" s="35"/>
      <c r="AZ257" s="35"/>
      <c r="BA257" s="35"/>
      <c r="BB257" s="35"/>
    </row>
    <row r="258" spans="1:54" x14ac:dyDescent="0.25">
      <c r="A258" s="31"/>
      <c r="L258" s="31"/>
      <c r="M258" s="31"/>
      <c r="T258" s="31"/>
      <c r="U258" s="31"/>
      <c r="V258" s="33"/>
      <c r="W258" s="31"/>
      <c r="X258" s="31"/>
      <c r="Y258" s="31"/>
      <c r="Z258" s="31"/>
      <c r="AA258" s="31"/>
      <c r="AO258" s="35"/>
      <c r="AP258" s="35"/>
      <c r="AQ258" s="35"/>
      <c r="AR258" s="35"/>
      <c r="AS258" s="35"/>
      <c r="AT258" s="68"/>
      <c r="AW258" s="35"/>
      <c r="AX258" s="35"/>
      <c r="AY258" s="35"/>
      <c r="AZ258" s="35"/>
      <c r="BA258" s="35"/>
      <c r="BB258" s="35"/>
    </row>
    <row r="259" spans="1:54" x14ac:dyDescent="0.25">
      <c r="A259" s="31"/>
      <c r="L259" s="31"/>
      <c r="M259" s="31"/>
      <c r="T259" s="31"/>
      <c r="U259" s="31"/>
      <c r="V259" s="33"/>
      <c r="W259" s="31"/>
      <c r="X259" s="31"/>
      <c r="Y259" s="31"/>
      <c r="Z259" s="31"/>
      <c r="AA259" s="31"/>
      <c r="AO259" s="35"/>
      <c r="AP259" s="35"/>
      <c r="AQ259" s="35"/>
      <c r="AR259" s="35"/>
      <c r="AS259" s="35"/>
      <c r="AT259" s="68"/>
      <c r="AW259" s="35"/>
      <c r="AX259" s="35"/>
      <c r="AY259" s="35"/>
      <c r="AZ259" s="35"/>
      <c r="BA259" s="35"/>
      <c r="BB259" s="35"/>
    </row>
    <row r="260" spans="1:54" x14ac:dyDescent="0.25">
      <c r="A260" s="31"/>
      <c r="L260" s="31"/>
      <c r="M260" s="31"/>
      <c r="T260" s="31"/>
      <c r="U260" s="31"/>
      <c r="V260" s="33"/>
      <c r="W260" s="31"/>
      <c r="X260" s="31"/>
      <c r="Y260" s="31"/>
      <c r="Z260" s="31"/>
      <c r="AA260" s="31"/>
      <c r="AO260" s="35"/>
      <c r="AP260" s="35"/>
      <c r="AQ260" s="35"/>
      <c r="AR260" s="35"/>
      <c r="AS260" s="35"/>
      <c r="AT260" s="68"/>
      <c r="AW260" s="35"/>
      <c r="AX260" s="35"/>
      <c r="AY260" s="35"/>
      <c r="AZ260" s="35"/>
      <c r="BA260" s="35"/>
      <c r="BB260" s="35"/>
    </row>
    <row r="261" spans="1:54" x14ac:dyDescent="0.25">
      <c r="A261" s="31"/>
      <c r="L261" s="31"/>
      <c r="M261" s="31"/>
      <c r="T261" s="31"/>
      <c r="U261" s="31"/>
      <c r="V261" s="33"/>
      <c r="W261" s="31"/>
      <c r="X261" s="31"/>
      <c r="Y261" s="31"/>
      <c r="Z261" s="31"/>
      <c r="AA261" s="31"/>
      <c r="AO261" s="35"/>
      <c r="AP261" s="35"/>
      <c r="AQ261" s="35"/>
      <c r="AR261" s="35"/>
      <c r="AS261" s="35"/>
      <c r="AT261" s="68"/>
      <c r="AW261" s="35"/>
      <c r="AX261" s="35"/>
      <c r="AY261" s="35"/>
      <c r="AZ261" s="35"/>
      <c r="BA261" s="35"/>
      <c r="BB261" s="35"/>
    </row>
    <row r="262" spans="1:54" x14ac:dyDescent="0.25">
      <c r="A262" s="31"/>
      <c r="L262" s="31"/>
      <c r="M262" s="31"/>
      <c r="T262" s="31"/>
      <c r="U262" s="31"/>
      <c r="V262" s="33"/>
      <c r="W262" s="31"/>
      <c r="X262" s="31"/>
      <c r="Y262" s="31"/>
      <c r="Z262" s="31"/>
      <c r="AA262" s="31"/>
      <c r="AO262" s="35"/>
      <c r="AP262" s="35"/>
      <c r="AQ262" s="35"/>
      <c r="AR262" s="35"/>
      <c r="AS262" s="35"/>
      <c r="AT262" s="68"/>
      <c r="AW262" s="35"/>
      <c r="AX262" s="35"/>
      <c r="AY262" s="35"/>
      <c r="AZ262" s="35"/>
      <c r="BA262" s="35"/>
      <c r="BB262" s="35"/>
    </row>
    <row r="263" spans="1:54" x14ac:dyDescent="0.25">
      <c r="A263" s="31"/>
      <c r="L263" s="31"/>
      <c r="M263" s="31"/>
      <c r="T263" s="31"/>
      <c r="U263" s="31"/>
      <c r="V263" s="33"/>
      <c r="W263" s="31"/>
      <c r="X263" s="31"/>
      <c r="Y263" s="31"/>
      <c r="Z263" s="31"/>
      <c r="AA263" s="31"/>
      <c r="AO263" s="35"/>
      <c r="AP263" s="35"/>
      <c r="AQ263" s="35"/>
      <c r="AR263" s="35"/>
      <c r="AS263" s="35"/>
      <c r="AT263" s="68"/>
      <c r="AW263" s="35"/>
      <c r="AX263" s="35"/>
      <c r="AY263" s="35"/>
      <c r="AZ263" s="35"/>
      <c r="BA263" s="35"/>
      <c r="BB263" s="35"/>
    </row>
    <row r="264" spans="1:54" x14ac:dyDescent="0.25">
      <c r="A264" s="31"/>
      <c r="L264" s="31"/>
      <c r="M264" s="31"/>
      <c r="T264" s="31"/>
      <c r="U264" s="31"/>
      <c r="V264" s="33"/>
      <c r="W264" s="31"/>
      <c r="X264" s="31"/>
      <c r="Y264" s="31"/>
      <c r="Z264" s="31"/>
      <c r="AA264" s="31"/>
      <c r="AO264" s="35"/>
      <c r="AP264" s="35"/>
      <c r="AQ264" s="35"/>
      <c r="AR264" s="35"/>
      <c r="AS264" s="35"/>
      <c r="AT264" s="68"/>
      <c r="AW264" s="35"/>
      <c r="AX264" s="35"/>
      <c r="AY264" s="35"/>
      <c r="AZ264" s="35"/>
      <c r="BA264" s="35"/>
      <c r="BB264" s="35"/>
    </row>
    <row r="265" spans="1:54" x14ac:dyDescent="0.25">
      <c r="A265" s="31"/>
      <c r="L265" s="31"/>
      <c r="M265" s="31"/>
      <c r="T265" s="31"/>
      <c r="U265" s="31"/>
      <c r="V265" s="33"/>
      <c r="W265" s="31"/>
      <c r="X265" s="31"/>
      <c r="Y265" s="31"/>
      <c r="Z265" s="31"/>
      <c r="AA265" s="31"/>
      <c r="AO265" s="35"/>
      <c r="AP265" s="35"/>
      <c r="AQ265" s="35"/>
      <c r="AR265" s="35"/>
      <c r="AS265" s="35"/>
      <c r="AT265" s="68"/>
      <c r="AW265" s="35"/>
      <c r="AX265" s="35"/>
      <c r="AY265" s="35"/>
      <c r="AZ265" s="35"/>
      <c r="BA265" s="35"/>
      <c r="BB265" s="35"/>
    </row>
    <row r="266" spans="1:54" x14ac:dyDescent="0.25">
      <c r="A266" s="31"/>
      <c r="L266" s="31"/>
      <c r="M266" s="31"/>
      <c r="T266" s="31"/>
      <c r="U266" s="31"/>
      <c r="V266" s="33"/>
      <c r="W266" s="31"/>
      <c r="X266" s="31"/>
      <c r="Y266" s="31"/>
      <c r="Z266" s="31"/>
      <c r="AA266" s="31"/>
      <c r="AO266" s="35"/>
      <c r="AP266" s="35"/>
      <c r="AQ266" s="35"/>
      <c r="AR266" s="35"/>
      <c r="AS266" s="35"/>
      <c r="AT266" s="68"/>
      <c r="AW266" s="35"/>
      <c r="AX266" s="35"/>
      <c r="AY266" s="35"/>
      <c r="AZ266" s="35"/>
      <c r="BA266" s="35"/>
      <c r="BB266" s="35"/>
    </row>
    <row r="267" spans="1:54" x14ac:dyDescent="0.25">
      <c r="A267" s="31"/>
      <c r="L267" s="31"/>
      <c r="M267" s="31"/>
      <c r="T267" s="31"/>
      <c r="U267" s="31"/>
      <c r="V267" s="33"/>
      <c r="W267" s="31"/>
      <c r="X267" s="31"/>
      <c r="Y267" s="31"/>
      <c r="Z267" s="31"/>
      <c r="AA267" s="31"/>
      <c r="AO267" s="35"/>
      <c r="AP267" s="35"/>
      <c r="AQ267" s="35"/>
      <c r="AR267" s="35"/>
      <c r="AS267" s="35"/>
      <c r="AT267" s="68"/>
      <c r="AW267" s="35"/>
      <c r="AX267" s="35"/>
      <c r="AY267" s="35"/>
      <c r="AZ267" s="35"/>
      <c r="BA267" s="35"/>
      <c r="BB267" s="35"/>
    </row>
    <row r="268" spans="1:54" x14ac:dyDescent="0.25">
      <c r="A268" s="31"/>
      <c r="L268" s="31"/>
      <c r="M268" s="31"/>
      <c r="T268" s="31"/>
      <c r="U268" s="31"/>
      <c r="V268" s="33"/>
      <c r="W268" s="31"/>
      <c r="X268" s="31"/>
      <c r="Y268" s="31"/>
      <c r="Z268" s="31"/>
      <c r="AA268" s="31"/>
      <c r="AO268" s="35"/>
      <c r="AP268" s="35"/>
      <c r="AQ268" s="35"/>
      <c r="AR268" s="35"/>
      <c r="AS268" s="35"/>
      <c r="AT268" s="68"/>
      <c r="AW268" s="35"/>
      <c r="AX268" s="35"/>
      <c r="AY268" s="35"/>
      <c r="AZ268" s="35"/>
      <c r="BA268" s="35"/>
      <c r="BB268" s="35"/>
    </row>
    <row r="269" spans="1:54" x14ac:dyDescent="0.25">
      <c r="A269" s="31"/>
      <c r="L269" s="31"/>
      <c r="M269" s="31"/>
      <c r="T269" s="31"/>
      <c r="U269" s="31"/>
      <c r="V269" s="33"/>
      <c r="W269" s="31"/>
      <c r="X269" s="31"/>
      <c r="Y269" s="31"/>
      <c r="Z269" s="31"/>
      <c r="AA269" s="31"/>
      <c r="AO269" s="35"/>
      <c r="AP269" s="35"/>
      <c r="AQ269" s="35"/>
      <c r="AR269" s="35"/>
      <c r="AS269" s="35"/>
      <c r="AT269" s="68"/>
      <c r="AW269" s="35"/>
      <c r="AX269" s="35"/>
      <c r="AY269" s="35"/>
      <c r="AZ269" s="35"/>
      <c r="BA269" s="35"/>
      <c r="BB269" s="35"/>
    </row>
    <row r="270" spans="1:54" x14ac:dyDescent="0.25">
      <c r="A270" s="31"/>
      <c r="L270" s="31"/>
      <c r="M270" s="31"/>
      <c r="T270" s="31"/>
      <c r="U270" s="31"/>
      <c r="V270" s="33"/>
      <c r="W270" s="31"/>
      <c r="X270" s="31"/>
      <c r="Y270" s="31"/>
      <c r="Z270" s="31"/>
      <c r="AA270" s="31"/>
      <c r="AO270" s="35"/>
      <c r="AP270" s="35"/>
      <c r="AQ270" s="35"/>
      <c r="AR270" s="35"/>
      <c r="AS270" s="35"/>
      <c r="AT270" s="68"/>
      <c r="AW270" s="35"/>
      <c r="AX270" s="35"/>
      <c r="AY270" s="35"/>
      <c r="AZ270" s="35"/>
      <c r="BA270" s="35"/>
      <c r="BB270" s="35"/>
    </row>
    <row r="271" spans="1:54" x14ac:dyDescent="0.25">
      <c r="A271" s="31"/>
      <c r="L271" s="31"/>
      <c r="M271" s="31"/>
      <c r="T271" s="31"/>
      <c r="U271" s="31"/>
      <c r="V271" s="33"/>
      <c r="W271" s="31"/>
      <c r="X271" s="31"/>
      <c r="Y271" s="31"/>
      <c r="Z271" s="31"/>
      <c r="AA271" s="31"/>
      <c r="AO271" s="35"/>
      <c r="AP271" s="35"/>
      <c r="AQ271" s="35"/>
      <c r="AR271" s="35"/>
      <c r="AS271" s="35"/>
      <c r="AT271" s="68"/>
      <c r="AW271" s="35"/>
      <c r="AX271" s="35"/>
      <c r="AY271" s="35"/>
      <c r="AZ271" s="35"/>
      <c r="BA271" s="35"/>
      <c r="BB271" s="35"/>
    </row>
    <row r="272" spans="1:54" x14ac:dyDescent="0.25">
      <c r="A272" s="31"/>
      <c r="L272" s="31"/>
      <c r="M272" s="31"/>
      <c r="T272" s="31"/>
      <c r="U272" s="31"/>
      <c r="V272" s="33"/>
      <c r="W272" s="31"/>
      <c r="X272" s="31"/>
      <c r="Y272" s="31"/>
      <c r="Z272" s="31"/>
      <c r="AA272" s="31"/>
      <c r="AO272" s="35"/>
      <c r="AP272" s="35"/>
      <c r="AQ272" s="35"/>
      <c r="AR272" s="35"/>
      <c r="AS272" s="35"/>
      <c r="AT272" s="68"/>
      <c r="AW272" s="35"/>
      <c r="AX272" s="35"/>
      <c r="AY272" s="35"/>
      <c r="AZ272" s="35"/>
      <c r="BA272" s="35"/>
      <c r="BB272" s="35"/>
    </row>
    <row r="273" spans="1:54" x14ac:dyDescent="0.25">
      <c r="A273" s="31"/>
      <c r="L273" s="31"/>
      <c r="M273" s="31"/>
      <c r="T273" s="31"/>
      <c r="U273" s="31"/>
      <c r="V273" s="33"/>
      <c r="W273" s="31"/>
      <c r="X273" s="31"/>
      <c r="Y273" s="31"/>
      <c r="Z273" s="31"/>
      <c r="AA273" s="31"/>
      <c r="AO273" s="35"/>
      <c r="AP273" s="35"/>
      <c r="AQ273" s="35"/>
      <c r="AR273" s="35"/>
      <c r="AS273" s="35"/>
      <c r="AT273" s="68"/>
      <c r="AW273" s="35"/>
      <c r="AX273" s="35"/>
      <c r="AY273" s="35"/>
      <c r="AZ273" s="35"/>
      <c r="BA273" s="35"/>
      <c r="BB273" s="35"/>
    </row>
    <row r="274" spans="1:54" x14ac:dyDescent="0.25">
      <c r="A274" s="31"/>
      <c r="L274" s="31"/>
      <c r="M274" s="31"/>
      <c r="T274" s="31"/>
      <c r="U274" s="31"/>
      <c r="V274" s="33"/>
      <c r="W274" s="31"/>
      <c r="X274" s="31"/>
      <c r="Y274" s="31"/>
      <c r="Z274" s="31"/>
      <c r="AA274" s="31"/>
      <c r="AO274" s="35"/>
      <c r="AP274" s="35"/>
      <c r="AQ274" s="35"/>
      <c r="AR274" s="35"/>
      <c r="AS274" s="35"/>
      <c r="AT274" s="68"/>
      <c r="AW274" s="35"/>
      <c r="AX274" s="35"/>
      <c r="AY274" s="35"/>
      <c r="AZ274" s="35"/>
      <c r="BA274" s="35"/>
      <c r="BB274" s="35"/>
    </row>
    <row r="275" spans="1:54" x14ac:dyDescent="0.25">
      <c r="A275" s="31"/>
      <c r="L275" s="31"/>
      <c r="M275" s="31"/>
      <c r="T275" s="31"/>
      <c r="U275" s="31"/>
      <c r="V275" s="33"/>
      <c r="W275" s="31"/>
      <c r="X275" s="31"/>
      <c r="Y275" s="31"/>
      <c r="Z275" s="31"/>
      <c r="AA275" s="31"/>
      <c r="AO275" s="35"/>
      <c r="AP275" s="35"/>
      <c r="AQ275" s="35"/>
      <c r="AR275" s="35"/>
      <c r="AS275" s="35"/>
      <c r="AT275" s="68"/>
      <c r="AW275" s="35"/>
      <c r="AX275" s="35"/>
      <c r="AY275" s="35"/>
      <c r="AZ275" s="35"/>
      <c r="BA275" s="35"/>
      <c r="BB275" s="35"/>
    </row>
    <row r="276" spans="1:54" x14ac:dyDescent="0.25">
      <c r="A276" s="31"/>
      <c r="L276" s="31"/>
      <c r="M276" s="31"/>
      <c r="T276" s="31"/>
      <c r="U276" s="31"/>
      <c r="V276" s="33"/>
      <c r="W276" s="31"/>
      <c r="X276" s="31"/>
      <c r="Y276" s="31"/>
      <c r="Z276" s="31"/>
      <c r="AA276" s="31"/>
      <c r="AO276" s="35"/>
      <c r="AP276" s="35"/>
      <c r="AQ276" s="35"/>
      <c r="AR276" s="35"/>
      <c r="AS276" s="35"/>
      <c r="AT276" s="68"/>
      <c r="AW276" s="35"/>
      <c r="AX276" s="35"/>
      <c r="AY276" s="35"/>
      <c r="AZ276" s="35"/>
      <c r="BA276" s="35"/>
      <c r="BB276" s="35"/>
    </row>
    <row r="277" spans="1:54" x14ac:dyDescent="0.25">
      <c r="A277" s="31"/>
      <c r="L277" s="31"/>
      <c r="M277" s="31"/>
      <c r="T277" s="31"/>
      <c r="U277" s="31"/>
      <c r="V277" s="33"/>
      <c r="W277" s="31"/>
      <c r="X277" s="31"/>
      <c r="Y277" s="31"/>
      <c r="Z277" s="31"/>
      <c r="AA277" s="31"/>
      <c r="AO277" s="35"/>
      <c r="AP277" s="35"/>
      <c r="AQ277" s="35"/>
      <c r="AR277" s="35"/>
      <c r="AS277" s="35"/>
      <c r="AT277" s="68"/>
      <c r="AW277" s="35"/>
      <c r="AX277" s="35"/>
      <c r="AY277" s="35"/>
      <c r="AZ277" s="35"/>
      <c r="BA277" s="35"/>
      <c r="BB277" s="35"/>
    </row>
    <row r="278" spans="1:54" x14ac:dyDescent="0.25">
      <c r="A278" s="31"/>
      <c r="L278" s="31"/>
      <c r="M278" s="31"/>
      <c r="T278" s="31"/>
      <c r="U278" s="31"/>
      <c r="V278" s="33"/>
      <c r="W278" s="31"/>
      <c r="X278" s="31"/>
      <c r="Y278" s="31"/>
      <c r="Z278" s="31"/>
      <c r="AA278" s="31"/>
      <c r="AO278" s="35"/>
      <c r="AP278" s="35"/>
      <c r="AQ278" s="35"/>
      <c r="AR278" s="35"/>
      <c r="AS278" s="35"/>
      <c r="AT278" s="68"/>
      <c r="AW278" s="35"/>
      <c r="AX278" s="35"/>
      <c r="AY278" s="35"/>
      <c r="AZ278" s="35"/>
      <c r="BA278" s="35"/>
      <c r="BB278" s="35"/>
    </row>
    <row r="279" spans="1:54" x14ac:dyDescent="0.25">
      <c r="A279" s="31"/>
      <c r="L279" s="31"/>
      <c r="M279" s="31"/>
      <c r="T279" s="31"/>
      <c r="U279" s="31"/>
      <c r="V279" s="33"/>
      <c r="W279" s="31"/>
      <c r="X279" s="31"/>
      <c r="Y279" s="31"/>
      <c r="Z279" s="31"/>
      <c r="AA279" s="31"/>
      <c r="AO279" s="35"/>
      <c r="AP279" s="35"/>
      <c r="AQ279" s="35"/>
      <c r="AR279" s="35"/>
      <c r="AS279" s="35"/>
      <c r="AT279" s="68"/>
      <c r="AW279" s="35"/>
      <c r="AX279" s="35"/>
      <c r="AY279" s="35"/>
      <c r="AZ279" s="35"/>
      <c r="BA279" s="35"/>
      <c r="BB279" s="35"/>
    </row>
    <row r="280" spans="1:54" x14ac:dyDescent="0.25">
      <c r="A280" s="31"/>
      <c r="L280" s="31"/>
      <c r="M280" s="31"/>
      <c r="T280" s="31"/>
      <c r="U280" s="31"/>
      <c r="V280" s="33"/>
      <c r="W280" s="31"/>
      <c r="X280" s="31"/>
      <c r="Y280" s="31"/>
      <c r="Z280" s="31"/>
      <c r="AA280" s="31"/>
      <c r="AO280" s="35"/>
      <c r="AP280" s="35"/>
      <c r="AQ280" s="35"/>
      <c r="AR280" s="35"/>
      <c r="AS280" s="35"/>
      <c r="AT280" s="68"/>
      <c r="AW280" s="35"/>
      <c r="AX280" s="35"/>
      <c r="AY280" s="35"/>
      <c r="AZ280" s="35"/>
      <c r="BA280" s="35"/>
      <c r="BB280" s="35"/>
    </row>
    <row r="281" spans="1:54" x14ac:dyDescent="0.25">
      <c r="A281" s="31"/>
      <c r="L281" s="31"/>
      <c r="M281" s="31"/>
      <c r="T281" s="31"/>
      <c r="U281" s="31"/>
      <c r="V281" s="33"/>
      <c r="W281" s="31"/>
      <c r="X281" s="31"/>
      <c r="Y281" s="31"/>
      <c r="Z281" s="31"/>
      <c r="AA281" s="31"/>
      <c r="AO281" s="35"/>
      <c r="AP281" s="35"/>
      <c r="AQ281" s="35"/>
      <c r="AR281" s="35"/>
      <c r="AS281" s="35"/>
      <c r="AT281" s="68"/>
      <c r="AW281" s="35"/>
      <c r="AX281" s="35"/>
      <c r="AY281" s="35"/>
      <c r="AZ281" s="35"/>
      <c r="BA281" s="35"/>
      <c r="BB281" s="35"/>
    </row>
    <row r="282" spans="1:54" x14ac:dyDescent="0.25">
      <c r="A282" s="31"/>
      <c r="L282" s="31"/>
      <c r="M282" s="31"/>
      <c r="T282" s="31"/>
      <c r="U282" s="31"/>
      <c r="V282" s="33"/>
      <c r="W282" s="31"/>
      <c r="X282" s="31"/>
      <c r="Y282" s="31"/>
      <c r="Z282" s="31"/>
      <c r="AA282" s="31"/>
      <c r="AO282" s="35"/>
      <c r="AP282" s="35"/>
      <c r="AQ282" s="35"/>
      <c r="AR282" s="35"/>
      <c r="AS282" s="35"/>
      <c r="AT282" s="68"/>
      <c r="AW282" s="35"/>
      <c r="AX282" s="35"/>
      <c r="AY282" s="35"/>
      <c r="AZ282" s="35"/>
      <c r="BA282" s="35"/>
      <c r="BB282" s="35"/>
    </row>
    <row r="283" spans="1:54" x14ac:dyDescent="0.25">
      <c r="A283" s="31"/>
      <c r="L283" s="31"/>
      <c r="M283" s="31"/>
      <c r="T283" s="31"/>
      <c r="U283" s="31"/>
      <c r="V283" s="33"/>
      <c r="W283" s="31"/>
      <c r="X283" s="31"/>
      <c r="Y283" s="31"/>
      <c r="Z283" s="31"/>
      <c r="AA283" s="31"/>
      <c r="AO283" s="35"/>
      <c r="AP283" s="35"/>
      <c r="AQ283" s="35"/>
      <c r="AR283" s="35"/>
      <c r="AS283" s="35"/>
      <c r="AT283" s="68"/>
      <c r="AW283" s="35"/>
      <c r="AX283" s="35"/>
      <c r="AY283" s="35"/>
      <c r="AZ283" s="35"/>
      <c r="BA283" s="35"/>
      <c r="BB283" s="35"/>
    </row>
    <row r="284" spans="1:54" x14ac:dyDescent="0.25">
      <c r="A284" s="31"/>
      <c r="L284" s="31"/>
      <c r="M284" s="31"/>
      <c r="T284" s="31"/>
      <c r="U284" s="31"/>
      <c r="V284" s="33"/>
      <c r="W284" s="31"/>
      <c r="X284" s="31"/>
      <c r="Y284" s="31"/>
      <c r="Z284" s="31"/>
      <c r="AA284" s="31"/>
      <c r="AO284" s="35"/>
      <c r="AP284" s="35"/>
      <c r="AQ284" s="35"/>
      <c r="AR284" s="35"/>
      <c r="AS284" s="35"/>
      <c r="AT284" s="68"/>
      <c r="AW284" s="35"/>
      <c r="AX284" s="35"/>
      <c r="AY284" s="35"/>
      <c r="AZ284" s="35"/>
      <c r="BA284" s="35"/>
      <c r="BB284" s="35"/>
    </row>
    <row r="285" spans="1:54" x14ac:dyDescent="0.25">
      <c r="A285" s="31"/>
      <c r="L285" s="31"/>
      <c r="M285" s="31"/>
      <c r="T285" s="31"/>
      <c r="U285" s="31"/>
      <c r="V285" s="33"/>
      <c r="W285" s="31"/>
      <c r="X285" s="31"/>
      <c r="Y285" s="31"/>
      <c r="Z285" s="31"/>
      <c r="AA285" s="31"/>
      <c r="AO285" s="35"/>
      <c r="AP285" s="35"/>
      <c r="AQ285" s="35"/>
      <c r="AR285" s="35"/>
      <c r="AS285" s="35"/>
      <c r="AT285" s="68"/>
      <c r="AW285" s="35"/>
      <c r="AX285" s="35"/>
      <c r="AY285" s="35"/>
      <c r="AZ285" s="35"/>
      <c r="BA285" s="35"/>
      <c r="BB285" s="35"/>
    </row>
    <row r="286" spans="1:54" x14ac:dyDescent="0.25">
      <c r="A286" s="31"/>
      <c r="L286" s="31"/>
      <c r="M286" s="31"/>
      <c r="T286" s="31"/>
      <c r="U286" s="31"/>
      <c r="V286" s="33"/>
      <c r="W286" s="31"/>
      <c r="X286" s="31"/>
      <c r="Y286" s="31"/>
      <c r="Z286" s="31"/>
      <c r="AA286" s="31"/>
      <c r="AO286" s="35"/>
      <c r="AP286" s="35"/>
      <c r="AQ286" s="35"/>
      <c r="AR286" s="35"/>
      <c r="AS286" s="35"/>
      <c r="AT286" s="68"/>
      <c r="AW286" s="35"/>
      <c r="AX286" s="35"/>
      <c r="AY286" s="35"/>
      <c r="AZ286" s="35"/>
      <c r="BA286" s="35"/>
      <c r="BB286" s="35"/>
    </row>
    <row r="287" spans="1:54" x14ac:dyDescent="0.25">
      <c r="A287" s="31"/>
      <c r="L287" s="31"/>
      <c r="M287" s="31"/>
      <c r="T287" s="31"/>
      <c r="U287" s="31"/>
      <c r="V287" s="33"/>
      <c r="W287" s="31"/>
      <c r="X287" s="31"/>
      <c r="Y287" s="31"/>
      <c r="Z287" s="31"/>
      <c r="AA287" s="31"/>
      <c r="AO287" s="35"/>
      <c r="AP287" s="35"/>
      <c r="AQ287" s="35"/>
      <c r="AR287" s="35"/>
      <c r="AS287" s="35"/>
      <c r="AT287" s="68"/>
      <c r="AW287" s="35"/>
      <c r="AX287" s="35"/>
      <c r="AY287" s="35"/>
      <c r="AZ287" s="35"/>
      <c r="BA287" s="35"/>
      <c r="BB287" s="35"/>
    </row>
    <row r="288" spans="1:54" x14ac:dyDescent="0.25">
      <c r="A288" s="31"/>
      <c r="L288" s="31"/>
      <c r="M288" s="31"/>
      <c r="T288" s="31"/>
      <c r="U288" s="31"/>
      <c r="V288" s="33"/>
      <c r="W288" s="31"/>
      <c r="X288" s="31"/>
      <c r="Y288" s="31"/>
      <c r="Z288" s="31"/>
      <c r="AA288" s="31"/>
      <c r="AO288" s="35"/>
      <c r="AP288" s="35"/>
      <c r="AQ288" s="35"/>
      <c r="AR288" s="35"/>
      <c r="AS288" s="35"/>
      <c r="AT288" s="68"/>
      <c r="AW288" s="35"/>
      <c r="AX288" s="35"/>
      <c r="AY288" s="35"/>
      <c r="AZ288" s="35"/>
      <c r="BA288" s="35"/>
      <c r="BB288" s="35"/>
    </row>
    <row r="289" spans="1:54" x14ac:dyDescent="0.25">
      <c r="A289" s="31"/>
      <c r="L289" s="31"/>
      <c r="M289" s="31"/>
      <c r="T289" s="31"/>
      <c r="U289" s="31"/>
      <c r="V289" s="33"/>
      <c r="W289" s="31"/>
      <c r="X289" s="31"/>
      <c r="Y289" s="31"/>
      <c r="Z289" s="31"/>
      <c r="AA289" s="31"/>
      <c r="AO289" s="35"/>
      <c r="AP289" s="35"/>
      <c r="AQ289" s="35"/>
      <c r="AR289" s="35"/>
      <c r="AS289" s="35"/>
      <c r="AT289" s="68"/>
      <c r="AW289" s="35"/>
      <c r="AX289" s="35"/>
      <c r="AY289" s="35"/>
      <c r="AZ289" s="35"/>
      <c r="BA289" s="35"/>
      <c r="BB289" s="35"/>
    </row>
    <row r="290" spans="1:54" x14ac:dyDescent="0.25">
      <c r="A290" s="31"/>
      <c r="L290" s="31"/>
      <c r="M290" s="31"/>
      <c r="T290" s="31"/>
      <c r="U290" s="31"/>
      <c r="V290" s="33"/>
      <c r="W290" s="31"/>
      <c r="X290" s="31"/>
      <c r="Y290" s="31"/>
      <c r="Z290" s="31"/>
      <c r="AA290" s="31"/>
      <c r="AO290" s="35"/>
      <c r="AP290" s="35"/>
      <c r="AQ290" s="35"/>
      <c r="AR290" s="35"/>
      <c r="AS290" s="35"/>
      <c r="AT290" s="68"/>
      <c r="AW290" s="35"/>
      <c r="AX290" s="35"/>
      <c r="AY290" s="35"/>
      <c r="AZ290" s="35"/>
      <c r="BA290" s="35"/>
      <c r="BB290" s="35"/>
    </row>
    <row r="291" spans="1:54" x14ac:dyDescent="0.25">
      <c r="A291" s="31"/>
      <c r="L291" s="31"/>
      <c r="M291" s="31"/>
      <c r="T291" s="31"/>
      <c r="U291" s="31"/>
      <c r="V291" s="33"/>
      <c r="W291" s="31"/>
      <c r="X291" s="31"/>
      <c r="Y291" s="31"/>
      <c r="Z291" s="31"/>
      <c r="AA291" s="31"/>
      <c r="AO291" s="35"/>
      <c r="AP291" s="35"/>
      <c r="AQ291" s="35"/>
      <c r="AR291" s="35"/>
      <c r="AS291" s="35"/>
      <c r="AT291" s="68"/>
      <c r="AW291" s="35"/>
      <c r="AX291" s="35"/>
      <c r="AY291" s="35"/>
      <c r="AZ291" s="35"/>
      <c r="BA291" s="35"/>
      <c r="BB291" s="35"/>
    </row>
    <row r="292" spans="1:54" x14ac:dyDescent="0.25">
      <c r="A292" s="31"/>
      <c r="L292" s="31"/>
      <c r="M292" s="31"/>
      <c r="T292" s="31"/>
      <c r="U292" s="31"/>
      <c r="V292" s="33"/>
      <c r="W292" s="31"/>
      <c r="X292" s="31"/>
      <c r="Y292" s="31"/>
      <c r="Z292" s="31"/>
      <c r="AA292" s="31"/>
      <c r="AO292" s="35"/>
      <c r="AP292" s="35"/>
      <c r="AQ292" s="35"/>
      <c r="AR292" s="35"/>
      <c r="AS292" s="35"/>
      <c r="AT292" s="68"/>
      <c r="AW292" s="35"/>
      <c r="AX292" s="35"/>
      <c r="AY292" s="35"/>
      <c r="AZ292" s="35"/>
      <c r="BA292" s="35"/>
      <c r="BB292" s="35"/>
    </row>
    <row r="293" spans="1:54" x14ac:dyDescent="0.25">
      <c r="A293" s="31"/>
      <c r="L293" s="31"/>
      <c r="M293" s="31"/>
      <c r="T293" s="31"/>
      <c r="U293" s="31"/>
      <c r="V293" s="33"/>
      <c r="W293" s="31"/>
      <c r="X293" s="31"/>
      <c r="Y293" s="31"/>
      <c r="Z293" s="31"/>
      <c r="AA293" s="31"/>
      <c r="AO293" s="35"/>
      <c r="AP293" s="35"/>
      <c r="AQ293" s="35"/>
      <c r="AR293" s="35"/>
      <c r="AS293" s="35"/>
      <c r="AT293" s="68"/>
      <c r="AW293" s="35"/>
      <c r="AX293" s="35"/>
      <c r="AY293" s="35"/>
      <c r="AZ293" s="35"/>
      <c r="BA293" s="35"/>
      <c r="BB293" s="35"/>
    </row>
    <row r="294" spans="1:54" x14ac:dyDescent="0.25">
      <c r="A294" s="31"/>
      <c r="L294" s="31"/>
      <c r="M294" s="31"/>
      <c r="T294" s="31"/>
      <c r="U294" s="31"/>
      <c r="V294" s="33"/>
      <c r="W294" s="31"/>
      <c r="X294" s="31"/>
      <c r="Y294" s="31"/>
      <c r="Z294" s="31"/>
      <c r="AA294" s="31"/>
      <c r="AO294" s="35"/>
      <c r="AP294" s="35"/>
      <c r="AQ294" s="35"/>
      <c r="AR294" s="35"/>
      <c r="AS294" s="35"/>
      <c r="AT294" s="68"/>
      <c r="AW294" s="35"/>
      <c r="AX294" s="35"/>
      <c r="AY294" s="35"/>
      <c r="AZ294" s="35"/>
      <c r="BA294" s="35"/>
      <c r="BB294" s="35"/>
    </row>
    <row r="295" spans="1:54" x14ac:dyDescent="0.25">
      <c r="A295" s="31"/>
      <c r="L295" s="31"/>
      <c r="M295" s="31"/>
      <c r="T295" s="31"/>
      <c r="U295" s="31"/>
      <c r="V295" s="33"/>
      <c r="W295" s="31"/>
      <c r="X295" s="31"/>
      <c r="Y295" s="31"/>
      <c r="Z295" s="31"/>
      <c r="AA295" s="31"/>
      <c r="AO295" s="35"/>
      <c r="AP295" s="35"/>
      <c r="AQ295" s="35"/>
      <c r="AR295" s="35"/>
      <c r="AS295" s="35"/>
      <c r="AT295" s="68"/>
      <c r="AW295" s="35"/>
      <c r="AX295" s="35"/>
      <c r="AY295" s="35"/>
      <c r="AZ295" s="35"/>
      <c r="BA295" s="35"/>
      <c r="BB295" s="35"/>
    </row>
    <row r="296" spans="1:54" x14ac:dyDescent="0.25">
      <c r="A296" s="31"/>
      <c r="L296" s="31"/>
      <c r="M296" s="31"/>
      <c r="T296" s="31"/>
      <c r="U296" s="31"/>
      <c r="V296" s="33"/>
      <c r="W296" s="31"/>
      <c r="X296" s="31"/>
      <c r="Y296" s="31"/>
      <c r="Z296" s="31"/>
      <c r="AA296" s="31"/>
      <c r="AO296" s="35"/>
      <c r="AP296" s="35"/>
      <c r="AQ296" s="35"/>
      <c r="AR296" s="35"/>
      <c r="AS296" s="35"/>
      <c r="AT296" s="68"/>
      <c r="AW296" s="35"/>
      <c r="AX296" s="35"/>
      <c r="AY296" s="35"/>
      <c r="AZ296" s="35"/>
      <c r="BA296" s="35"/>
      <c r="BB296" s="35"/>
    </row>
    <row r="297" spans="1:54" x14ac:dyDescent="0.25">
      <c r="A297" s="31"/>
      <c r="L297" s="31"/>
      <c r="M297" s="31"/>
      <c r="T297" s="31"/>
      <c r="U297" s="31"/>
      <c r="V297" s="33"/>
      <c r="W297" s="31"/>
      <c r="X297" s="31"/>
      <c r="Y297" s="31"/>
      <c r="Z297" s="31"/>
      <c r="AA297" s="31"/>
      <c r="AO297" s="35"/>
      <c r="AP297" s="35"/>
      <c r="AQ297" s="35"/>
      <c r="AR297" s="35"/>
      <c r="AS297" s="35"/>
      <c r="AT297" s="68"/>
      <c r="AW297" s="35"/>
      <c r="AX297" s="35"/>
      <c r="AY297" s="35"/>
      <c r="AZ297" s="35"/>
      <c r="BA297" s="35"/>
      <c r="BB297" s="35"/>
    </row>
    <row r="298" spans="1:54" x14ac:dyDescent="0.25">
      <c r="A298" s="31"/>
      <c r="L298" s="31"/>
      <c r="M298" s="31"/>
      <c r="T298" s="31"/>
      <c r="U298" s="31"/>
      <c r="V298" s="33"/>
      <c r="W298" s="31"/>
      <c r="X298" s="31"/>
      <c r="Y298" s="31"/>
      <c r="Z298" s="31"/>
      <c r="AA298" s="31"/>
      <c r="AO298" s="35"/>
      <c r="AP298" s="35"/>
      <c r="AQ298" s="35"/>
      <c r="AR298" s="35"/>
      <c r="AS298" s="35"/>
      <c r="AT298" s="68"/>
      <c r="AW298" s="35"/>
      <c r="AX298" s="35"/>
      <c r="AY298" s="35"/>
      <c r="AZ298" s="35"/>
      <c r="BA298" s="35"/>
      <c r="BB298" s="35"/>
    </row>
    <row r="299" spans="1:54" x14ac:dyDescent="0.25">
      <c r="A299" s="31"/>
      <c r="L299" s="31"/>
      <c r="M299" s="31"/>
      <c r="T299" s="31"/>
      <c r="U299" s="31"/>
      <c r="V299" s="33"/>
      <c r="W299" s="31"/>
      <c r="X299" s="31"/>
      <c r="Y299" s="31"/>
      <c r="Z299" s="31"/>
      <c r="AA299" s="31"/>
      <c r="AO299" s="35"/>
      <c r="AP299" s="35"/>
      <c r="AQ299" s="35"/>
      <c r="AR299" s="35"/>
      <c r="AS299" s="35"/>
      <c r="AT299" s="68"/>
      <c r="AW299" s="35"/>
      <c r="AX299" s="35"/>
      <c r="AY299" s="35"/>
      <c r="AZ299" s="35"/>
      <c r="BA299" s="35"/>
      <c r="BB299" s="35"/>
    </row>
    <row r="300" spans="1:54" x14ac:dyDescent="0.25">
      <c r="A300" s="31"/>
      <c r="L300" s="31"/>
      <c r="M300" s="31"/>
      <c r="T300" s="31"/>
      <c r="U300" s="31"/>
      <c r="V300" s="33"/>
      <c r="W300" s="31"/>
      <c r="X300" s="31"/>
      <c r="Y300" s="31"/>
      <c r="Z300" s="31"/>
      <c r="AA300" s="31"/>
      <c r="AO300" s="35"/>
      <c r="AP300" s="35"/>
      <c r="AQ300" s="35"/>
      <c r="AR300" s="35"/>
      <c r="AS300" s="35"/>
      <c r="AT300" s="68"/>
      <c r="AW300" s="35"/>
      <c r="AX300" s="35"/>
      <c r="AY300" s="35"/>
      <c r="AZ300" s="35"/>
      <c r="BA300" s="35"/>
      <c r="BB300" s="35"/>
    </row>
    <row r="301" spans="1:54" x14ac:dyDescent="0.25">
      <c r="A301" s="31"/>
      <c r="L301" s="31"/>
      <c r="M301" s="31"/>
      <c r="T301" s="31"/>
      <c r="U301" s="31"/>
      <c r="V301" s="33"/>
      <c r="W301" s="31"/>
      <c r="X301" s="31"/>
      <c r="Y301" s="31"/>
      <c r="Z301" s="31"/>
      <c r="AA301" s="31"/>
      <c r="AO301" s="35"/>
      <c r="AP301" s="35"/>
      <c r="AQ301" s="35"/>
      <c r="AR301" s="35"/>
      <c r="AS301" s="35"/>
      <c r="AT301" s="68"/>
      <c r="AW301" s="35"/>
      <c r="AX301" s="35"/>
      <c r="AY301" s="35"/>
      <c r="AZ301" s="35"/>
      <c r="BA301" s="35"/>
      <c r="BB301" s="35"/>
    </row>
    <row r="302" spans="1:54" x14ac:dyDescent="0.25">
      <c r="A302" s="31"/>
      <c r="L302" s="31"/>
      <c r="M302" s="31"/>
      <c r="T302" s="31"/>
      <c r="U302" s="31"/>
      <c r="V302" s="33"/>
      <c r="W302" s="31"/>
      <c r="X302" s="31"/>
      <c r="Y302" s="31"/>
      <c r="Z302" s="31"/>
      <c r="AA302" s="31"/>
      <c r="AO302" s="35"/>
      <c r="AP302" s="35"/>
      <c r="AQ302" s="35"/>
      <c r="AR302" s="35"/>
      <c r="AS302" s="35"/>
      <c r="AT302" s="68"/>
      <c r="AW302" s="35"/>
      <c r="AX302" s="35"/>
      <c r="AY302" s="35"/>
      <c r="AZ302" s="35"/>
      <c r="BA302" s="35"/>
      <c r="BB302" s="35"/>
    </row>
    <row r="303" spans="1:54" x14ac:dyDescent="0.25">
      <c r="A303" s="31"/>
      <c r="L303" s="31"/>
      <c r="M303" s="31"/>
      <c r="T303" s="31"/>
      <c r="U303" s="31"/>
      <c r="V303" s="33"/>
      <c r="W303" s="31"/>
      <c r="X303" s="31"/>
      <c r="Y303" s="31"/>
      <c r="Z303" s="31"/>
      <c r="AA303" s="31"/>
      <c r="AO303" s="35"/>
      <c r="AP303" s="35"/>
      <c r="AQ303" s="35"/>
      <c r="AR303" s="35"/>
      <c r="AS303" s="35"/>
      <c r="AT303" s="68"/>
      <c r="AW303" s="35"/>
      <c r="AX303" s="35"/>
      <c r="AY303" s="35"/>
      <c r="AZ303" s="35"/>
      <c r="BA303" s="35"/>
      <c r="BB303" s="35"/>
    </row>
    <row r="304" spans="1:54" x14ac:dyDescent="0.25">
      <c r="A304" s="31"/>
      <c r="L304" s="31"/>
      <c r="M304" s="31"/>
      <c r="T304" s="31"/>
      <c r="U304" s="31"/>
      <c r="V304" s="33"/>
      <c r="W304" s="31"/>
      <c r="X304" s="31"/>
      <c r="Y304" s="31"/>
      <c r="Z304" s="31"/>
      <c r="AA304" s="31"/>
      <c r="AO304" s="35"/>
      <c r="AP304" s="35"/>
      <c r="AQ304" s="35"/>
      <c r="AR304" s="35"/>
      <c r="AS304" s="35"/>
      <c r="AT304" s="68"/>
      <c r="AW304" s="35"/>
      <c r="AX304" s="35"/>
      <c r="AY304" s="35"/>
      <c r="AZ304" s="35"/>
      <c r="BA304" s="35"/>
      <c r="BB304" s="35"/>
    </row>
    <row r="305" spans="1:54" x14ac:dyDescent="0.25">
      <c r="A305" s="31"/>
      <c r="L305" s="31"/>
      <c r="M305" s="31"/>
      <c r="T305" s="31"/>
      <c r="U305" s="31"/>
      <c r="V305" s="33"/>
      <c r="W305" s="31"/>
      <c r="X305" s="31"/>
      <c r="Y305" s="31"/>
      <c r="Z305" s="31"/>
      <c r="AA305" s="31"/>
      <c r="AO305" s="35"/>
      <c r="AP305" s="35"/>
      <c r="AQ305" s="35"/>
      <c r="AR305" s="35"/>
      <c r="AS305" s="35"/>
      <c r="AT305" s="68"/>
      <c r="AW305" s="35"/>
      <c r="AX305" s="35"/>
      <c r="AY305" s="35"/>
      <c r="AZ305" s="35"/>
      <c r="BA305" s="35"/>
      <c r="BB305" s="35"/>
    </row>
    <row r="306" spans="1:54" x14ac:dyDescent="0.25">
      <c r="A306" s="31"/>
      <c r="L306" s="31"/>
      <c r="M306" s="31"/>
      <c r="T306" s="31"/>
      <c r="U306" s="31"/>
      <c r="V306" s="33"/>
      <c r="W306" s="31"/>
      <c r="X306" s="31"/>
      <c r="Y306" s="31"/>
      <c r="Z306" s="31"/>
      <c r="AA306" s="31"/>
      <c r="AO306" s="35"/>
      <c r="AP306" s="35"/>
      <c r="AQ306" s="35"/>
      <c r="AR306" s="35"/>
      <c r="AS306" s="35"/>
      <c r="AT306" s="68"/>
      <c r="AW306" s="35"/>
      <c r="AX306" s="35"/>
      <c r="AY306" s="35"/>
      <c r="AZ306" s="35"/>
      <c r="BA306" s="35"/>
      <c r="BB306" s="35"/>
    </row>
    <row r="307" spans="1:54" x14ac:dyDescent="0.25">
      <c r="A307" s="31"/>
      <c r="L307" s="31"/>
      <c r="M307" s="31"/>
      <c r="T307" s="31"/>
      <c r="U307" s="31"/>
      <c r="V307" s="33"/>
      <c r="W307" s="31"/>
      <c r="X307" s="31"/>
      <c r="Y307" s="31"/>
      <c r="Z307" s="31"/>
      <c r="AA307" s="31"/>
      <c r="AO307" s="35"/>
      <c r="AP307" s="35"/>
      <c r="AQ307" s="35"/>
      <c r="AR307" s="35"/>
      <c r="AS307" s="35"/>
      <c r="AT307" s="68"/>
      <c r="AW307" s="35"/>
      <c r="AX307" s="35"/>
      <c r="AY307" s="35"/>
      <c r="AZ307" s="35"/>
      <c r="BA307" s="35"/>
      <c r="BB307" s="35"/>
    </row>
    <row r="308" spans="1:54" x14ac:dyDescent="0.25">
      <c r="A308" s="31"/>
      <c r="L308" s="31"/>
      <c r="M308" s="31"/>
      <c r="T308" s="31"/>
      <c r="U308" s="31"/>
      <c r="V308" s="33"/>
      <c r="W308" s="31"/>
      <c r="X308" s="31"/>
      <c r="Y308" s="31"/>
      <c r="Z308" s="31"/>
      <c r="AA308" s="31"/>
      <c r="AO308" s="35"/>
      <c r="AP308" s="35"/>
      <c r="AQ308" s="35"/>
      <c r="AR308" s="35"/>
      <c r="AS308" s="35"/>
      <c r="AT308" s="68"/>
      <c r="AW308" s="35"/>
      <c r="AX308" s="35"/>
      <c r="AY308" s="35"/>
      <c r="AZ308" s="35"/>
      <c r="BA308" s="35"/>
      <c r="BB308" s="35"/>
    </row>
    <row r="309" spans="1:54" x14ac:dyDescent="0.25">
      <c r="A309" s="31"/>
      <c r="L309" s="31"/>
      <c r="M309" s="31"/>
      <c r="T309" s="31"/>
      <c r="U309" s="31"/>
      <c r="V309" s="33"/>
      <c r="W309" s="31"/>
      <c r="X309" s="31"/>
      <c r="Y309" s="31"/>
      <c r="Z309" s="31"/>
      <c r="AA309" s="31"/>
      <c r="AO309" s="35"/>
      <c r="AP309" s="35"/>
      <c r="AQ309" s="35"/>
      <c r="AR309" s="35"/>
      <c r="AS309" s="35"/>
      <c r="AT309" s="68"/>
      <c r="AW309" s="35"/>
      <c r="AX309" s="35"/>
      <c r="AY309" s="35"/>
      <c r="AZ309" s="35"/>
      <c r="BA309" s="35"/>
      <c r="BB309" s="35"/>
    </row>
    <row r="310" spans="1:54" x14ac:dyDescent="0.25">
      <c r="A310" s="31"/>
      <c r="L310" s="31"/>
      <c r="M310" s="31"/>
      <c r="T310" s="31"/>
      <c r="U310" s="31"/>
      <c r="V310" s="33"/>
      <c r="W310" s="31"/>
      <c r="X310" s="31"/>
      <c r="Y310" s="31"/>
      <c r="Z310" s="31"/>
      <c r="AA310" s="31"/>
      <c r="AO310" s="35"/>
      <c r="AP310" s="35"/>
      <c r="AQ310" s="35"/>
      <c r="AR310" s="35"/>
      <c r="AS310" s="35"/>
      <c r="AT310" s="68"/>
      <c r="AW310" s="35"/>
      <c r="AX310" s="35"/>
      <c r="AY310" s="35"/>
      <c r="AZ310" s="35"/>
      <c r="BA310" s="35"/>
      <c r="BB310" s="35"/>
    </row>
    <row r="311" spans="1:54" x14ac:dyDescent="0.25">
      <c r="A311" s="31"/>
      <c r="L311" s="31"/>
      <c r="M311" s="31"/>
      <c r="T311" s="31"/>
      <c r="U311" s="31"/>
      <c r="V311" s="33"/>
      <c r="W311" s="31"/>
      <c r="X311" s="31"/>
      <c r="Y311" s="31"/>
      <c r="Z311" s="31"/>
      <c r="AA311" s="31"/>
      <c r="AO311" s="35"/>
      <c r="AP311" s="35"/>
      <c r="AQ311" s="35"/>
      <c r="AR311" s="35"/>
      <c r="AS311" s="35"/>
      <c r="AT311" s="68"/>
      <c r="AW311" s="35"/>
      <c r="AX311" s="35"/>
      <c r="AY311" s="35"/>
      <c r="AZ311" s="35"/>
      <c r="BA311" s="35"/>
      <c r="BB311" s="35"/>
    </row>
    <row r="312" spans="1:54" x14ac:dyDescent="0.25">
      <c r="A312" s="31"/>
      <c r="L312" s="31"/>
      <c r="M312" s="31"/>
      <c r="T312" s="31"/>
      <c r="U312" s="31"/>
      <c r="V312" s="33"/>
      <c r="W312" s="31"/>
      <c r="X312" s="31"/>
      <c r="Y312" s="31"/>
      <c r="Z312" s="31"/>
      <c r="AA312" s="31"/>
      <c r="AO312" s="35"/>
      <c r="AP312" s="35"/>
      <c r="AQ312" s="35"/>
      <c r="AR312" s="35"/>
      <c r="AS312" s="35"/>
      <c r="AT312" s="68"/>
      <c r="AW312" s="35"/>
      <c r="AX312" s="35"/>
      <c r="AY312" s="35"/>
      <c r="AZ312" s="35"/>
      <c r="BA312" s="35"/>
      <c r="BB312" s="35"/>
    </row>
    <row r="313" spans="1:54" x14ac:dyDescent="0.25">
      <c r="A313" s="31"/>
      <c r="L313" s="31"/>
      <c r="M313" s="31"/>
      <c r="T313" s="31"/>
      <c r="U313" s="31"/>
      <c r="V313" s="33"/>
      <c r="W313" s="31"/>
      <c r="X313" s="31"/>
      <c r="Y313" s="31"/>
      <c r="Z313" s="31"/>
      <c r="AA313" s="31"/>
      <c r="AO313" s="35"/>
      <c r="AP313" s="35"/>
      <c r="AQ313" s="35"/>
      <c r="AR313" s="35"/>
      <c r="AS313" s="35"/>
      <c r="AT313" s="68"/>
      <c r="AW313" s="35"/>
      <c r="AX313" s="35"/>
      <c r="AY313" s="35"/>
      <c r="AZ313" s="35"/>
      <c r="BA313" s="35"/>
      <c r="BB313" s="35"/>
    </row>
    <row r="314" spans="1:54" x14ac:dyDescent="0.25">
      <c r="A314" s="31"/>
      <c r="L314" s="31"/>
      <c r="M314" s="31"/>
      <c r="T314" s="31"/>
      <c r="U314" s="31"/>
      <c r="V314" s="33"/>
      <c r="W314" s="31"/>
      <c r="X314" s="31"/>
      <c r="Y314" s="31"/>
      <c r="Z314" s="31"/>
      <c r="AA314" s="31"/>
      <c r="AO314" s="35"/>
      <c r="AP314" s="35"/>
      <c r="AQ314" s="35"/>
      <c r="AR314" s="35"/>
      <c r="AS314" s="35"/>
      <c r="AT314" s="68"/>
      <c r="AW314" s="35"/>
      <c r="AX314" s="35"/>
      <c r="AY314" s="35"/>
      <c r="AZ314" s="35"/>
      <c r="BA314" s="35"/>
      <c r="BB314" s="35"/>
    </row>
    <row r="315" spans="1:54" x14ac:dyDescent="0.25">
      <c r="A315" s="31"/>
      <c r="L315" s="31"/>
      <c r="M315" s="31"/>
      <c r="T315" s="31"/>
      <c r="U315" s="31"/>
      <c r="V315" s="33"/>
      <c r="W315" s="31"/>
      <c r="X315" s="31"/>
      <c r="Y315" s="31"/>
      <c r="Z315" s="31"/>
      <c r="AA315" s="31"/>
      <c r="AO315" s="35"/>
      <c r="AP315" s="35"/>
      <c r="AQ315" s="35"/>
      <c r="AR315" s="35"/>
      <c r="AS315" s="35"/>
      <c r="AT315" s="68"/>
      <c r="AW315" s="35"/>
      <c r="AX315" s="35"/>
      <c r="AY315" s="35"/>
      <c r="AZ315" s="35"/>
      <c r="BA315" s="35"/>
      <c r="BB315" s="35"/>
    </row>
    <row r="316" spans="1:54" x14ac:dyDescent="0.25">
      <c r="A316" s="31"/>
      <c r="L316" s="31"/>
      <c r="M316" s="31"/>
      <c r="T316" s="31"/>
      <c r="U316" s="31"/>
      <c r="V316" s="33"/>
      <c r="W316" s="31"/>
      <c r="X316" s="31"/>
      <c r="Y316" s="31"/>
      <c r="Z316" s="31"/>
      <c r="AA316" s="31"/>
      <c r="AO316" s="35"/>
      <c r="AP316" s="35"/>
      <c r="AQ316" s="35"/>
      <c r="AR316" s="35"/>
      <c r="AS316" s="35"/>
      <c r="AT316" s="68"/>
      <c r="AW316" s="35"/>
      <c r="AX316" s="35"/>
      <c r="AY316" s="35"/>
      <c r="AZ316" s="35"/>
      <c r="BA316" s="35"/>
      <c r="BB316" s="35"/>
    </row>
    <row r="317" spans="1:54" x14ac:dyDescent="0.25">
      <c r="A317" s="31"/>
      <c r="L317" s="31"/>
      <c r="M317" s="31"/>
      <c r="T317" s="31"/>
      <c r="U317" s="31"/>
      <c r="V317" s="33"/>
      <c r="W317" s="31"/>
      <c r="X317" s="31"/>
      <c r="Y317" s="31"/>
      <c r="Z317" s="31"/>
      <c r="AA317" s="31"/>
      <c r="AO317" s="35"/>
      <c r="AP317" s="35"/>
      <c r="AQ317" s="35"/>
      <c r="AR317" s="35"/>
      <c r="AS317" s="35"/>
      <c r="AT317" s="68"/>
      <c r="AW317" s="35"/>
      <c r="AX317" s="35"/>
      <c r="AY317" s="35"/>
      <c r="AZ317" s="35"/>
      <c r="BA317" s="35"/>
      <c r="BB317" s="35"/>
    </row>
    <row r="318" spans="1:54" x14ac:dyDescent="0.25">
      <c r="A318" s="31"/>
      <c r="L318" s="31"/>
      <c r="M318" s="31"/>
      <c r="T318" s="31"/>
      <c r="U318" s="31"/>
      <c r="V318" s="33"/>
      <c r="W318" s="31"/>
      <c r="X318" s="31"/>
      <c r="Y318" s="31"/>
      <c r="Z318" s="31"/>
      <c r="AA318" s="31"/>
      <c r="AO318" s="35"/>
      <c r="AP318" s="35"/>
      <c r="AQ318" s="35"/>
      <c r="AR318" s="35"/>
      <c r="AS318" s="35"/>
      <c r="AT318" s="68"/>
      <c r="AW318" s="35"/>
      <c r="AX318" s="35"/>
      <c r="AY318" s="35"/>
      <c r="AZ318" s="35"/>
      <c r="BA318" s="35"/>
      <c r="BB318" s="35"/>
    </row>
    <row r="319" spans="1:54" x14ac:dyDescent="0.25">
      <c r="A319" s="31"/>
      <c r="L319" s="31"/>
      <c r="M319" s="31"/>
      <c r="T319" s="31"/>
      <c r="U319" s="31"/>
      <c r="V319" s="33"/>
      <c r="W319" s="31"/>
      <c r="X319" s="31"/>
      <c r="Y319" s="31"/>
      <c r="Z319" s="31"/>
      <c r="AA319" s="31"/>
      <c r="AO319" s="35"/>
      <c r="AP319" s="35"/>
      <c r="AQ319" s="35"/>
      <c r="AR319" s="35"/>
      <c r="AS319" s="35"/>
      <c r="AT319" s="68"/>
      <c r="AW319" s="35"/>
      <c r="AX319" s="35"/>
      <c r="AY319" s="35"/>
      <c r="AZ319" s="35"/>
      <c r="BA319" s="35"/>
      <c r="BB319" s="35"/>
    </row>
    <row r="320" spans="1:54" x14ac:dyDescent="0.25">
      <c r="A320" s="31"/>
      <c r="L320" s="31"/>
      <c r="M320" s="31"/>
      <c r="T320" s="31"/>
      <c r="U320" s="31"/>
      <c r="V320" s="33"/>
      <c r="W320" s="31"/>
      <c r="X320" s="31"/>
      <c r="Y320" s="31"/>
      <c r="Z320" s="31"/>
      <c r="AA320" s="31"/>
      <c r="AO320" s="35"/>
      <c r="AP320" s="35"/>
      <c r="AQ320" s="35"/>
      <c r="AR320" s="35"/>
      <c r="AS320" s="35"/>
      <c r="AT320" s="68"/>
      <c r="AW320" s="35"/>
      <c r="AX320" s="35"/>
      <c r="AY320" s="35"/>
      <c r="AZ320" s="35"/>
      <c r="BA320" s="35"/>
      <c r="BB320" s="35"/>
    </row>
    <row r="321" spans="1:54" x14ac:dyDescent="0.25">
      <c r="A321" s="31"/>
      <c r="L321" s="31"/>
      <c r="M321" s="31"/>
      <c r="T321" s="31"/>
      <c r="U321" s="31"/>
      <c r="V321" s="33"/>
      <c r="W321" s="31"/>
      <c r="X321" s="31"/>
      <c r="Y321" s="31"/>
      <c r="Z321" s="31"/>
      <c r="AA321" s="31"/>
      <c r="AO321" s="35"/>
      <c r="AP321" s="35"/>
      <c r="AQ321" s="35"/>
      <c r="AR321" s="35"/>
      <c r="AS321" s="35"/>
      <c r="AT321" s="68"/>
      <c r="AW321" s="35"/>
      <c r="AX321" s="35"/>
      <c r="AY321" s="35"/>
      <c r="AZ321" s="35"/>
      <c r="BA321" s="35"/>
      <c r="BB321" s="35"/>
    </row>
    <row r="322" spans="1:54" x14ac:dyDescent="0.25">
      <c r="A322" s="31"/>
      <c r="L322" s="31"/>
      <c r="M322" s="31"/>
      <c r="T322" s="31"/>
      <c r="U322" s="31"/>
      <c r="V322" s="33"/>
      <c r="W322" s="31"/>
      <c r="X322" s="31"/>
      <c r="Y322" s="31"/>
      <c r="Z322" s="31"/>
      <c r="AA322" s="31"/>
      <c r="AO322" s="35"/>
      <c r="AP322" s="35"/>
      <c r="AQ322" s="35"/>
      <c r="AR322" s="35"/>
      <c r="AS322" s="35"/>
      <c r="AT322" s="68"/>
      <c r="AW322" s="35"/>
      <c r="AX322" s="35"/>
      <c r="AY322" s="35"/>
      <c r="AZ322" s="35"/>
      <c r="BA322" s="35"/>
      <c r="BB322" s="35"/>
    </row>
    <row r="323" spans="1:54" x14ac:dyDescent="0.25">
      <c r="A323" s="31"/>
      <c r="L323" s="31"/>
      <c r="M323" s="31"/>
      <c r="T323" s="31"/>
      <c r="U323" s="31"/>
      <c r="V323" s="33"/>
      <c r="W323" s="31"/>
      <c r="X323" s="31"/>
      <c r="Y323" s="31"/>
      <c r="Z323" s="31"/>
      <c r="AA323" s="31"/>
      <c r="AO323" s="35"/>
      <c r="AP323" s="35"/>
      <c r="AQ323" s="35"/>
      <c r="AR323" s="35"/>
      <c r="AS323" s="35"/>
      <c r="AT323" s="68"/>
      <c r="AW323" s="35"/>
      <c r="AX323" s="35"/>
      <c r="AY323" s="35"/>
      <c r="AZ323" s="35"/>
      <c r="BA323" s="35"/>
      <c r="BB323" s="35"/>
    </row>
    <row r="324" spans="1:54" x14ac:dyDescent="0.25">
      <c r="A324" s="31"/>
      <c r="L324" s="31"/>
      <c r="M324" s="31"/>
      <c r="T324" s="31"/>
      <c r="U324" s="31"/>
      <c r="V324" s="33"/>
      <c r="W324" s="31"/>
      <c r="X324" s="31"/>
      <c r="Y324" s="31"/>
      <c r="Z324" s="31"/>
      <c r="AA324" s="31"/>
      <c r="AO324" s="35"/>
      <c r="AP324" s="35"/>
      <c r="AQ324" s="35"/>
      <c r="AR324" s="35"/>
      <c r="AS324" s="35"/>
      <c r="AT324" s="68"/>
      <c r="AW324" s="35"/>
      <c r="AX324" s="35"/>
      <c r="AY324" s="35"/>
      <c r="AZ324" s="35"/>
      <c r="BA324" s="35"/>
      <c r="BB324" s="35"/>
    </row>
    <row r="325" spans="1:54" x14ac:dyDescent="0.25">
      <c r="A325" s="31"/>
      <c r="L325" s="31"/>
      <c r="M325" s="31"/>
      <c r="T325" s="31"/>
      <c r="U325" s="31"/>
      <c r="V325" s="33"/>
      <c r="W325" s="31"/>
      <c r="X325" s="31"/>
      <c r="Y325" s="31"/>
      <c r="Z325" s="31"/>
      <c r="AA325" s="31"/>
      <c r="AO325" s="35"/>
      <c r="AP325" s="35"/>
      <c r="AQ325" s="35"/>
      <c r="AR325" s="35"/>
      <c r="AS325" s="35"/>
      <c r="AT325" s="68"/>
      <c r="AW325" s="35"/>
      <c r="AX325" s="35"/>
      <c r="AY325" s="35"/>
      <c r="AZ325" s="35"/>
      <c r="BA325" s="35"/>
      <c r="BB325" s="35"/>
    </row>
    <row r="326" spans="1:54" x14ac:dyDescent="0.25">
      <c r="A326" s="31"/>
      <c r="L326" s="31"/>
      <c r="M326" s="31"/>
      <c r="T326" s="31"/>
      <c r="U326" s="31"/>
      <c r="V326" s="33"/>
      <c r="W326" s="31"/>
      <c r="X326" s="31"/>
      <c r="Y326" s="31"/>
      <c r="Z326" s="31"/>
      <c r="AA326" s="31"/>
      <c r="AO326" s="35"/>
      <c r="AP326" s="35"/>
      <c r="AQ326" s="35"/>
      <c r="AR326" s="35"/>
      <c r="AS326" s="35"/>
      <c r="AT326" s="68"/>
      <c r="AW326" s="35"/>
      <c r="AX326" s="35"/>
      <c r="AY326" s="35"/>
      <c r="AZ326" s="35"/>
      <c r="BA326" s="35"/>
      <c r="BB326" s="35"/>
    </row>
    <row r="327" spans="1:54" x14ac:dyDescent="0.25">
      <c r="A327" s="31"/>
      <c r="L327" s="31"/>
      <c r="M327" s="31"/>
      <c r="T327" s="31"/>
      <c r="U327" s="31"/>
      <c r="V327" s="33"/>
      <c r="W327" s="31"/>
      <c r="X327" s="31"/>
      <c r="Y327" s="31"/>
      <c r="Z327" s="31"/>
      <c r="AA327" s="31"/>
      <c r="AO327" s="35"/>
      <c r="AP327" s="35"/>
      <c r="AQ327" s="35"/>
      <c r="AR327" s="35"/>
      <c r="AS327" s="35"/>
      <c r="AT327" s="68"/>
      <c r="AW327" s="35"/>
      <c r="AX327" s="35"/>
      <c r="AY327" s="35"/>
      <c r="AZ327" s="35"/>
      <c r="BA327" s="35"/>
      <c r="BB327" s="35"/>
    </row>
    <row r="328" spans="1:54" x14ac:dyDescent="0.25">
      <c r="A328" s="31"/>
      <c r="L328" s="31"/>
      <c r="M328" s="31"/>
      <c r="T328" s="31"/>
      <c r="U328" s="31"/>
      <c r="V328" s="33"/>
      <c r="W328" s="31"/>
      <c r="X328" s="31"/>
      <c r="Y328" s="31"/>
      <c r="Z328" s="31"/>
      <c r="AA328" s="31"/>
      <c r="AO328" s="35"/>
      <c r="AP328" s="35"/>
      <c r="AQ328" s="35"/>
      <c r="AR328" s="35"/>
      <c r="AS328" s="35"/>
      <c r="AT328" s="68"/>
      <c r="AW328" s="35"/>
      <c r="AX328" s="35"/>
      <c r="AY328" s="35"/>
      <c r="AZ328" s="35"/>
      <c r="BA328" s="35"/>
      <c r="BB328" s="35"/>
    </row>
    <row r="329" spans="1:54" x14ac:dyDescent="0.25">
      <c r="A329" s="31"/>
      <c r="L329" s="31"/>
      <c r="M329" s="31"/>
      <c r="T329" s="31"/>
      <c r="U329" s="31"/>
      <c r="V329" s="33"/>
      <c r="W329" s="31"/>
      <c r="X329" s="31"/>
      <c r="Y329" s="31"/>
      <c r="Z329" s="31"/>
      <c r="AA329" s="31"/>
      <c r="AO329" s="35"/>
      <c r="AP329" s="35"/>
      <c r="AQ329" s="35"/>
      <c r="AR329" s="35"/>
      <c r="AS329" s="35"/>
      <c r="AT329" s="68"/>
      <c r="AW329" s="35"/>
      <c r="AX329" s="35"/>
      <c r="AY329" s="35"/>
      <c r="AZ329" s="35"/>
      <c r="BA329" s="35"/>
      <c r="BB329" s="35"/>
    </row>
    <row r="330" spans="1:54" x14ac:dyDescent="0.25">
      <c r="A330" s="31"/>
      <c r="L330" s="31"/>
      <c r="M330" s="31"/>
      <c r="T330" s="31"/>
      <c r="U330" s="31"/>
      <c r="V330" s="33"/>
      <c r="W330" s="31"/>
      <c r="X330" s="31"/>
      <c r="Y330" s="31"/>
      <c r="Z330" s="31"/>
      <c r="AA330" s="31"/>
      <c r="AO330" s="35"/>
      <c r="AP330" s="35"/>
      <c r="AQ330" s="35"/>
      <c r="AR330" s="35"/>
      <c r="AS330" s="35"/>
      <c r="AT330" s="68"/>
      <c r="AW330" s="35"/>
      <c r="AX330" s="35"/>
      <c r="AY330" s="35"/>
      <c r="AZ330" s="35"/>
      <c r="BA330" s="35"/>
      <c r="BB330" s="35"/>
    </row>
    <row r="331" spans="1:54" x14ac:dyDescent="0.25">
      <c r="A331" s="31"/>
      <c r="L331" s="31"/>
      <c r="M331" s="31"/>
      <c r="T331" s="31"/>
      <c r="U331" s="31"/>
      <c r="V331" s="33"/>
      <c r="W331" s="31"/>
      <c r="X331" s="31"/>
      <c r="Y331" s="31"/>
      <c r="Z331" s="31"/>
      <c r="AA331" s="31"/>
      <c r="AO331" s="35"/>
      <c r="AP331" s="35"/>
      <c r="AQ331" s="35"/>
      <c r="AR331" s="35"/>
      <c r="AS331" s="35"/>
      <c r="AT331" s="68"/>
      <c r="AW331" s="35"/>
      <c r="AX331" s="35"/>
      <c r="AY331" s="35"/>
      <c r="AZ331" s="35"/>
      <c r="BA331" s="35"/>
      <c r="BB331" s="35"/>
    </row>
    <row r="332" spans="1:54" x14ac:dyDescent="0.25">
      <c r="A332" s="31"/>
      <c r="L332" s="31"/>
      <c r="M332" s="31"/>
      <c r="T332" s="31"/>
      <c r="U332" s="31"/>
      <c r="V332" s="33"/>
      <c r="W332" s="31"/>
      <c r="X332" s="31"/>
      <c r="Y332" s="31"/>
      <c r="Z332" s="31"/>
      <c r="AA332" s="31"/>
      <c r="AO332" s="35"/>
      <c r="AP332" s="35"/>
      <c r="AQ332" s="35"/>
      <c r="AR332" s="35"/>
      <c r="AS332" s="35"/>
      <c r="AT332" s="68"/>
      <c r="AW332" s="35"/>
      <c r="AX332" s="35"/>
      <c r="AY332" s="35"/>
      <c r="AZ332" s="35"/>
      <c r="BA332" s="35"/>
      <c r="BB332" s="35"/>
    </row>
    <row r="333" spans="1:54" x14ac:dyDescent="0.25">
      <c r="A333" s="31"/>
      <c r="L333" s="31"/>
      <c r="M333" s="31"/>
      <c r="T333" s="31"/>
      <c r="U333" s="31"/>
      <c r="V333" s="33"/>
      <c r="W333" s="31"/>
      <c r="X333" s="31"/>
      <c r="Y333" s="31"/>
      <c r="Z333" s="31"/>
      <c r="AA333" s="31"/>
      <c r="AO333" s="35"/>
      <c r="AP333" s="35"/>
      <c r="AQ333" s="35"/>
      <c r="AR333" s="35"/>
      <c r="AS333" s="35"/>
      <c r="AT333" s="68"/>
      <c r="AW333" s="35"/>
      <c r="AX333" s="35"/>
      <c r="AY333" s="35"/>
      <c r="AZ333" s="35"/>
      <c r="BA333" s="35"/>
      <c r="BB333" s="35"/>
    </row>
    <row r="334" spans="1:54" x14ac:dyDescent="0.25">
      <c r="A334" s="31"/>
      <c r="L334" s="31"/>
      <c r="M334" s="31"/>
      <c r="T334" s="31"/>
      <c r="U334" s="31"/>
      <c r="V334" s="33"/>
      <c r="W334" s="31"/>
      <c r="X334" s="31"/>
      <c r="Y334" s="31"/>
      <c r="Z334" s="31"/>
      <c r="AA334" s="31"/>
      <c r="AO334" s="35"/>
      <c r="AP334" s="35"/>
      <c r="AQ334" s="35"/>
      <c r="AR334" s="35"/>
      <c r="AS334" s="35"/>
      <c r="AT334" s="68"/>
      <c r="AW334" s="35"/>
      <c r="AX334" s="35"/>
      <c r="AY334" s="35"/>
      <c r="AZ334" s="35"/>
      <c r="BA334" s="35"/>
      <c r="BB334" s="35"/>
    </row>
    <row r="335" spans="1:54" x14ac:dyDescent="0.25">
      <c r="A335" s="31"/>
      <c r="L335" s="31"/>
      <c r="M335" s="31"/>
      <c r="T335" s="31"/>
      <c r="U335" s="31"/>
      <c r="V335" s="33"/>
      <c r="W335" s="31"/>
      <c r="X335" s="31"/>
      <c r="Y335" s="31"/>
      <c r="Z335" s="31"/>
      <c r="AA335" s="31"/>
      <c r="AO335" s="35"/>
      <c r="AP335" s="35"/>
      <c r="AQ335" s="35"/>
      <c r="AR335" s="35"/>
      <c r="AS335" s="35"/>
      <c r="AT335" s="68"/>
      <c r="AW335" s="35"/>
      <c r="AX335" s="35"/>
      <c r="AY335" s="35"/>
      <c r="AZ335" s="35"/>
      <c r="BA335" s="35"/>
      <c r="BB335" s="35"/>
    </row>
    <row r="336" spans="1:54" x14ac:dyDescent="0.25">
      <c r="A336" s="31"/>
      <c r="L336" s="31"/>
      <c r="M336" s="31"/>
      <c r="T336" s="31"/>
      <c r="U336" s="31"/>
      <c r="V336" s="33"/>
      <c r="W336" s="31"/>
      <c r="X336" s="31"/>
      <c r="Y336" s="31"/>
      <c r="Z336" s="31"/>
      <c r="AA336" s="31"/>
      <c r="AO336" s="35"/>
      <c r="AP336" s="35"/>
      <c r="AQ336" s="35"/>
      <c r="AR336" s="35"/>
      <c r="AS336" s="35"/>
      <c r="AT336" s="68"/>
      <c r="AW336" s="35"/>
      <c r="AX336" s="35"/>
      <c r="AY336" s="35"/>
      <c r="AZ336" s="35"/>
      <c r="BA336" s="35"/>
      <c r="BB336" s="35"/>
    </row>
    <row r="337" spans="1:54" x14ac:dyDescent="0.25">
      <c r="A337" s="31"/>
      <c r="L337" s="31"/>
      <c r="M337" s="31"/>
      <c r="T337" s="31"/>
      <c r="U337" s="31"/>
      <c r="V337" s="33"/>
      <c r="W337" s="31"/>
      <c r="X337" s="31"/>
      <c r="Y337" s="31"/>
      <c r="Z337" s="31"/>
      <c r="AA337" s="31"/>
      <c r="AO337" s="35"/>
      <c r="AP337" s="35"/>
      <c r="AQ337" s="35"/>
      <c r="AR337" s="35"/>
      <c r="AS337" s="35"/>
      <c r="AT337" s="68"/>
      <c r="AW337" s="35"/>
      <c r="AX337" s="35"/>
      <c r="AY337" s="35"/>
      <c r="AZ337" s="35"/>
      <c r="BA337" s="35"/>
      <c r="BB337" s="35"/>
    </row>
    <row r="338" spans="1:54" x14ac:dyDescent="0.25">
      <c r="A338" s="31"/>
      <c r="L338" s="31"/>
      <c r="M338" s="31"/>
      <c r="T338" s="31"/>
      <c r="U338" s="31"/>
      <c r="V338" s="33"/>
      <c r="W338" s="31"/>
      <c r="X338" s="31"/>
      <c r="Y338" s="31"/>
      <c r="Z338" s="31"/>
      <c r="AA338" s="31"/>
      <c r="AO338" s="35"/>
      <c r="AP338" s="35"/>
      <c r="AQ338" s="35"/>
      <c r="AR338" s="35"/>
      <c r="AS338" s="35"/>
      <c r="AT338" s="68"/>
      <c r="AW338" s="35"/>
      <c r="AX338" s="35"/>
      <c r="AY338" s="35"/>
      <c r="AZ338" s="35"/>
      <c r="BA338" s="35"/>
      <c r="BB338" s="35"/>
    </row>
    <row r="339" spans="1:54" x14ac:dyDescent="0.25">
      <c r="A339" s="31"/>
      <c r="L339" s="31"/>
      <c r="M339" s="31"/>
      <c r="T339" s="31"/>
      <c r="U339" s="31"/>
      <c r="V339" s="33"/>
      <c r="W339" s="31"/>
      <c r="X339" s="31"/>
      <c r="Y339" s="31"/>
      <c r="Z339" s="31"/>
      <c r="AA339" s="31"/>
      <c r="AO339" s="35"/>
      <c r="AP339" s="35"/>
      <c r="AQ339" s="35"/>
      <c r="AR339" s="35"/>
      <c r="AS339" s="35"/>
      <c r="AT339" s="68"/>
      <c r="AW339" s="35"/>
      <c r="AX339" s="35"/>
      <c r="AY339" s="35"/>
      <c r="AZ339" s="35"/>
      <c r="BA339" s="35"/>
      <c r="BB339" s="35"/>
    </row>
    <row r="340" spans="1:54" x14ac:dyDescent="0.25">
      <c r="A340" s="31"/>
      <c r="L340" s="31"/>
      <c r="M340" s="31"/>
      <c r="T340" s="31"/>
      <c r="U340" s="31"/>
      <c r="V340" s="33"/>
      <c r="W340" s="31"/>
      <c r="X340" s="31"/>
      <c r="Y340" s="31"/>
      <c r="Z340" s="31"/>
      <c r="AA340" s="31"/>
      <c r="AO340" s="35"/>
      <c r="AP340" s="35"/>
      <c r="AQ340" s="35"/>
      <c r="AR340" s="35"/>
      <c r="AS340" s="35"/>
      <c r="AT340" s="68"/>
      <c r="AW340" s="35"/>
      <c r="AX340" s="35"/>
      <c r="AY340" s="35"/>
      <c r="AZ340" s="35"/>
      <c r="BA340" s="35"/>
      <c r="BB340" s="35"/>
    </row>
    <row r="341" spans="1:54" x14ac:dyDescent="0.25">
      <c r="A341" s="31"/>
      <c r="L341" s="31"/>
      <c r="M341" s="31"/>
      <c r="T341" s="31"/>
      <c r="U341" s="31"/>
      <c r="V341" s="33"/>
      <c r="W341" s="31"/>
      <c r="X341" s="31"/>
      <c r="Y341" s="31"/>
      <c r="Z341" s="31"/>
      <c r="AA341" s="31"/>
      <c r="AO341" s="35"/>
      <c r="AP341" s="35"/>
      <c r="AQ341" s="35"/>
      <c r="AR341" s="35"/>
      <c r="AS341" s="35"/>
      <c r="AT341" s="68"/>
      <c r="AW341" s="35"/>
      <c r="AX341" s="35"/>
      <c r="AY341" s="35"/>
      <c r="AZ341" s="35"/>
      <c r="BA341" s="35"/>
      <c r="BB341" s="35"/>
    </row>
    <row r="342" spans="1:54" x14ac:dyDescent="0.25">
      <c r="A342" s="31"/>
      <c r="L342" s="31"/>
      <c r="M342" s="31"/>
      <c r="T342" s="31"/>
      <c r="U342" s="31"/>
      <c r="V342" s="33"/>
      <c r="W342" s="31"/>
      <c r="X342" s="31"/>
      <c r="Y342" s="31"/>
      <c r="Z342" s="31"/>
      <c r="AA342" s="31"/>
      <c r="AO342" s="35"/>
      <c r="AP342" s="35"/>
      <c r="AQ342" s="35"/>
      <c r="AR342" s="35"/>
      <c r="AS342" s="35"/>
      <c r="AT342" s="68"/>
      <c r="AW342" s="35"/>
      <c r="AX342" s="35"/>
      <c r="AY342" s="35"/>
      <c r="AZ342" s="35"/>
      <c r="BA342" s="35"/>
      <c r="BB342" s="35"/>
    </row>
    <row r="343" spans="1:54" x14ac:dyDescent="0.25">
      <c r="A343" s="31"/>
      <c r="L343" s="31"/>
      <c r="M343" s="31"/>
      <c r="T343" s="31"/>
      <c r="U343" s="31"/>
      <c r="V343" s="33"/>
      <c r="W343" s="31"/>
      <c r="X343" s="31"/>
      <c r="Y343" s="31"/>
      <c r="Z343" s="31"/>
      <c r="AA343" s="31"/>
      <c r="AO343" s="35"/>
      <c r="AP343" s="35"/>
      <c r="AQ343" s="35"/>
      <c r="AR343" s="35"/>
      <c r="AS343" s="35"/>
      <c r="AT343" s="68"/>
      <c r="AW343" s="35"/>
      <c r="AX343" s="35"/>
      <c r="AY343" s="35"/>
      <c r="AZ343" s="35"/>
      <c r="BA343" s="35"/>
      <c r="BB343" s="35"/>
    </row>
    <row r="344" spans="1:54" x14ac:dyDescent="0.25">
      <c r="A344" s="31"/>
      <c r="L344" s="31"/>
      <c r="M344" s="31"/>
      <c r="T344" s="31"/>
      <c r="U344" s="31"/>
      <c r="V344" s="33"/>
      <c r="W344" s="31"/>
      <c r="X344" s="31"/>
      <c r="Y344" s="31"/>
      <c r="Z344" s="31"/>
      <c r="AA344" s="31"/>
      <c r="AO344" s="35"/>
      <c r="AP344" s="35"/>
      <c r="AQ344" s="35"/>
      <c r="AR344" s="35"/>
      <c r="AS344" s="35"/>
      <c r="AT344" s="68"/>
      <c r="AW344" s="35"/>
      <c r="AX344" s="35"/>
      <c r="AY344" s="35"/>
      <c r="AZ344" s="35"/>
      <c r="BA344" s="35"/>
      <c r="BB344" s="35"/>
    </row>
    <row r="345" spans="1:54" x14ac:dyDescent="0.25">
      <c r="A345" s="31"/>
      <c r="L345" s="31"/>
      <c r="M345" s="31"/>
      <c r="T345" s="31"/>
      <c r="U345" s="31"/>
      <c r="V345" s="33"/>
      <c r="W345" s="31"/>
      <c r="X345" s="31"/>
      <c r="Y345" s="31"/>
      <c r="Z345" s="31"/>
      <c r="AA345" s="31"/>
      <c r="AO345" s="35"/>
      <c r="AP345" s="35"/>
      <c r="AQ345" s="35"/>
      <c r="AR345" s="35"/>
      <c r="AS345" s="35"/>
      <c r="AT345" s="68"/>
      <c r="AW345" s="35"/>
      <c r="AX345" s="35"/>
      <c r="AY345" s="35"/>
      <c r="AZ345" s="35"/>
      <c r="BA345" s="35"/>
      <c r="BB345" s="35"/>
    </row>
    <row r="346" spans="1:54" x14ac:dyDescent="0.25">
      <c r="A346" s="31"/>
      <c r="L346" s="31"/>
      <c r="M346" s="31"/>
      <c r="T346" s="31"/>
      <c r="U346" s="31"/>
      <c r="V346" s="33"/>
      <c r="W346" s="31"/>
      <c r="X346" s="31"/>
      <c r="Y346" s="31"/>
      <c r="Z346" s="31"/>
      <c r="AA346" s="31"/>
      <c r="AO346" s="35"/>
      <c r="AP346" s="35"/>
      <c r="AQ346" s="35"/>
      <c r="AR346" s="35"/>
      <c r="AS346" s="35"/>
      <c r="AT346" s="68"/>
      <c r="AW346" s="35"/>
      <c r="AX346" s="35"/>
      <c r="AY346" s="35"/>
      <c r="AZ346" s="35"/>
      <c r="BA346" s="35"/>
      <c r="BB346" s="35"/>
    </row>
    <row r="347" spans="1:54" x14ac:dyDescent="0.25">
      <c r="A347" s="31"/>
      <c r="L347" s="31"/>
      <c r="M347" s="31"/>
      <c r="T347" s="31"/>
      <c r="U347" s="31"/>
      <c r="V347" s="33"/>
      <c r="W347" s="31"/>
      <c r="X347" s="31"/>
      <c r="Y347" s="31"/>
      <c r="Z347" s="31"/>
      <c r="AA347" s="31"/>
      <c r="AO347" s="35"/>
      <c r="AP347" s="35"/>
      <c r="AQ347" s="35"/>
      <c r="AR347" s="35"/>
      <c r="AS347" s="35"/>
      <c r="AT347" s="68"/>
      <c r="AW347" s="35"/>
      <c r="AX347" s="35"/>
      <c r="AY347" s="35"/>
      <c r="AZ347" s="35"/>
      <c r="BA347" s="35"/>
      <c r="BB347" s="35"/>
    </row>
    <row r="348" spans="1:54" x14ac:dyDescent="0.25">
      <c r="A348" s="31"/>
      <c r="L348" s="31"/>
      <c r="M348" s="31"/>
      <c r="T348" s="31"/>
      <c r="U348" s="31"/>
      <c r="V348" s="33"/>
      <c r="W348" s="31"/>
      <c r="X348" s="31"/>
      <c r="Y348" s="31"/>
      <c r="Z348" s="31"/>
      <c r="AA348" s="31"/>
      <c r="AO348" s="35"/>
      <c r="AP348" s="35"/>
      <c r="AQ348" s="35"/>
      <c r="AR348" s="35"/>
      <c r="AS348" s="35"/>
      <c r="AT348" s="68"/>
      <c r="AW348" s="35"/>
      <c r="AX348" s="35"/>
      <c r="AY348" s="35"/>
      <c r="AZ348" s="35"/>
      <c r="BA348" s="35"/>
      <c r="BB348" s="35"/>
    </row>
    <row r="349" spans="1:54" x14ac:dyDescent="0.25">
      <c r="A349" s="31"/>
      <c r="L349" s="31"/>
      <c r="M349" s="31"/>
      <c r="T349" s="31"/>
      <c r="U349" s="31"/>
      <c r="V349" s="33"/>
      <c r="W349" s="31"/>
      <c r="X349" s="31"/>
      <c r="Y349" s="31"/>
      <c r="Z349" s="31"/>
      <c r="AA349" s="31"/>
      <c r="AO349" s="35"/>
      <c r="AP349" s="35"/>
      <c r="AQ349" s="35"/>
      <c r="AR349" s="35"/>
      <c r="AS349" s="35"/>
      <c r="AT349" s="68"/>
      <c r="AW349" s="35"/>
      <c r="AX349" s="35"/>
      <c r="AY349" s="35"/>
      <c r="AZ349" s="35"/>
      <c r="BA349" s="35"/>
      <c r="BB349" s="35"/>
    </row>
    <row r="350" spans="1:54" x14ac:dyDescent="0.25">
      <c r="A350" s="31"/>
      <c r="L350" s="31"/>
      <c r="M350" s="31"/>
      <c r="T350" s="31"/>
      <c r="U350" s="31"/>
      <c r="V350" s="33"/>
      <c r="W350" s="31"/>
      <c r="X350" s="31"/>
      <c r="Y350" s="31"/>
      <c r="Z350" s="31"/>
      <c r="AA350" s="31"/>
      <c r="AO350" s="35"/>
      <c r="AP350" s="35"/>
      <c r="AQ350" s="35"/>
      <c r="AR350" s="35"/>
      <c r="AS350" s="35"/>
      <c r="AT350" s="68"/>
      <c r="AW350" s="35"/>
      <c r="AX350" s="35"/>
      <c r="AY350" s="35"/>
      <c r="AZ350" s="35"/>
      <c r="BA350" s="35"/>
      <c r="BB350" s="35"/>
    </row>
    <row r="351" spans="1:54" x14ac:dyDescent="0.25">
      <c r="A351" s="31"/>
      <c r="L351" s="31"/>
      <c r="M351" s="31"/>
      <c r="T351" s="31"/>
      <c r="U351" s="31"/>
      <c r="V351" s="33"/>
      <c r="W351" s="31"/>
      <c r="X351" s="31"/>
      <c r="Y351" s="31"/>
      <c r="Z351" s="31"/>
      <c r="AA351" s="31"/>
      <c r="AO351" s="35"/>
      <c r="AP351" s="35"/>
      <c r="AQ351" s="35"/>
      <c r="AR351" s="35"/>
      <c r="AS351" s="35"/>
      <c r="AT351" s="68"/>
      <c r="AW351" s="35"/>
      <c r="AX351" s="35"/>
      <c r="AY351" s="35"/>
      <c r="AZ351" s="35"/>
      <c r="BA351" s="35"/>
      <c r="BB351" s="35"/>
    </row>
    <row r="352" spans="1:54" x14ac:dyDescent="0.25">
      <c r="A352" s="31"/>
      <c r="L352" s="31"/>
      <c r="M352" s="31"/>
      <c r="T352" s="31"/>
      <c r="U352" s="31"/>
      <c r="V352" s="33"/>
      <c r="W352" s="31"/>
      <c r="X352" s="31"/>
      <c r="Y352" s="31"/>
      <c r="Z352" s="31"/>
      <c r="AA352" s="31"/>
      <c r="AO352" s="35"/>
      <c r="AP352" s="35"/>
      <c r="AQ352" s="35"/>
      <c r="AR352" s="35"/>
      <c r="AS352" s="35"/>
      <c r="AT352" s="68"/>
      <c r="AW352" s="35"/>
      <c r="AX352" s="35"/>
      <c r="AY352" s="35"/>
      <c r="AZ352" s="35"/>
      <c r="BA352" s="35"/>
      <c r="BB352" s="35"/>
    </row>
    <row r="353" spans="1:54" x14ac:dyDescent="0.25">
      <c r="A353" s="31"/>
      <c r="L353" s="31"/>
      <c r="M353" s="31"/>
      <c r="T353" s="31"/>
      <c r="U353" s="31"/>
      <c r="V353" s="33"/>
      <c r="W353" s="31"/>
      <c r="X353" s="31"/>
      <c r="Y353" s="31"/>
      <c r="Z353" s="31"/>
      <c r="AA353" s="31"/>
      <c r="AO353" s="35"/>
      <c r="AP353" s="35"/>
      <c r="AQ353" s="35"/>
      <c r="AR353" s="35"/>
      <c r="AS353" s="35"/>
      <c r="AT353" s="68"/>
      <c r="AW353" s="35"/>
      <c r="AX353" s="35"/>
      <c r="AY353" s="35"/>
      <c r="AZ353" s="35"/>
      <c r="BA353" s="35"/>
      <c r="BB353" s="35"/>
    </row>
    <row r="354" spans="1:54" x14ac:dyDescent="0.25">
      <c r="A354" s="31"/>
      <c r="L354" s="31"/>
      <c r="M354" s="31"/>
      <c r="T354" s="31"/>
      <c r="U354" s="31"/>
      <c r="V354" s="33"/>
      <c r="W354" s="31"/>
      <c r="X354" s="31"/>
      <c r="Y354" s="31"/>
      <c r="Z354" s="31"/>
      <c r="AA354" s="31"/>
      <c r="AO354" s="35"/>
      <c r="AP354" s="35"/>
      <c r="AQ354" s="35"/>
      <c r="AR354" s="35"/>
      <c r="AS354" s="35"/>
      <c r="AT354" s="68"/>
      <c r="AW354" s="35"/>
      <c r="AX354" s="35"/>
      <c r="AY354" s="35"/>
      <c r="AZ354" s="35"/>
      <c r="BA354" s="35"/>
      <c r="BB354" s="35"/>
    </row>
    <row r="355" spans="1:54" x14ac:dyDescent="0.25">
      <c r="A355" s="31"/>
      <c r="L355" s="31"/>
      <c r="M355" s="31"/>
      <c r="T355" s="31"/>
      <c r="U355" s="31"/>
      <c r="V355" s="33"/>
      <c r="W355" s="31"/>
      <c r="X355" s="31"/>
      <c r="Y355" s="31"/>
      <c r="Z355" s="31"/>
      <c r="AA355" s="31"/>
      <c r="AO355" s="35"/>
      <c r="AP355" s="35"/>
      <c r="AQ355" s="35"/>
      <c r="AR355" s="35"/>
      <c r="AS355" s="35"/>
      <c r="AT355" s="68"/>
      <c r="AW355" s="35"/>
      <c r="AX355" s="35"/>
      <c r="AY355" s="35"/>
      <c r="AZ355" s="35"/>
      <c r="BA355" s="35"/>
      <c r="BB355" s="35"/>
    </row>
    <row r="356" spans="1:54" x14ac:dyDescent="0.25">
      <c r="A356" s="31"/>
      <c r="L356" s="31"/>
      <c r="M356" s="31"/>
      <c r="T356" s="31"/>
      <c r="U356" s="31"/>
      <c r="V356" s="33"/>
      <c r="W356" s="31"/>
      <c r="X356" s="31"/>
      <c r="Y356" s="31"/>
      <c r="Z356" s="31"/>
      <c r="AA356" s="31"/>
      <c r="AO356" s="35"/>
      <c r="AP356" s="35"/>
      <c r="AQ356" s="35"/>
      <c r="AR356" s="35"/>
      <c r="AS356" s="35"/>
      <c r="AT356" s="68"/>
      <c r="AW356" s="35"/>
      <c r="AX356" s="35"/>
      <c r="AY356" s="35"/>
      <c r="AZ356" s="35"/>
      <c r="BA356" s="35"/>
      <c r="BB356" s="35"/>
    </row>
    <row r="357" spans="1:54" x14ac:dyDescent="0.25">
      <c r="A357" s="31"/>
      <c r="L357" s="31"/>
      <c r="M357" s="31"/>
      <c r="T357" s="31"/>
      <c r="U357" s="31"/>
      <c r="V357" s="33"/>
      <c r="W357" s="31"/>
      <c r="X357" s="31"/>
      <c r="Y357" s="31"/>
      <c r="Z357" s="31"/>
      <c r="AA357" s="31"/>
      <c r="AO357" s="35"/>
      <c r="AP357" s="35"/>
      <c r="AQ357" s="35"/>
      <c r="AR357" s="35"/>
      <c r="AS357" s="35"/>
      <c r="AT357" s="68"/>
      <c r="AW357" s="35"/>
      <c r="AX357" s="35"/>
      <c r="AY357" s="35"/>
      <c r="AZ357" s="35"/>
      <c r="BA357" s="35"/>
      <c r="BB357" s="35"/>
    </row>
    <row r="358" spans="1:54" x14ac:dyDescent="0.25">
      <c r="A358" s="31"/>
      <c r="L358" s="31"/>
      <c r="M358" s="31"/>
      <c r="T358" s="31"/>
      <c r="U358" s="31"/>
      <c r="V358" s="33"/>
      <c r="W358" s="31"/>
      <c r="X358" s="31"/>
      <c r="Y358" s="31"/>
      <c r="Z358" s="31"/>
      <c r="AA358" s="31"/>
      <c r="AO358" s="35"/>
      <c r="AP358" s="35"/>
      <c r="AQ358" s="35"/>
      <c r="AR358" s="35"/>
      <c r="AS358" s="35"/>
      <c r="AT358" s="68"/>
      <c r="AW358" s="35"/>
      <c r="AX358" s="35"/>
      <c r="AY358" s="35"/>
      <c r="AZ358" s="35"/>
      <c r="BA358" s="35"/>
      <c r="BB358" s="35"/>
    </row>
    <row r="359" spans="1:54" x14ac:dyDescent="0.25">
      <c r="A359" s="31"/>
      <c r="L359" s="31"/>
      <c r="M359" s="31"/>
      <c r="T359" s="31"/>
      <c r="U359" s="31"/>
      <c r="V359" s="33"/>
      <c r="W359" s="31"/>
      <c r="X359" s="31"/>
      <c r="Y359" s="31"/>
      <c r="Z359" s="31"/>
      <c r="AA359" s="31"/>
      <c r="AO359" s="35"/>
      <c r="AP359" s="35"/>
      <c r="AQ359" s="35"/>
      <c r="AR359" s="35"/>
      <c r="AS359" s="35"/>
      <c r="AT359" s="68"/>
      <c r="AW359" s="35"/>
      <c r="AX359" s="35"/>
      <c r="AY359" s="35"/>
      <c r="AZ359" s="35"/>
      <c r="BA359" s="35"/>
      <c r="BB359" s="35"/>
    </row>
    <row r="360" spans="1:54" x14ac:dyDescent="0.25">
      <c r="A360" s="31"/>
      <c r="L360" s="31"/>
      <c r="M360" s="31"/>
      <c r="T360" s="31"/>
      <c r="U360" s="31"/>
      <c r="V360" s="33"/>
      <c r="W360" s="31"/>
      <c r="X360" s="31"/>
      <c r="Y360" s="31"/>
      <c r="Z360" s="31"/>
      <c r="AA360" s="31"/>
      <c r="AO360" s="35"/>
      <c r="AP360" s="35"/>
      <c r="AQ360" s="35"/>
      <c r="AR360" s="35"/>
      <c r="AS360" s="35"/>
      <c r="AT360" s="68"/>
      <c r="AW360" s="35"/>
      <c r="AX360" s="35"/>
      <c r="AY360" s="35"/>
      <c r="AZ360" s="35"/>
      <c r="BA360" s="35"/>
      <c r="BB360" s="35"/>
    </row>
    <row r="361" spans="1:54" x14ac:dyDescent="0.25">
      <c r="A361" s="31"/>
      <c r="L361" s="31"/>
      <c r="M361" s="31"/>
      <c r="T361" s="31"/>
      <c r="U361" s="31"/>
      <c r="V361" s="33"/>
      <c r="W361" s="31"/>
      <c r="X361" s="31"/>
      <c r="Y361" s="31"/>
      <c r="Z361" s="31"/>
      <c r="AA361" s="31"/>
      <c r="AO361" s="35"/>
      <c r="AP361" s="35"/>
      <c r="AQ361" s="35"/>
      <c r="AR361" s="35"/>
      <c r="AS361" s="35"/>
      <c r="AT361" s="68"/>
      <c r="AW361" s="35"/>
      <c r="AX361" s="35"/>
      <c r="AY361" s="35"/>
      <c r="AZ361" s="35"/>
      <c r="BA361" s="35"/>
      <c r="BB361" s="35"/>
    </row>
    <row r="362" spans="1:54" x14ac:dyDescent="0.25">
      <c r="A362" s="31"/>
      <c r="L362" s="31"/>
      <c r="M362" s="31"/>
      <c r="T362" s="31"/>
      <c r="U362" s="31"/>
      <c r="V362" s="33"/>
      <c r="W362" s="31"/>
      <c r="X362" s="31"/>
      <c r="Y362" s="31"/>
      <c r="Z362" s="31"/>
      <c r="AA362" s="31"/>
      <c r="AO362" s="35"/>
      <c r="AP362" s="35"/>
      <c r="AQ362" s="35"/>
      <c r="AR362" s="35"/>
      <c r="AS362" s="35"/>
      <c r="AT362" s="68"/>
      <c r="AW362" s="35"/>
      <c r="AX362" s="35"/>
      <c r="AY362" s="35"/>
      <c r="AZ362" s="35"/>
      <c r="BA362" s="35"/>
      <c r="BB362" s="35"/>
    </row>
    <row r="363" spans="1:54" x14ac:dyDescent="0.25">
      <c r="A363" s="31"/>
      <c r="L363" s="31"/>
      <c r="M363" s="31"/>
      <c r="T363" s="31"/>
      <c r="U363" s="31"/>
      <c r="V363" s="33"/>
      <c r="W363" s="31"/>
      <c r="X363" s="31"/>
      <c r="Y363" s="31"/>
      <c r="Z363" s="31"/>
      <c r="AA363" s="31"/>
      <c r="AO363" s="35"/>
      <c r="AP363" s="35"/>
      <c r="AQ363" s="35"/>
      <c r="AR363" s="35"/>
      <c r="AS363" s="35"/>
      <c r="AT363" s="68"/>
      <c r="AW363" s="35"/>
      <c r="AX363" s="35"/>
      <c r="AY363" s="35"/>
      <c r="AZ363" s="35"/>
      <c r="BA363" s="35"/>
      <c r="BB363" s="35"/>
    </row>
    <row r="364" spans="1:54" x14ac:dyDescent="0.25">
      <c r="A364" s="31"/>
      <c r="L364" s="31"/>
      <c r="M364" s="31"/>
      <c r="T364" s="31"/>
      <c r="U364" s="31"/>
      <c r="V364" s="33"/>
      <c r="W364" s="31"/>
      <c r="X364" s="31"/>
      <c r="Y364" s="31"/>
      <c r="Z364" s="31"/>
      <c r="AA364" s="31"/>
      <c r="AO364" s="35"/>
      <c r="AP364" s="35"/>
      <c r="AQ364" s="35"/>
      <c r="AR364" s="35"/>
      <c r="AS364" s="35"/>
      <c r="AT364" s="68"/>
      <c r="AW364" s="35"/>
      <c r="AX364" s="35"/>
      <c r="AY364" s="35"/>
      <c r="AZ364" s="35"/>
      <c r="BA364" s="35"/>
      <c r="BB364" s="35"/>
    </row>
    <row r="365" spans="1:54" x14ac:dyDescent="0.25">
      <c r="A365" s="31"/>
      <c r="L365" s="31"/>
      <c r="M365" s="31"/>
      <c r="T365" s="31"/>
      <c r="U365" s="31"/>
      <c r="V365" s="33"/>
      <c r="W365" s="31"/>
      <c r="X365" s="31"/>
      <c r="Y365" s="31"/>
      <c r="Z365" s="31"/>
      <c r="AA365" s="31"/>
      <c r="AO365" s="35"/>
      <c r="AP365" s="35"/>
      <c r="AQ365" s="35"/>
      <c r="AR365" s="35"/>
      <c r="AS365" s="35"/>
      <c r="AT365" s="68"/>
      <c r="AW365" s="35"/>
      <c r="AX365" s="35"/>
      <c r="AY365" s="35"/>
      <c r="AZ365" s="35"/>
      <c r="BA365" s="35"/>
      <c r="BB365" s="35"/>
    </row>
    <row r="366" spans="1:54" x14ac:dyDescent="0.25">
      <c r="A366" s="31"/>
      <c r="L366" s="31"/>
      <c r="M366" s="31"/>
      <c r="T366" s="31"/>
      <c r="U366" s="31"/>
      <c r="V366" s="33"/>
      <c r="W366" s="31"/>
      <c r="X366" s="31"/>
      <c r="Y366" s="31"/>
      <c r="Z366" s="31"/>
      <c r="AA366" s="31"/>
      <c r="AO366" s="35"/>
      <c r="AP366" s="35"/>
      <c r="AQ366" s="35"/>
      <c r="AR366" s="35"/>
      <c r="AS366" s="35"/>
      <c r="AT366" s="68"/>
      <c r="AW366" s="35"/>
      <c r="AX366" s="35"/>
      <c r="AY366" s="35"/>
      <c r="AZ366" s="35"/>
      <c r="BA366" s="35"/>
      <c r="BB366" s="35"/>
    </row>
    <row r="367" spans="1:54" x14ac:dyDescent="0.25">
      <c r="A367" s="31"/>
      <c r="L367" s="31"/>
      <c r="M367" s="31"/>
      <c r="T367" s="31"/>
      <c r="U367" s="31"/>
      <c r="V367" s="33"/>
      <c r="W367" s="31"/>
      <c r="X367" s="31"/>
      <c r="Y367" s="31"/>
      <c r="Z367" s="31"/>
      <c r="AA367" s="31"/>
      <c r="AO367" s="35"/>
      <c r="AP367" s="35"/>
      <c r="AQ367" s="35"/>
      <c r="AR367" s="35"/>
      <c r="AS367" s="35"/>
      <c r="AT367" s="68"/>
      <c r="AW367" s="35"/>
      <c r="AX367" s="35"/>
      <c r="AY367" s="35"/>
      <c r="AZ367" s="35"/>
      <c r="BA367" s="35"/>
      <c r="BB367" s="35"/>
    </row>
    <row r="368" spans="1:54" x14ac:dyDescent="0.25">
      <c r="A368" s="31"/>
      <c r="L368" s="31"/>
      <c r="M368" s="31"/>
      <c r="T368" s="31"/>
      <c r="U368" s="31"/>
      <c r="V368" s="33"/>
      <c r="W368" s="31"/>
      <c r="X368" s="31"/>
      <c r="Y368" s="31"/>
      <c r="Z368" s="31"/>
      <c r="AA368" s="31"/>
      <c r="AO368" s="35"/>
      <c r="AP368" s="35"/>
      <c r="AQ368" s="35"/>
      <c r="AR368" s="35"/>
      <c r="AS368" s="35"/>
      <c r="AT368" s="68"/>
      <c r="AW368" s="35"/>
      <c r="AX368" s="35"/>
      <c r="AY368" s="35"/>
      <c r="AZ368" s="35"/>
      <c r="BA368" s="35"/>
      <c r="BB368" s="35"/>
    </row>
    <row r="369" spans="1:54" x14ac:dyDescent="0.25">
      <c r="A369" s="31"/>
      <c r="L369" s="31"/>
      <c r="M369" s="31"/>
      <c r="T369" s="31"/>
      <c r="U369" s="31"/>
      <c r="V369" s="33"/>
      <c r="W369" s="31"/>
      <c r="X369" s="31"/>
      <c r="Y369" s="31"/>
      <c r="Z369" s="31"/>
      <c r="AA369" s="31"/>
      <c r="AO369" s="35"/>
      <c r="AP369" s="35"/>
      <c r="AQ369" s="35"/>
      <c r="AR369" s="35"/>
      <c r="AS369" s="35"/>
      <c r="AT369" s="68"/>
      <c r="AW369" s="35"/>
      <c r="AX369" s="35"/>
      <c r="AY369" s="35"/>
      <c r="AZ369" s="35"/>
      <c r="BA369" s="35"/>
      <c r="BB369" s="35"/>
    </row>
    <row r="370" spans="1:54" x14ac:dyDescent="0.25">
      <c r="A370" s="31"/>
      <c r="L370" s="31"/>
      <c r="M370" s="31"/>
      <c r="T370" s="31"/>
      <c r="U370" s="31"/>
      <c r="V370" s="33"/>
      <c r="W370" s="31"/>
      <c r="X370" s="31"/>
      <c r="Y370" s="31"/>
      <c r="Z370" s="31"/>
      <c r="AA370" s="31"/>
      <c r="AO370" s="35"/>
      <c r="AP370" s="35"/>
      <c r="AQ370" s="35"/>
      <c r="AR370" s="35"/>
      <c r="AS370" s="35"/>
      <c r="AT370" s="68"/>
      <c r="AW370" s="35"/>
      <c r="AX370" s="35"/>
      <c r="AY370" s="35"/>
      <c r="AZ370" s="35"/>
      <c r="BA370" s="35"/>
      <c r="BB370" s="35"/>
    </row>
    <row r="371" spans="1:54" x14ac:dyDescent="0.25">
      <c r="A371" s="31"/>
      <c r="L371" s="31"/>
      <c r="M371" s="31"/>
      <c r="T371" s="31"/>
      <c r="U371" s="31"/>
      <c r="V371" s="33"/>
      <c r="W371" s="31"/>
      <c r="X371" s="31"/>
      <c r="Y371" s="31"/>
      <c r="Z371" s="31"/>
      <c r="AA371" s="31"/>
      <c r="AO371" s="35"/>
      <c r="AP371" s="35"/>
      <c r="AQ371" s="35"/>
      <c r="AR371" s="35"/>
      <c r="AS371" s="35"/>
      <c r="AT371" s="68"/>
      <c r="AW371" s="35"/>
      <c r="AX371" s="35"/>
      <c r="AY371" s="35"/>
      <c r="AZ371" s="35"/>
      <c r="BA371" s="35"/>
      <c r="BB371" s="35"/>
    </row>
    <row r="372" spans="1:54" x14ac:dyDescent="0.25">
      <c r="A372" s="31"/>
      <c r="L372" s="31"/>
      <c r="M372" s="31"/>
      <c r="T372" s="31"/>
      <c r="U372" s="31"/>
      <c r="V372" s="33"/>
      <c r="W372" s="31"/>
      <c r="X372" s="31"/>
      <c r="Y372" s="31"/>
      <c r="Z372" s="31"/>
      <c r="AA372" s="31"/>
      <c r="AO372" s="35"/>
      <c r="AP372" s="35"/>
      <c r="AQ372" s="35"/>
      <c r="AR372" s="35"/>
      <c r="AS372" s="35"/>
      <c r="AT372" s="68"/>
      <c r="AW372" s="35"/>
      <c r="AX372" s="35"/>
      <c r="AY372" s="35"/>
      <c r="AZ372" s="35"/>
      <c r="BA372" s="35"/>
      <c r="BB372" s="35"/>
    </row>
    <row r="373" spans="1:54" x14ac:dyDescent="0.25">
      <c r="A373" s="31"/>
      <c r="L373" s="31"/>
      <c r="M373" s="31"/>
      <c r="T373" s="31"/>
      <c r="U373" s="31"/>
      <c r="V373" s="33"/>
      <c r="W373" s="31"/>
      <c r="X373" s="31"/>
      <c r="Y373" s="31"/>
      <c r="Z373" s="31"/>
      <c r="AA373" s="31"/>
      <c r="AO373" s="35"/>
      <c r="AP373" s="35"/>
      <c r="AQ373" s="35"/>
      <c r="AR373" s="35"/>
      <c r="AS373" s="35"/>
      <c r="AT373" s="68"/>
      <c r="AW373" s="35"/>
      <c r="AX373" s="35"/>
      <c r="AY373" s="35"/>
      <c r="AZ373" s="35"/>
      <c r="BA373" s="35"/>
      <c r="BB373" s="35"/>
    </row>
    <row r="374" spans="1:54" x14ac:dyDescent="0.25">
      <c r="A374" s="31"/>
      <c r="L374" s="31"/>
      <c r="M374" s="31"/>
      <c r="T374" s="31"/>
      <c r="U374" s="31"/>
      <c r="V374" s="33"/>
      <c r="W374" s="31"/>
      <c r="X374" s="31"/>
      <c r="Y374" s="31"/>
      <c r="Z374" s="31"/>
      <c r="AA374" s="31"/>
      <c r="AO374" s="35"/>
      <c r="AP374" s="35"/>
      <c r="AQ374" s="35"/>
      <c r="AR374" s="35"/>
      <c r="AS374" s="35"/>
      <c r="AT374" s="68"/>
      <c r="AW374" s="35"/>
      <c r="AX374" s="35"/>
      <c r="AY374" s="35"/>
      <c r="AZ374" s="35"/>
      <c r="BA374" s="35"/>
      <c r="BB374" s="35"/>
    </row>
    <row r="375" spans="1:54" x14ac:dyDescent="0.25">
      <c r="A375" s="31"/>
      <c r="L375" s="31"/>
      <c r="M375" s="31"/>
      <c r="T375" s="31"/>
      <c r="U375" s="31"/>
      <c r="V375" s="33"/>
      <c r="W375" s="31"/>
      <c r="X375" s="31"/>
      <c r="Y375" s="31"/>
      <c r="Z375" s="31"/>
      <c r="AA375" s="31"/>
      <c r="AO375" s="35"/>
      <c r="AP375" s="35"/>
      <c r="AQ375" s="35"/>
      <c r="AR375" s="35"/>
      <c r="AS375" s="35"/>
      <c r="AT375" s="68"/>
      <c r="AW375" s="35"/>
      <c r="AX375" s="35"/>
      <c r="AY375" s="35"/>
      <c r="AZ375" s="35"/>
      <c r="BA375" s="35"/>
      <c r="BB375" s="35"/>
    </row>
    <row r="376" spans="1:54" x14ac:dyDescent="0.25">
      <c r="A376" s="31"/>
      <c r="L376" s="31"/>
      <c r="M376" s="31"/>
      <c r="T376" s="31"/>
      <c r="U376" s="31"/>
      <c r="V376" s="33"/>
      <c r="W376" s="31"/>
      <c r="X376" s="31"/>
      <c r="Y376" s="31"/>
      <c r="Z376" s="31"/>
      <c r="AA376" s="31"/>
      <c r="AO376" s="35"/>
      <c r="AP376" s="35"/>
      <c r="AQ376" s="35"/>
      <c r="AR376" s="35"/>
      <c r="AS376" s="35"/>
      <c r="AT376" s="68"/>
      <c r="AW376" s="35"/>
      <c r="AX376" s="35"/>
      <c r="AY376" s="35"/>
      <c r="AZ376" s="35"/>
      <c r="BA376" s="35"/>
      <c r="BB376" s="35"/>
    </row>
    <row r="377" spans="1:54" x14ac:dyDescent="0.25">
      <c r="A377" s="31"/>
      <c r="L377" s="31"/>
      <c r="M377" s="31"/>
      <c r="T377" s="31"/>
      <c r="U377" s="31"/>
      <c r="V377" s="33"/>
      <c r="W377" s="31"/>
      <c r="X377" s="31"/>
      <c r="Y377" s="31"/>
      <c r="Z377" s="31"/>
      <c r="AA377" s="31"/>
      <c r="AO377" s="35"/>
      <c r="AP377" s="35"/>
      <c r="AQ377" s="35"/>
      <c r="AR377" s="35"/>
      <c r="AS377" s="35"/>
      <c r="AT377" s="68"/>
      <c r="AW377" s="35"/>
      <c r="AX377" s="35"/>
      <c r="AY377" s="35"/>
      <c r="AZ377" s="35"/>
      <c r="BA377" s="35"/>
      <c r="BB377" s="35"/>
    </row>
    <row r="378" spans="1:54" x14ac:dyDescent="0.25">
      <c r="A378" s="31"/>
      <c r="L378" s="31"/>
      <c r="M378" s="31"/>
      <c r="T378" s="31"/>
      <c r="U378" s="31"/>
      <c r="V378" s="33"/>
      <c r="W378" s="31"/>
      <c r="X378" s="31"/>
      <c r="Y378" s="31"/>
      <c r="Z378" s="31"/>
      <c r="AA378" s="31"/>
      <c r="AO378" s="35"/>
      <c r="AP378" s="35"/>
      <c r="AQ378" s="35"/>
      <c r="AR378" s="35"/>
      <c r="AS378" s="35"/>
      <c r="AT378" s="68"/>
      <c r="AW378" s="35"/>
      <c r="AX378" s="35"/>
      <c r="AY378" s="35"/>
      <c r="AZ378" s="35"/>
      <c r="BA378" s="35"/>
      <c r="BB378" s="35"/>
    </row>
    <row r="379" spans="1:54" x14ac:dyDescent="0.25">
      <c r="A379" s="31"/>
      <c r="L379" s="31"/>
      <c r="M379" s="31"/>
      <c r="T379" s="31"/>
      <c r="U379" s="31"/>
      <c r="V379" s="33"/>
      <c r="W379" s="31"/>
      <c r="X379" s="31"/>
      <c r="Y379" s="31"/>
      <c r="Z379" s="31"/>
      <c r="AA379" s="31"/>
      <c r="AO379" s="35"/>
      <c r="AP379" s="35"/>
      <c r="AQ379" s="35"/>
      <c r="AR379" s="35"/>
      <c r="AS379" s="35"/>
      <c r="AT379" s="68"/>
      <c r="AW379" s="35"/>
      <c r="AX379" s="35"/>
      <c r="AY379" s="35"/>
      <c r="AZ379" s="35"/>
      <c r="BA379" s="35"/>
      <c r="BB379" s="35"/>
    </row>
    <row r="380" spans="1:54" x14ac:dyDescent="0.25">
      <c r="A380" s="31"/>
      <c r="L380" s="31"/>
      <c r="M380" s="31"/>
      <c r="T380" s="31"/>
      <c r="U380" s="31"/>
      <c r="V380" s="33"/>
      <c r="W380" s="31"/>
      <c r="X380" s="31"/>
      <c r="Y380" s="31"/>
      <c r="Z380" s="31"/>
      <c r="AA380" s="31"/>
      <c r="AO380" s="35"/>
      <c r="AP380" s="35"/>
      <c r="AQ380" s="35"/>
      <c r="AR380" s="35"/>
      <c r="AS380" s="35"/>
      <c r="AT380" s="68"/>
      <c r="AW380" s="35"/>
      <c r="AX380" s="35"/>
      <c r="AY380" s="35"/>
      <c r="AZ380" s="35"/>
      <c r="BA380" s="35"/>
      <c r="BB380" s="35"/>
    </row>
    <row r="381" spans="1:54" x14ac:dyDescent="0.25">
      <c r="A381" s="31"/>
      <c r="L381" s="31"/>
      <c r="M381" s="31"/>
      <c r="T381" s="31"/>
      <c r="U381" s="31"/>
      <c r="V381" s="33"/>
      <c r="W381" s="31"/>
      <c r="X381" s="31"/>
      <c r="Y381" s="31"/>
      <c r="Z381" s="31"/>
      <c r="AA381" s="31"/>
      <c r="AO381" s="35"/>
      <c r="AP381" s="35"/>
      <c r="AQ381" s="35"/>
      <c r="AR381" s="35"/>
      <c r="AS381" s="35"/>
      <c r="AT381" s="68"/>
      <c r="AW381" s="35"/>
      <c r="AX381" s="35"/>
      <c r="AY381" s="35"/>
      <c r="AZ381" s="35"/>
      <c r="BA381" s="35"/>
      <c r="BB381" s="35"/>
    </row>
    <row r="382" spans="1:54" x14ac:dyDescent="0.25">
      <c r="A382" s="31"/>
      <c r="L382" s="31"/>
      <c r="M382" s="31"/>
      <c r="T382" s="31"/>
      <c r="U382" s="31"/>
      <c r="V382" s="33"/>
      <c r="W382" s="31"/>
      <c r="X382" s="31"/>
      <c r="Y382" s="31"/>
      <c r="Z382" s="31"/>
      <c r="AA382" s="31"/>
      <c r="AO382" s="35"/>
      <c r="AP382" s="35"/>
      <c r="AQ382" s="35"/>
      <c r="AR382" s="35"/>
      <c r="AS382" s="35"/>
      <c r="AT382" s="68"/>
      <c r="AW382" s="35"/>
      <c r="AX382" s="35"/>
      <c r="AY382" s="35"/>
      <c r="AZ382" s="35"/>
      <c r="BA382" s="35"/>
      <c r="BB382" s="35"/>
    </row>
    <row r="383" spans="1:54" x14ac:dyDescent="0.25">
      <c r="A383" s="31"/>
      <c r="L383" s="31"/>
      <c r="M383" s="31"/>
      <c r="T383" s="31"/>
      <c r="U383" s="31"/>
      <c r="V383" s="33"/>
      <c r="W383" s="31"/>
      <c r="X383" s="31"/>
      <c r="Y383" s="31"/>
      <c r="Z383" s="31"/>
      <c r="AA383" s="31"/>
      <c r="AO383" s="35"/>
      <c r="AP383" s="35"/>
      <c r="AQ383" s="35"/>
      <c r="AR383" s="35"/>
      <c r="AS383" s="35"/>
      <c r="AT383" s="68"/>
      <c r="AW383" s="35"/>
      <c r="AX383" s="35"/>
      <c r="AY383" s="35"/>
      <c r="AZ383" s="35"/>
      <c r="BA383" s="35"/>
      <c r="BB383" s="35"/>
    </row>
    <row r="384" spans="1:54" x14ac:dyDescent="0.25">
      <c r="A384" s="31"/>
      <c r="L384" s="31"/>
      <c r="M384" s="31"/>
      <c r="T384" s="31"/>
      <c r="U384" s="31"/>
      <c r="V384" s="33"/>
      <c r="W384" s="31"/>
      <c r="X384" s="31"/>
      <c r="Y384" s="31"/>
      <c r="Z384" s="31"/>
      <c r="AA384" s="31"/>
      <c r="AO384" s="35"/>
      <c r="AP384" s="35"/>
      <c r="AQ384" s="35"/>
      <c r="AR384" s="35"/>
      <c r="AS384" s="35"/>
      <c r="AT384" s="68"/>
      <c r="AW384" s="35"/>
      <c r="AX384" s="35"/>
      <c r="AY384" s="35"/>
      <c r="AZ384" s="35"/>
      <c r="BA384" s="35"/>
      <c r="BB384" s="35"/>
    </row>
    <row r="385" spans="1:54" x14ac:dyDescent="0.25">
      <c r="A385" s="31"/>
      <c r="L385" s="31"/>
      <c r="M385" s="31"/>
      <c r="T385" s="31"/>
      <c r="U385" s="31"/>
      <c r="V385" s="33"/>
      <c r="W385" s="31"/>
      <c r="X385" s="31"/>
      <c r="Y385" s="31"/>
      <c r="Z385" s="31"/>
      <c r="AA385" s="31"/>
      <c r="AO385" s="35"/>
      <c r="AP385" s="35"/>
      <c r="AQ385" s="35"/>
      <c r="AR385" s="35"/>
      <c r="AS385" s="35"/>
      <c r="AT385" s="68"/>
      <c r="AW385" s="35"/>
      <c r="AX385" s="35"/>
      <c r="AY385" s="35"/>
      <c r="AZ385" s="35"/>
      <c r="BA385" s="35"/>
      <c r="BB385" s="35"/>
    </row>
    <row r="386" spans="1:54" x14ac:dyDescent="0.25">
      <c r="A386" s="31"/>
      <c r="L386" s="31"/>
      <c r="M386" s="31"/>
      <c r="T386" s="31"/>
      <c r="U386" s="31"/>
      <c r="V386" s="33"/>
      <c r="W386" s="31"/>
      <c r="X386" s="31"/>
      <c r="Y386" s="31"/>
      <c r="Z386" s="31"/>
      <c r="AA386" s="31"/>
      <c r="AO386" s="35"/>
      <c r="AP386" s="35"/>
      <c r="AQ386" s="35"/>
      <c r="AR386" s="35"/>
      <c r="AS386" s="35"/>
      <c r="AT386" s="68"/>
      <c r="AW386" s="35"/>
      <c r="AX386" s="35"/>
      <c r="AY386" s="35"/>
      <c r="AZ386" s="35"/>
      <c r="BA386" s="35"/>
      <c r="BB386" s="35"/>
    </row>
    <row r="387" spans="1:54" x14ac:dyDescent="0.25">
      <c r="A387" s="31"/>
      <c r="L387" s="31"/>
      <c r="M387" s="31"/>
      <c r="T387" s="31"/>
      <c r="U387" s="31"/>
      <c r="V387" s="33"/>
      <c r="W387" s="31"/>
      <c r="X387" s="31"/>
      <c r="Y387" s="31"/>
      <c r="Z387" s="31"/>
      <c r="AA387" s="31"/>
      <c r="AO387" s="35"/>
      <c r="AP387" s="35"/>
      <c r="AQ387" s="35"/>
      <c r="AR387" s="35"/>
      <c r="AS387" s="35"/>
      <c r="AT387" s="68"/>
      <c r="AW387" s="35"/>
      <c r="AX387" s="35"/>
      <c r="AY387" s="35"/>
      <c r="AZ387" s="35"/>
      <c r="BA387" s="35"/>
      <c r="BB387" s="35"/>
    </row>
    <row r="388" spans="1:54" x14ac:dyDescent="0.25">
      <c r="A388" s="31"/>
      <c r="L388" s="31"/>
      <c r="M388" s="31"/>
      <c r="T388" s="31"/>
      <c r="U388" s="31"/>
      <c r="V388" s="33"/>
      <c r="W388" s="31"/>
      <c r="X388" s="31"/>
      <c r="Y388" s="31"/>
      <c r="Z388" s="31"/>
      <c r="AA388" s="31"/>
      <c r="AO388" s="35"/>
      <c r="AP388" s="35"/>
      <c r="AQ388" s="35"/>
      <c r="AR388" s="35"/>
      <c r="AS388" s="35"/>
      <c r="AT388" s="68"/>
      <c r="AW388" s="35"/>
      <c r="AX388" s="35"/>
      <c r="AY388" s="35"/>
      <c r="AZ388" s="35"/>
      <c r="BA388" s="35"/>
      <c r="BB388" s="35"/>
    </row>
    <row r="389" spans="1:54" x14ac:dyDescent="0.25">
      <c r="A389" s="31"/>
      <c r="L389" s="31"/>
      <c r="M389" s="31"/>
      <c r="T389" s="31"/>
      <c r="U389" s="31"/>
      <c r="V389" s="33"/>
      <c r="W389" s="31"/>
      <c r="X389" s="31"/>
      <c r="Y389" s="31"/>
      <c r="Z389" s="31"/>
      <c r="AA389" s="31"/>
      <c r="AO389" s="35"/>
      <c r="AP389" s="35"/>
      <c r="AQ389" s="35"/>
      <c r="AR389" s="35"/>
      <c r="AS389" s="35"/>
      <c r="AT389" s="68"/>
      <c r="AW389" s="35"/>
      <c r="AX389" s="35"/>
      <c r="AY389" s="35"/>
      <c r="AZ389" s="35"/>
      <c r="BA389" s="35"/>
      <c r="BB389" s="35"/>
    </row>
    <row r="390" spans="1:54" x14ac:dyDescent="0.25">
      <c r="A390" s="31"/>
      <c r="L390" s="31"/>
      <c r="M390" s="31"/>
      <c r="T390" s="31"/>
      <c r="U390" s="31"/>
      <c r="V390" s="33"/>
      <c r="W390" s="31"/>
      <c r="X390" s="31"/>
      <c r="Y390" s="31"/>
      <c r="Z390" s="31"/>
      <c r="AA390" s="31"/>
      <c r="AO390" s="35"/>
      <c r="AP390" s="35"/>
      <c r="AQ390" s="35"/>
      <c r="AR390" s="35"/>
      <c r="AS390" s="35"/>
      <c r="AT390" s="68"/>
      <c r="AW390" s="35"/>
      <c r="AX390" s="35"/>
      <c r="AY390" s="35"/>
      <c r="AZ390" s="35"/>
      <c r="BA390" s="35"/>
      <c r="BB390" s="35"/>
    </row>
    <row r="391" spans="1:54" x14ac:dyDescent="0.25">
      <c r="A391" s="31"/>
      <c r="L391" s="31"/>
      <c r="M391" s="31"/>
      <c r="T391" s="31"/>
      <c r="U391" s="31"/>
      <c r="V391" s="33"/>
      <c r="W391" s="31"/>
      <c r="X391" s="31"/>
      <c r="Y391" s="31"/>
      <c r="Z391" s="31"/>
      <c r="AA391" s="31"/>
      <c r="AO391" s="35"/>
      <c r="AP391" s="35"/>
      <c r="AQ391" s="35"/>
      <c r="AR391" s="35"/>
      <c r="AS391" s="35"/>
      <c r="AT391" s="68"/>
      <c r="AW391" s="35"/>
      <c r="AX391" s="35"/>
      <c r="AY391" s="35"/>
      <c r="AZ391" s="35"/>
      <c r="BA391" s="35"/>
      <c r="BB391" s="35"/>
    </row>
    <row r="392" spans="1:54" x14ac:dyDescent="0.25">
      <c r="A392" s="31"/>
      <c r="L392" s="31"/>
      <c r="M392" s="31"/>
      <c r="T392" s="31"/>
      <c r="U392" s="31"/>
      <c r="V392" s="33"/>
      <c r="W392" s="31"/>
      <c r="X392" s="31"/>
      <c r="Y392" s="31"/>
      <c r="Z392" s="31"/>
      <c r="AA392" s="31"/>
      <c r="AO392" s="35"/>
      <c r="AP392" s="35"/>
      <c r="AQ392" s="35"/>
      <c r="AR392" s="35"/>
      <c r="AS392" s="35"/>
      <c r="AT392" s="68"/>
      <c r="AW392" s="35"/>
      <c r="AX392" s="35"/>
      <c r="AY392" s="35"/>
      <c r="AZ392" s="35"/>
      <c r="BA392" s="35"/>
      <c r="BB392" s="35"/>
    </row>
    <row r="393" spans="1:54" x14ac:dyDescent="0.25">
      <c r="A393" s="31"/>
      <c r="L393" s="31"/>
      <c r="M393" s="31"/>
      <c r="T393" s="31"/>
      <c r="U393" s="31"/>
      <c r="V393" s="33"/>
      <c r="W393" s="31"/>
      <c r="X393" s="31"/>
      <c r="Y393" s="31"/>
      <c r="Z393" s="31"/>
      <c r="AA393" s="31"/>
      <c r="AO393" s="35"/>
      <c r="AP393" s="35"/>
      <c r="AQ393" s="35"/>
      <c r="AR393" s="35"/>
      <c r="AS393" s="35"/>
      <c r="AT393" s="68"/>
      <c r="AW393" s="35"/>
      <c r="AX393" s="35"/>
      <c r="AY393" s="35"/>
      <c r="AZ393" s="35"/>
      <c r="BA393" s="35"/>
      <c r="BB393" s="35"/>
    </row>
    <row r="394" spans="1:54" x14ac:dyDescent="0.25">
      <c r="A394" s="31"/>
      <c r="L394" s="31"/>
      <c r="M394" s="31"/>
      <c r="T394" s="31"/>
      <c r="U394" s="31"/>
      <c r="V394" s="33"/>
      <c r="W394" s="31"/>
      <c r="X394" s="31"/>
      <c r="Y394" s="31"/>
      <c r="Z394" s="31"/>
      <c r="AA394" s="31"/>
      <c r="AO394" s="35"/>
      <c r="AP394" s="35"/>
      <c r="AQ394" s="35"/>
      <c r="AR394" s="35"/>
      <c r="AS394" s="35"/>
      <c r="AT394" s="68"/>
      <c r="AW394" s="35"/>
      <c r="AX394" s="35"/>
      <c r="AY394" s="35"/>
      <c r="AZ394" s="35"/>
      <c r="BA394" s="35"/>
      <c r="BB394" s="35"/>
    </row>
    <row r="395" spans="1:54" x14ac:dyDescent="0.25">
      <c r="A395" s="31"/>
      <c r="L395" s="31"/>
      <c r="M395" s="31"/>
      <c r="T395" s="31"/>
      <c r="U395" s="31"/>
      <c r="V395" s="33"/>
      <c r="W395" s="31"/>
      <c r="X395" s="31"/>
      <c r="Y395" s="31"/>
      <c r="Z395" s="31"/>
      <c r="AA395" s="31"/>
      <c r="AO395" s="35"/>
      <c r="AP395" s="35"/>
      <c r="AQ395" s="35"/>
      <c r="AR395" s="35"/>
      <c r="AS395" s="35"/>
      <c r="AT395" s="68"/>
      <c r="AW395" s="35"/>
      <c r="AX395" s="35"/>
      <c r="AY395" s="35"/>
      <c r="AZ395" s="35"/>
      <c r="BA395" s="35"/>
      <c r="BB395" s="35"/>
    </row>
    <row r="396" spans="1:54" x14ac:dyDescent="0.25">
      <c r="A396" s="31"/>
      <c r="L396" s="31"/>
      <c r="M396" s="31"/>
      <c r="T396" s="31"/>
      <c r="U396" s="31"/>
      <c r="V396" s="33"/>
      <c r="W396" s="31"/>
      <c r="X396" s="31"/>
      <c r="Y396" s="31"/>
      <c r="Z396" s="31"/>
      <c r="AA396" s="31"/>
      <c r="AO396" s="35"/>
      <c r="AP396" s="35"/>
      <c r="AQ396" s="35"/>
      <c r="AR396" s="35"/>
      <c r="AS396" s="35"/>
      <c r="AT396" s="68"/>
      <c r="AW396" s="35"/>
      <c r="AX396" s="35"/>
      <c r="AY396" s="35"/>
      <c r="AZ396" s="35"/>
      <c r="BA396" s="35"/>
      <c r="BB396" s="35"/>
    </row>
    <row r="397" spans="1:54" x14ac:dyDescent="0.25">
      <c r="A397" s="31"/>
      <c r="L397" s="31"/>
      <c r="M397" s="31"/>
      <c r="T397" s="31"/>
      <c r="U397" s="31"/>
      <c r="V397" s="33"/>
      <c r="W397" s="31"/>
      <c r="X397" s="31"/>
      <c r="Y397" s="31"/>
      <c r="Z397" s="31"/>
      <c r="AA397" s="31"/>
      <c r="AO397" s="35"/>
      <c r="AP397" s="35"/>
      <c r="AQ397" s="35"/>
      <c r="AR397" s="35"/>
      <c r="AS397" s="35"/>
      <c r="AT397" s="68"/>
      <c r="AW397" s="35"/>
      <c r="AX397" s="35"/>
      <c r="AY397" s="35"/>
      <c r="AZ397" s="35"/>
      <c r="BA397" s="35"/>
      <c r="BB397" s="35"/>
    </row>
    <row r="398" spans="1:54" x14ac:dyDescent="0.25">
      <c r="A398" s="31"/>
      <c r="L398" s="31"/>
      <c r="M398" s="31"/>
      <c r="T398" s="31"/>
      <c r="U398" s="31"/>
      <c r="V398" s="33"/>
      <c r="W398" s="31"/>
      <c r="X398" s="31"/>
      <c r="Y398" s="31"/>
      <c r="Z398" s="31"/>
      <c r="AA398" s="31"/>
      <c r="AO398" s="35"/>
      <c r="AP398" s="35"/>
      <c r="AQ398" s="35"/>
      <c r="AR398" s="35"/>
      <c r="AS398" s="35"/>
      <c r="AT398" s="68"/>
      <c r="AW398" s="35"/>
      <c r="AX398" s="35"/>
      <c r="AY398" s="35"/>
      <c r="AZ398" s="35"/>
      <c r="BA398" s="35"/>
      <c r="BB398" s="35"/>
    </row>
    <row r="399" spans="1:54" x14ac:dyDescent="0.25">
      <c r="A399" s="31"/>
      <c r="L399" s="31"/>
      <c r="M399" s="31"/>
      <c r="T399" s="31"/>
      <c r="U399" s="31"/>
      <c r="V399" s="33"/>
      <c r="W399" s="31"/>
      <c r="X399" s="31"/>
      <c r="Y399" s="31"/>
      <c r="Z399" s="31"/>
      <c r="AA399" s="31"/>
      <c r="AO399" s="35"/>
      <c r="AP399" s="35"/>
      <c r="AQ399" s="35"/>
      <c r="AR399" s="35"/>
      <c r="AS399" s="35"/>
      <c r="AT399" s="68"/>
      <c r="AW399" s="35"/>
      <c r="AX399" s="35"/>
      <c r="AY399" s="35"/>
      <c r="AZ399" s="35"/>
      <c r="BA399" s="35"/>
      <c r="BB399" s="35"/>
    </row>
    <row r="400" spans="1:54" x14ac:dyDescent="0.25">
      <c r="A400" s="31"/>
      <c r="L400" s="31"/>
      <c r="M400" s="31"/>
      <c r="T400" s="31"/>
      <c r="U400" s="31"/>
      <c r="V400" s="33"/>
      <c r="W400" s="31"/>
      <c r="X400" s="31"/>
      <c r="Y400" s="31"/>
      <c r="Z400" s="31"/>
      <c r="AA400" s="31"/>
      <c r="AO400" s="35"/>
      <c r="AP400" s="35"/>
      <c r="AQ400" s="35"/>
      <c r="AR400" s="35"/>
      <c r="AS400" s="35"/>
      <c r="AT400" s="68"/>
      <c r="AW400" s="35"/>
      <c r="AX400" s="35"/>
      <c r="AY400" s="35"/>
      <c r="AZ400" s="35"/>
      <c r="BA400" s="35"/>
      <c r="BB400" s="35"/>
    </row>
    <row r="401" spans="1:54" x14ac:dyDescent="0.25">
      <c r="A401" s="31"/>
      <c r="L401" s="31"/>
      <c r="M401" s="31"/>
      <c r="T401" s="31"/>
      <c r="U401" s="31"/>
      <c r="V401" s="33"/>
      <c r="W401" s="31"/>
      <c r="X401" s="31"/>
      <c r="Y401" s="31"/>
      <c r="Z401" s="31"/>
      <c r="AA401" s="31"/>
      <c r="AO401" s="35"/>
      <c r="AP401" s="35"/>
      <c r="AQ401" s="35"/>
      <c r="AR401" s="35"/>
      <c r="AS401" s="35"/>
      <c r="AT401" s="68"/>
      <c r="AW401" s="35"/>
      <c r="AX401" s="35"/>
      <c r="AY401" s="35"/>
      <c r="AZ401" s="35"/>
      <c r="BA401" s="35"/>
      <c r="BB401" s="35"/>
    </row>
    <row r="402" spans="1:54" x14ac:dyDescent="0.25">
      <c r="A402" s="31"/>
      <c r="L402" s="31"/>
      <c r="M402" s="31"/>
      <c r="T402" s="31"/>
      <c r="U402" s="31"/>
      <c r="V402" s="33"/>
      <c r="W402" s="31"/>
      <c r="X402" s="31"/>
      <c r="Y402" s="31"/>
      <c r="Z402" s="31"/>
      <c r="AA402" s="31"/>
      <c r="AO402" s="35"/>
      <c r="AP402" s="35"/>
      <c r="AQ402" s="35"/>
      <c r="AR402" s="35"/>
      <c r="AS402" s="35"/>
      <c r="AT402" s="68"/>
      <c r="AW402" s="35"/>
      <c r="AX402" s="35"/>
      <c r="AY402" s="35"/>
      <c r="AZ402" s="35"/>
      <c r="BA402" s="35"/>
      <c r="BB402" s="35"/>
    </row>
    <row r="403" spans="1:54" x14ac:dyDescent="0.25">
      <c r="A403" s="31"/>
      <c r="L403" s="31"/>
      <c r="M403" s="31"/>
      <c r="T403" s="31"/>
      <c r="U403" s="31"/>
      <c r="V403" s="33"/>
      <c r="W403" s="31"/>
      <c r="X403" s="31"/>
      <c r="Y403" s="31"/>
      <c r="Z403" s="31"/>
      <c r="AA403" s="31"/>
      <c r="AO403" s="35"/>
      <c r="AP403" s="35"/>
      <c r="AQ403" s="35"/>
      <c r="AR403" s="35"/>
      <c r="AS403" s="35"/>
      <c r="AT403" s="68"/>
      <c r="AW403" s="35"/>
      <c r="AX403" s="35"/>
      <c r="AY403" s="35"/>
      <c r="AZ403" s="35"/>
      <c r="BA403" s="35"/>
      <c r="BB403" s="35"/>
    </row>
    <row r="404" spans="1:54" x14ac:dyDescent="0.25">
      <c r="A404" s="31"/>
      <c r="L404" s="31"/>
      <c r="M404" s="31"/>
      <c r="T404" s="31"/>
      <c r="U404" s="31"/>
      <c r="V404" s="33"/>
      <c r="W404" s="31"/>
      <c r="X404" s="31"/>
      <c r="Y404" s="31"/>
      <c r="Z404" s="31"/>
      <c r="AA404" s="31"/>
      <c r="AO404" s="35"/>
      <c r="AP404" s="35"/>
      <c r="AQ404" s="35"/>
      <c r="AR404" s="35"/>
      <c r="AS404" s="35"/>
      <c r="AT404" s="68"/>
      <c r="AW404" s="35"/>
      <c r="AX404" s="35"/>
      <c r="AY404" s="35"/>
      <c r="AZ404" s="35"/>
      <c r="BA404" s="35"/>
      <c r="BB404" s="35"/>
    </row>
    <row r="405" spans="1:54" x14ac:dyDescent="0.25">
      <c r="A405" s="31"/>
      <c r="L405" s="31"/>
      <c r="M405" s="31"/>
      <c r="T405" s="31"/>
      <c r="U405" s="31"/>
      <c r="V405" s="33"/>
      <c r="W405" s="31"/>
      <c r="X405" s="31"/>
      <c r="Y405" s="31"/>
      <c r="Z405" s="31"/>
      <c r="AA405" s="31"/>
      <c r="AO405" s="35"/>
      <c r="AP405" s="35"/>
      <c r="AQ405" s="35"/>
      <c r="AR405" s="35"/>
      <c r="AS405" s="35"/>
      <c r="AT405" s="68"/>
      <c r="AW405" s="35"/>
      <c r="AX405" s="35"/>
      <c r="AY405" s="35"/>
      <c r="AZ405" s="35"/>
      <c r="BA405" s="35"/>
      <c r="BB405" s="35"/>
    </row>
    <row r="406" spans="1:54" x14ac:dyDescent="0.25">
      <c r="A406" s="31"/>
      <c r="L406" s="31"/>
      <c r="M406" s="31"/>
      <c r="T406" s="31"/>
      <c r="U406" s="31"/>
      <c r="V406" s="33"/>
      <c r="W406" s="31"/>
      <c r="X406" s="31"/>
      <c r="Y406" s="31"/>
      <c r="Z406" s="31"/>
      <c r="AA406" s="31"/>
      <c r="AO406" s="35"/>
      <c r="AP406" s="35"/>
      <c r="AQ406" s="35"/>
      <c r="AR406" s="35"/>
      <c r="AS406" s="35"/>
      <c r="AT406" s="68"/>
      <c r="AW406" s="35"/>
      <c r="AX406" s="35"/>
      <c r="AY406" s="35"/>
      <c r="AZ406" s="35"/>
      <c r="BA406" s="35"/>
      <c r="BB406" s="35"/>
    </row>
    <row r="407" spans="1:54" x14ac:dyDescent="0.25">
      <c r="A407" s="31"/>
      <c r="L407" s="31"/>
      <c r="M407" s="31"/>
      <c r="T407" s="31"/>
      <c r="U407" s="31"/>
      <c r="V407" s="33"/>
      <c r="W407" s="31"/>
      <c r="X407" s="31"/>
      <c r="Y407" s="31"/>
      <c r="Z407" s="31"/>
      <c r="AA407" s="31"/>
      <c r="AO407" s="35"/>
      <c r="AP407" s="35"/>
      <c r="AQ407" s="35"/>
      <c r="AR407" s="35"/>
      <c r="AS407" s="35"/>
      <c r="AT407" s="68"/>
      <c r="AW407" s="35"/>
      <c r="AX407" s="35"/>
      <c r="AY407" s="35"/>
      <c r="AZ407" s="35"/>
      <c r="BA407" s="35"/>
      <c r="BB407" s="35"/>
    </row>
    <row r="408" spans="1:54" x14ac:dyDescent="0.25">
      <c r="A408" s="31"/>
      <c r="L408" s="31"/>
      <c r="M408" s="31"/>
      <c r="T408" s="31"/>
      <c r="U408" s="31"/>
      <c r="V408" s="33"/>
      <c r="W408" s="31"/>
      <c r="X408" s="31"/>
      <c r="Y408" s="31"/>
      <c r="Z408" s="31"/>
      <c r="AA408" s="31"/>
      <c r="AO408" s="35"/>
      <c r="AP408" s="35"/>
      <c r="AQ408" s="35"/>
      <c r="AR408" s="35"/>
      <c r="AS408" s="35"/>
      <c r="AT408" s="68"/>
      <c r="AW408" s="35"/>
      <c r="AX408" s="35"/>
      <c r="AY408" s="35"/>
      <c r="AZ408" s="35"/>
      <c r="BA408" s="35"/>
      <c r="BB408" s="35"/>
    </row>
  </sheetData>
  <sortState xmlns:xlrd2="http://schemas.microsoft.com/office/spreadsheetml/2017/richdata2" ref="AD4:AG34">
    <sortCondition descending="1" ref="AG4:AG34"/>
  </sortState>
  <mergeCells count="57">
    <mergeCell ref="J14:J15"/>
    <mergeCell ref="K14:K15"/>
    <mergeCell ref="D16:D17"/>
    <mergeCell ref="E16:E17"/>
    <mergeCell ref="F16:F17"/>
    <mergeCell ref="G16:G17"/>
    <mergeCell ref="H16:H17"/>
    <mergeCell ref="I16:I17"/>
    <mergeCell ref="J16:J17"/>
    <mergeCell ref="K16:K17"/>
    <mergeCell ref="D14:D15"/>
    <mergeCell ref="E14:E15"/>
    <mergeCell ref="F14:F15"/>
    <mergeCell ref="G14:G15"/>
    <mergeCell ref="H14:H15"/>
    <mergeCell ref="I14:I15"/>
    <mergeCell ref="I12:I13"/>
    <mergeCell ref="J12:J13"/>
    <mergeCell ref="K12:K13"/>
    <mergeCell ref="D10:D11"/>
    <mergeCell ref="E10:E11"/>
    <mergeCell ref="F10:F11"/>
    <mergeCell ref="G10:G11"/>
    <mergeCell ref="H10:H11"/>
    <mergeCell ref="I10:I11"/>
    <mergeCell ref="D12:D13"/>
    <mergeCell ref="E12:E13"/>
    <mergeCell ref="F12:F13"/>
    <mergeCell ref="G12:G13"/>
    <mergeCell ref="H12:H13"/>
    <mergeCell ref="I8:I9"/>
    <mergeCell ref="J8:J9"/>
    <mergeCell ref="K8:K9"/>
    <mergeCell ref="J10:J11"/>
    <mergeCell ref="K10:K11"/>
    <mergeCell ref="D8:D9"/>
    <mergeCell ref="E8:E9"/>
    <mergeCell ref="F8:F9"/>
    <mergeCell ref="G8:G9"/>
    <mergeCell ref="H8:H9"/>
    <mergeCell ref="I4:I5"/>
    <mergeCell ref="J4:J5"/>
    <mergeCell ref="K4:K5"/>
    <mergeCell ref="D6:D7"/>
    <mergeCell ref="E6:E7"/>
    <mergeCell ref="F6:F7"/>
    <mergeCell ref="G6:G7"/>
    <mergeCell ref="H6:H7"/>
    <mergeCell ref="I6:I7"/>
    <mergeCell ref="J6:J7"/>
    <mergeCell ref="H4:H5"/>
    <mergeCell ref="K6:K7"/>
    <mergeCell ref="B4:B5"/>
    <mergeCell ref="D4:D5"/>
    <mergeCell ref="E4:E5"/>
    <mergeCell ref="F4:F5"/>
    <mergeCell ref="G4:G5"/>
  </mergeCells>
  <conditionalFormatting sqref="L4:L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P5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:Q52">
    <cfRule type="colorScale" priority="9">
      <colorScale>
        <cfvo type="min"/>
        <cfvo type="percentile" val="50"/>
        <cfvo type="max"/>
        <color theme="4" tint="0.79998168889431442"/>
        <color theme="6" tint="0.39997558519241921"/>
        <color theme="8" tint="-0.249977111117893"/>
      </colorScale>
    </cfRule>
  </conditionalFormatting>
  <conditionalFormatting sqref="Y4:Y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4:Z100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{0088CEF4-9837-4E3C-BCB6-F3C30686199E}</x14:id>
        </ext>
      </extLst>
    </cfRule>
  </conditionalFormatting>
  <conditionalFormatting sqref="AA4:AA100">
    <cfRule type="dataBar" priority="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{D0ED92DC-A009-41E2-A5C0-CE6F3C3BAA0A}</x14:id>
        </ext>
      </extLst>
    </cfRule>
  </conditionalFormatting>
  <conditionalFormatting sqref="AB4:AC3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:AM37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{6534D6CE-2D84-4795-87C9-3115A5039263}</x14:id>
        </ext>
      </extLst>
    </cfRule>
  </conditionalFormatting>
  <conditionalFormatting sqref="AN4:AN37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{17CFE89D-2C45-419B-BF27-8184986B58ED}</x14:id>
        </ext>
      </extLst>
    </cfRule>
  </conditionalFormatting>
  <conditionalFormatting sqref="AO4:AO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88CEF4-9837-4E3C-BCB6-F3C3068619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Z4:Z100</xm:sqref>
        </x14:conditionalFormatting>
        <x14:conditionalFormatting xmlns:xm="http://schemas.microsoft.com/office/excel/2006/main">
          <x14:cfRule type="dataBar" id="{D0ED92DC-A009-41E2-A5C0-CE6F3C3BAA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AA4:AA100</xm:sqref>
        </x14:conditionalFormatting>
        <x14:conditionalFormatting xmlns:xm="http://schemas.microsoft.com/office/excel/2006/main">
          <x14:cfRule type="dataBar" id="{6534D6CE-2D84-4795-87C9-3115A50392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AM4:AM37</xm:sqref>
        </x14:conditionalFormatting>
        <x14:conditionalFormatting xmlns:xm="http://schemas.microsoft.com/office/excel/2006/main">
          <x14:cfRule type="dataBar" id="{17CFE89D-2C45-419B-BF27-8184986B58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AN4:AN37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948E-4A9F-49A9-B390-E42836795FBB}">
  <dimension ref="A1:BB408"/>
  <sheetViews>
    <sheetView zoomScale="85" zoomScaleNormal="85" workbookViewId="0">
      <selection activeCell="U4" sqref="U4:U27"/>
    </sheetView>
  </sheetViews>
  <sheetFormatPr defaultRowHeight="17.25" x14ac:dyDescent="0.25"/>
  <cols>
    <col min="1" max="1" width="3.7109375" customWidth="1"/>
    <col min="2" max="2" width="8.28515625" style="27" customWidth="1"/>
    <col min="3" max="3" width="7.85546875" customWidth="1"/>
    <col min="4" max="4" width="7.7109375" customWidth="1"/>
    <col min="5" max="5" width="7.7109375" style="24" customWidth="1"/>
    <col min="6" max="6" width="11.7109375" style="44" customWidth="1"/>
    <col min="7" max="7" width="3.7109375" style="24" customWidth="1"/>
    <col min="8" max="9" width="5.85546875" style="24" customWidth="1"/>
    <col min="10" max="10" width="6.7109375" style="24" customWidth="1"/>
    <col min="11" max="11" width="6.140625" style="24" bestFit="1" customWidth="1"/>
    <col min="12" max="12" width="4.85546875" customWidth="1"/>
    <col min="13" max="13" width="12.42578125" customWidth="1"/>
    <col min="14" max="15" width="6.7109375" style="82" customWidth="1"/>
    <col min="16" max="17" width="5" customWidth="1"/>
    <col min="18" max="19" width="6.85546875" style="39" customWidth="1"/>
    <col min="20" max="21" width="2" customWidth="1"/>
    <col min="22" max="22" width="8.28515625" style="24" customWidth="1"/>
    <col min="23" max="26" width="6.140625" customWidth="1"/>
    <col min="27" max="27" width="8.28515625" customWidth="1"/>
    <col min="28" max="28" width="4" customWidth="1"/>
    <col min="29" max="29" width="4" hidden="1" customWidth="1"/>
    <col min="32" max="33" width="5.42578125" customWidth="1"/>
    <col min="34" max="34" width="5.42578125" hidden="1" customWidth="1"/>
    <col min="35" max="38" width="1.28515625" customWidth="1"/>
    <col min="39" max="40" width="5.42578125" customWidth="1"/>
    <col min="41" max="41" width="5.42578125" style="30" customWidth="1"/>
    <col min="42" max="44" width="6.85546875" style="30" customWidth="1"/>
    <col min="45" max="45" width="4.28515625" style="30" customWidth="1"/>
    <col min="46" max="46" width="6.7109375" style="70" customWidth="1"/>
    <col min="47" max="47" width="6.7109375" style="69" customWidth="1"/>
    <col min="49" max="49" width="6.140625" style="30" hidden="1" customWidth="1"/>
    <col min="50" max="50" width="6.140625" style="30" customWidth="1"/>
    <col min="51" max="54" width="6.85546875" style="30" customWidth="1"/>
  </cols>
  <sheetData>
    <row r="1" spans="1:54" x14ac:dyDescent="0.25">
      <c r="A1" s="31"/>
      <c r="B1" s="32">
        <v>273</v>
      </c>
      <c r="C1" s="32" t="s">
        <v>133</v>
      </c>
      <c r="D1" s="31"/>
      <c r="E1" s="33"/>
      <c r="F1" s="48"/>
      <c r="G1" s="48"/>
      <c r="H1" s="98"/>
      <c r="I1" s="98"/>
      <c r="J1" s="98"/>
      <c r="K1" s="97" t="s">
        <v>238</v>
      </c>
      <c r="L1" s="31"/>
      <c r="M1" s="101" t="s">
        <v>315</v>
      </c>
      <c r="N1" s="80"/>
      <c r="O1" s="80"/>
      <c r="P1" s="31"/>
      <c r="Q1" s="31"/>
      <c r="R1" s="37" t="s">
        <v>104</v>
      </c>
      <c r="S1" s="55" t="s">
        <v>105</v>
      </c>
      <c r="T1" s="31"/>
      <c r="U1" s="31"/>
      <c r="V1" s="101" t="s">
        <v>315</v>
      </c>
      <c r="W1" s="73" t="s">
        <v>22</v>
      </c>
      <c r="X1" s="73" t="s">
        <v>19</v>
      </c>
      <c r="Y1" s="114"/>
      <c r="Z1" s="114"/>
      <c r="AA1" s="114"/>
      <c r="AB1" s="50"/>
      <c r="AC1" s="50"/>
      <c r="AD1" s="50"/>
      <c r="AE1" s="50"/>
      <c r="AF1" s="50" t="s">
        <v>115</v>
      </c>
      <c r="AG1" s="50"/>
      <c r="AH1" s="50"/>
      <c r="AI1" s="51"/>
      <c r="AJ1" s="51"/>
      <c r="AK1" s="51"/>
      <c r="AL1" s="51"/>
      <c r="AM1" s="51"/>
      <c r="AN1" s="51"/>
      <c r="AO1" s="71" t="s">
        <v>116</v>
      </c>
      <c r="AP1" s="71"/>
      <c r="AQ1" s="71"/>
      <c r="AR1" s="71"/>
      <c r="AS1" s="35"/>
      <c r="AT1" s="68"/>
      <c r="AU1" s="68"/>
      <c r="AV1" s="35" t="s">
        <v>239</v>
      </c>
      <c r="AW1" s="35"/>
      <c r="AX1" s="35" t="s">
        <v>240</v>
      </c>
      <c r="AY1" s="71"/>
      <c r="AZ1" s="71"/>
      <c r="BA1" s="71"/>
      <c r="BB1" s="71"/>
    </row>
    <row r="2" spans="1:54" x14ac:dyDescent="0.25">
      <c r="A2" s="31"/>
      <c r="B2" s="32"/>
      <c r="C2" s="31"/>
      <c r="D2" s="31"/>
      <c r="E2" s="33"/>
      <c r="F2" s="48"/>
      <c r="G2" s="48"/>
      <c r="H2" s="98"/>
      <c r="I2" s="98"/>
      <c r="J2" s="98"/>
      <c r="K2" s="97" t="s">
        <v>237</v>
      </c>
      <c r="L2" s="34">
        <f>INDEX(N4:N34,L3,1)</f>
        <v>467661</v>
      </c>
      <c r="M2" s="34">
        <f>INDEX(O4:O34,L3,1)</f>
        <v>7583400</v>
      </c>
      <c r="N2" s="80"/>
      <c r="O2" s="80"/>
      <c r="P2" s="31"/>
      <c r="Q2" s="31"/>
      <c r="R2" s="37" t="s">
        <v>106</v>
      </c>
      <c r="S2" s="37" t="s">
        <v>107</v>
      </c>
      <c r="T2" s="31"/>
      <c r="U2" s="31"/>
      <c r="V2" s="33"/>
      <c r="W2" s="73" t="s">
        <v>64</v>
      </c>
      <c r="X2" s="73" t="str">
        <f>""</f>
        <v/>
      </c>
      <c r="Y2" s="114"/>
      <c r="Z2" s="114"/>
      <c r="AA2" s="114"/>
      <c r="AB2" s="50"/>
      <c r="AC2" s="50"/>
      <c r="AD2" s="50"/>
      <c r="AE2" s="50"/>
      <c r="AF2" s="50"/>
      <c r="AG2" s="50"/>
      <c r="AH2" s="50"/>
      <c r="AI2" s="51"/>
      <c r="AJ2" s="51"/>
      <c r="AK2" s="51"/>
      <c r="AL2" s="51"/>
      <c r="AM2" s="51"/>
      <c r="AN2" s="51"/>
      <c r="AO2" s="71"/>
      <c r="AP2" s="71"/>
      <c r="AQ2" s="71"/>
      <c r="AR2" s="71"/>
      <c r="AS2" s="35"/>
      <c r="AT2" s="68"/>
      <c r="AU2" s="68"/>
      <c r="AV2" s="59"/>
      <c r="AW2" s="35"/>
      <c r="AX2" s="35"/>
      <c r="AY2" s="71"/>
      <c r="AZ2" s="71"/>
      <c r="BA2" s="71"/>
      <c r="BB2" s="71"/>
    </row>
    <row r="3" spans="1:54" ht="15.75" x14ac:dyDescent="0.25">
      <c r="A3" s="34"/>
      <c r="B3" s="32"/>
      <c r="C3" s="34" t="s">
        <v>316</v>
      </c>
      <c r="D3" s="34" t="s">
        <v>317</v>
      </c>
      <c r="E3" s="34" t="s">
        <v>318</v>
      </c>
      <c r="F3" s="48" t="s">
        <v>110</v>
      </c>
      <c r="G3" s="48" t="s">
        <v>111</v>
      </c>
      <c r="H3" s="48"/>
      <c r="I3" s="48"/>
      <c r="J3" s="48" t="s">
        <v>109</v>
      </c>
      <c r="K3" s="48" t="s">
        <v>108</v>
      </c>
      <c r="L3" s="87">
        <v>1</v>
      </c>
      <c r="M3" s="31">
        <v>2</v>
      </c>
      <c r="N3" s="80">
        <v>1</v>
      </c>
      <c r="O3" s="80">
        <v>2</v>
      </c>
      <c r="P3" s="34"/>
      <c r="Q3" s="31"/>
      <c r="R3" s="38"/>
      <c r="S3" s="56" t="s">
        <v>118</v>
      </c>
      <c r="T3" s="34"/>
      <c r="U3" s="34"/>
      <c r="V3" s="34"/>
      <c r="W3" s="73" t="s">
        <v>117</v>
      </c>
      <c r="X3" s="73"/>
      <c r="Y3" s="114" t="s">
        <v>375</v>
      </c>
      <c r="Z3" s="114" t="s">
        <v>120</v>
      </c>
      <c r="AA3" s="114" t="s">
        <v>108</v>
      </c>
      <c r="AB3" s="50"/>
      <c r="AC3" s="50"/>
      <c r="AD3" s="50">
        <v>1</v>
      </c>
      <c r="AE3" s="50">
        <v>2</v>
      </c>
      <c r="AF3" s="50">
        <v>3</v>
      </c>
      <c r="AG3" s="50"/>
      <c r="AH3" s="50"/>
      <c r="AI3" s="51"/>
      <c r="AJ3" s="51"/>
      <c r="AK3" s="51"/>
      <c r="AL3" s="51"/>
      <c r="AM3" s="51"/>
      <c r="AN3" s="51"/>
      <c r="AO3" s="36">
        <f>MAX(AO4:AO37)</f>
        <v>6</v>
      </c>
      <c r="AP3" s="36" t="s">
        <v>123</v>
      </c>
      <c r="AQ3" s="36" t="s">
        <v>134</v>
      </c>
      <c r="AR3" s="36" t="s">
        <v>122</v>
      </c>
      <c r="AS3" s="34" t="s">
        <v>121</v>
      </c>
      <c r="AT3" s="33" t="s">
        <v>112</v>
      </c>
      <c r="AU3" s="33" t="s">
        <v>113</v>
      </c>
      <c r="AV3" s="33" t="s">
        <v>119</v>
      </c>
      <c r="AW3" s="34" t="s">
        <v>120</v>
      </c>
      <c r="AX3" s="34" t="s">
        <v>108</v>
      </c>
      <c r="AY3" s="36"/>
      <c r="AZ3" s="36"/>
      <c r="BA3" s="36"/>
      <c r="BB3" s="36"/>
    </row>
    <row r="4" spans="1:54" ht="24.75" customHeight="1" x14ac:dyDescent="0.25">
      <c r="A4" s="79">
        <v>1</v>
      </c>
      <c r="B4" s="145">
        <v>1</v>
      </c>
      <c r="C4" s="91" t="s">
        <v>203</v>
      </c>
      <c r="D4" s="146" t="s">
        <v>14</v>
      </c>
      <c r="E4" s="146" t="s">
        <v>15</v>
      </c>
      <c r="F4" s="147">
        <v>467661</v>
      </c>
      <c r="G4" s="146">
        <v>7583400</v>
      </c>
      <c r="H4" s="146" t="s">
        <v>137</v>
      </c>
      <c r="I4" s="146" t="s">
        <v>52</v>
      </c>
      <c r="J4" s="146">
        <v>20</v>
      </c>
      <c r="K4" s="146">
        <v>640</v>
      </c>
      <c r="L4" s="86">
        <f>IF(N4-L$2+M$2-O4=0,1,"")</f>
        <v>1</v>
      </c>
      <c r="M4" s="25" t="str">
        <f t="shared" ref="M4:M27" si="0">INDEX($B$4:$C$49,$P4,M$3)</f>
        <v xml:space="preserve">MAR01 Fonte </v>
      </c>
      <c r="N4" s="81">
        <f>INDEX($F$4:$G$49,$P4,N$3)</f>
        <v>467661</v>
      </c>
      <c r="O4" s="81">
        <f>INDEX($F$4:$G$49,$P4,O$3)</f>
        <v>7583400</v>
      </c>
      <c r="P4" s="30">
        <v>1</v>
      </c>
      <c r="Q4" s="30">
        <v>1</v>
      </c>
      <c r="R4" s="39" t="str">
        <f t="shared" ref="R4:R27" si="1">_xlfn.CONCAT(N4,R$2)</f>
        <v>467661 m E</v>
      </c>
      <c r="S4" s="39" t="str">
        <f t="shared" ref="S4:S27" si="2">_xlfn.CONCAT(O4,S$2)</f>
        <v>7583400 m S</v>
      </c>
      <c r="T4" s="31" t="s">
        <v>114</v>
      </c>
      <c r="U4" s="31" t="s">
        <v>396</v>
      </c>
      <c r="V4" s="33" t="s">
        <v>203</v>
      </c>
      <c r="W4" s="31" t="str">
        <f t="shared" ref="W4:W27" si="3">INDEX($H$4:$I$49,$P4,N$3)</f>
        <v xml:space="preserve">CT (3) </v>
      </c>
      <c r="X4" s="57" t="s">
        <v>19</v>
      </c>
      <c r="Y4" s="33">
        <f t="shared" ref="Y4:Y27" si="4">IF(X4=W$1,1,IF(X4=W$2,2,IF(X4=W$3,3,IF(X4=X$1,4,IF(X4=X$2,5,"")))))</f>
        <v>4</v>
      </c>
      <c r="Z4" s="53">
        <f>INDEX($J$4:$K$49,$P4,N$3)</f>
        <v>20</v>
      </c>
      <c r="AA4" s="54">
        <f>INDEX($J$4:$K$49,$P4,O$3)</f>
        <v>640</v>
      </c>
      <c r="AB4" s="21" t="str">
        <f t="shared" ref="AB4:AB17" si="5">IF(OR(ISNUMBER(AI4),AF4=800),1,"-")</f>
        <v>-</v>
      </c>
      <c r="AC4" s="21"/>
      <c r="AD4">
        <v>1713706.1195119</v>
      </c>
      <c r="AE4">
        <v>7536910.9672889002</v>
      </c>
      <c r="AF4">
        <v>885.9</v>
      </c>
      <c r="AG4" s="31">
        <v>24</v>
      </c>
      <c r="AH4" s="31"/>
      <c r="AI4" t="str">
        <f>""</f>
        <v/>
      </c>
      <c r="AJ4" t="str">
        <f>""</f>
        <v/>
      </c>
      <c r="AK4" t="str">
        <f>""</f>
        <v/>
      </c>
      <c r="AL4" t="str">
        <f>""</f>
        <v/>
      </c>
      <c r="AM4" s="1">
        <f t="shared" ref="AM4:AM27" si="6">AD4/N4</f>
        <v>3.6644195678320406</v>
      </c>
      <c r="AN4" s="1">
        <f t="shared" ref="AN4:AN27" si="7">AE4/O4</f>
        <v>0.99386963199737588</v>
      </c>
      <c r="AO4" s="72">
        <v>1</v>
      </c>
      <c r="AP4" s="73">
        <f t="shared" ref="AP4:AP27" si="8">IF(Q4&lt;=AO$3,MATCH(Q4,AO$4:AO$37,0),"")</f>
        <v>1</v>
      </c>
      <c r="AQ4" s="94" t="str">
        <f t="shared" ref="AQ4:AQ27" si="9">IF($Q4&lt;=$AO$3,INDEX($V$4:$V$37,$AP4,AD$3),"")</f>
        <v xml:space="preserve">MAR01 Fonte </v>
      </c>
      <c r="AR4" s="73" t="str">
        <f t="shared" ref="AR4:AR27" si="10">IF($Q4&lt;=$AO$3,INDEX($X$4:$X$37,$AP4,AD$3),"")</f>
        <v xml:space="preserve">CT </v>
      </c>
      <c r="AS4" s="58">
        <f t="shared" ref="AS4:AS27" si="11">IF(ISNUMBER(AP4),Q4,"")</f>
        <v>1</v>
      </c>
      <c r="AT4" s="68">
        <f t="shared" ref="AT4:AT27" si="12">IF($Q4&lt;=$AO$3,INDEX($AD$4:$AF$37,$AP4,AD$3),"")</f>
        <v>1713706.1195119</v>
      </c>
      <c r="AU4" s="68">
        <f t="shared" ref="AU4:AU27" si="13">IF($Q4&lt;=$AO$3,INDEX($AD$4:$AF$37,$AP4,AE$3),"")</f>
        <v>7536910.9672889002</v>
      </c>
      <c r="AV4" s="59">
        <f t="shared" ref="AV4:AV27" si="14">IF($Q4&lt;=$AO$3,INDEX($AD$4:$AF$37,$AP4,AF$3),"")</f>
        <v>885.9</v>
      </c>
      <c r="AW4" s="58">
        <f t="shared" ref="AW4:AW27" si="15">IF($Q4&lt;=$AO$3,INDEX($Z$4:$AA$37,$AP4,AD$3),"")</f>
        <v>20</v>
      </c>
      <c r="AX4" s="58">
        <f t="shared" ref="AX4:AX27" si="16">IF($Q4&lt;=$AO$3,INDEX($Z$4:$AA$37,$AP4,AE$3),"")</f>
        <v>640</v>
      </c>
      <c r="AY4" s="73"/>
      <c r="AZ4" s="73"/>
      <c r="BA4" s="73"/>
      <c r="BB4" s="73"/>
    </row>
    <row r="5" spans="1:54" ht="24.75" customHeight="1" x14ac:dyDescent="0.25">
      <c r="A5" s="79">
        <v>2</v>
      </c>
      <c r="B5" s="145"/>
      <c r="C5" s="91" t="s">
        <v>204</v>
      </c>
      <c r="D5" s="146"/>
      <c r="E5" s="146"/>
      <c r="F5" s="147"/>
      <c r="G5" s="146"/>
      <c r="H5" s="146"/>
      <c r="I5" s="146"/>
      <c r="J5" s="146"/>
      <c r="K5" s="146"/>
      <c r="L5" s="86">
        <f t="shared" ref="L5:L27" si="17">IF(N5-L$2+M$2-O5=0,1,"")</f>
        <v>1</v>
      </c>
      <c r="M5" s="25" t="str">
        <f t="shared" si="0"/>
        <v xml:space="preserve">MAR02 Fonte </v>
      </c>
      <c r="N5" s="81">
        <f>INDEX($F$4:$G$49,$P5,N$3)+1</f>
        <v>467662</v>
      </c>
      <c r="O5" s="81">
        <f>INDEX($F$4:$G$49,$P5,O$3)+1</f>
        <v>7583401</v>
      </c>
      <c r="P5" s="30">
        <f>P4+2</f>
        <v>3</v>
      </c>
      <c r="Q5" s="30">
        <v>2</v>
      </c>
      <c r="R5" s="39" t="str">
        <f t="shared" si="1"/>
        <v>467662 m E</v>
      </c>
      <c r="S5" s="39" t="str">
        <f t="shared" si="2"/>
        <v>7583401 m S</v>
      </c>
      <c r="T5" s="31" t="s">
        <v>114</v>
      </c>
      <c r="U5" s="31" t="s">
        <v>396</v>
      </c>
      <c r="V5" s="33" t="s">
        <v>205</v>
      </c>
      <c r="W5" s="31" t="str">
        <f t="shared" si="3"/>
        <v xml:space="preserve">CT </v>
      </c>
      <c r="X5" s="57" t="s">
        <v>19</v>
      </c>
      <c r="Y5" s="33">
        <f t="shared" si="4"/>
        <v>4</v>
      </c>
      <c r="Z5" s="53">
        <f t="shared" ref="Z5:Z27" si="18">INDEX($J$4:$K$49,$P5,N$3)</f>
        <v>20</v>
      </c>
      <c r="AA5" s="54">
        <f t="shared" ref="AA5:AA27" si="19">INDEX($J$4:$K$49,$P5,O$3)</f>
        <v>690</v>
      </c>
      <c r="AB5" s="21" t="str">
        <f t="shared" si="5"/>
        <v>-</v>
      </c>
      <c r="AC5" s="21"/>
      <c r="AD5">
        <v>1713707.2148905999</v>
      </c>
      <c r="AE5">
        <v>7536911.9020926002</v>
      </c>
      <c r="AF5">
        <v>886</v>
      </c>
      <c r="AG5" s="31">
        <v>23</v>
      </c>
      <c r="AH5" s="31"/>
      <c r="AI5" t="str">
        <f>""</f>
        <v/>
      </c>
      <c r="AJ5" t="str">
        <f>""</f>
        <v/>
      </c>
      <c r="AK5" t="str">
        <f>""</f>
        <v/>
      </c>
      <c r="AL5" t="str">
        <f>""</f>
        <v/>
      </c>
      <c r="AM5" s="1">
        <f t="shared" si="6"/>
        <v>3.6644140744610421</v>
      </c>
      <c r="AN5" s="1">
        <f t="shared" si="7"/>
        <v>0.99386962420853131</v>
      </c>
      <c r="AO5" s="71">
        <f>IF(AND(ISNUMBER(Y5),ISNUMBER(AA5)),MAX(AO$4:AO4)+1,0)</f>
        <v>2</v>
      </c>
      <c r="AP5" s="73">
        <f t="shared" si="8"/>
        <v>2</v>
      </c>
      <c r="AQ5" s="94" t="str">
        <f t="shared" si="9"/>
        <v xml:space="preserve">MAR02 Fonte </v>
      </c>
      <c r="AR5" s="73" t="str">
        <f t="shared" si="10"/>
        <v xml:space="preserve">CT </v>
      </c>
      <c r="AS5" s="58">
        <f t="shared" si="11"/>
        <v>2</v>
      </c>
      <c r="AT5" s="68">
        <f t="shared" si="12"/>
        <v>1713707.2148905999</v>
      </c>
      <c r="AU5" s="68">
        <f t="shared" si="13"/>
        <v>7536911.9020926002</v>
      </c>
      <c r="AV5" s="59">
        <f t="shared" si="14"/>
        <v>886</v>
      </c>
      <c r="AW5" s="58">
        <f t="shared" si="15"/>
        <v>20</v>
      </c>
      <c r="AX5" s="58">
        <f t="shared" si="16"/>
        <v>690</v>
      </c>
      <c r="AY5" s="73"/>
      <c r="AZ5" s="73"/>
      <c r="BA5" s="73"/>
      <c r="BB5" s="73"/>
    </row>
    <row r="6" spans="1:54" ht="24.75" customHeight="1" x14ac:dyDescent="0.25">
      <c r="A6" s="79">
        <f>A5+1</f>
        <v>3</v>
      </c>
      <c r="B6" s="90">
        <f>B4+1</f>
        <v>2</v>
      </c>
      <c r="C6" s="91" t="s">
        <v>205</v>
      </c>
      <c r="D6" s="146" t="s">
        <v>14</v>
      </c>
      <c r="E6" s="146" t="s">
        <v>15</v>
      </c>
      <c r="F6" s="147">
        <v>467661</v>
      </c>
      <c r="G6" s="146">
        <v>7583400</v>
      </c>
      <c r="H6" s="146" t="s">
        <v>19</v>
      </c>
      <c r="I6" s="146" t="s">
        <v>52</v>
      </c>
      <c r="J6" s="146">
        <v>20</v>
      </c>
      <c r="K6" s="146">
        <v>690</v>
      </c>
      <c r="L6" s="86">
        <f t="shared" si="17"/>
        <v>1</v>
      </c>
      <c r="M6" s="25" t="str">
        <f t="shared" si="0"/>
        <v xml:space="preserve">MAR03 Fonte </v>
      </c>
      <c r="N6" s="81">
        <f>INDEX($F$4:$G$49,$P6,N$3)+2</f>
        <v>467663</v>
      </c>
      <c r="O6" s="81">
        <f>INDEX($F$4:$G$49,$P6,O$3)+2</f>
        <v>7583402</v>
      </c>
      <c r="P6" s="30">
        <f>P5+2</f>
        <v>5</v>
      </c>
      <c r="Q6" s="30">
        <v>3</v>
      </c>
      <c r="R6" s="39" t="str">
        <f t="shared" si="1"/>
        <v>467663 m E</v>
      </c>
      <c r="S6" s="39" t="str">
        <f t="shared" si="2"/>
        <v>7583402 m S</v>
      </c>
      <c r="T6" s="31" t="s">
        <v>114</v>
      </c>
      <c r="U6" s="31" t="s">
        <v>396</v>
      </c>
      <c r="V6" s="33" t="s">
        <v>207</v>
      </c>
      <c r="W6" s="31" t="str">
        <f t="shared" si="3"/>
        <v xml:space="preserve">CT </v>
      </c>
      <c r="X6" s="57" t="s">
        <v>19</v>
      </c>
      <c r="Y6" s="33">
        <f t="shared" si="4"/>
        <v>4</v>
      </c>
      <c r="Z6" s="53">
        <f t="shared" si="18"/>
        <v>20</v>
      </c>
      <c r="AA6" s="54">
        <f t="shared" si="19"/>
        <v>330</v>
      </c>
      <c r="AB6" s="21" t="str">
        <f t="shared" si="5"/>
        <v>-</v>
      </c>
      <c r="AC6" s="21"/>
      <c r="AD6">
        <v>1713708.3101731001</v>
      </c>
      <c r="AE6">
        <v>7536912.8370168004</v>
      </c>
      <c r="AF6">
        <v>886.1</v>
      </c>
      <c r="AG6" s="31">
        <v>22</v>
      </c>
      <c r="AH6" s="31"/>
      <c r="AI6" t="str">
        <f>""</f>
        <v/>
      </c>
      <c r="AJ6" t="str">
        <f>""</f>
        <v/>
      </c>
      <c r="AK6" t="str">
        <f>""</f>
        <v/>
      </c>
      <c r="AL6" t="str">
        <f>""</f>
        <v/>
      </c>
      <c r="AM6" s="1">
        <f t="shared" si="6"/>
        <v>3.6644085809078333</v>
      </c>
      <c r="AN6" s="1">
        <f t="shared" si="7"/>
        <v>0.9938696164355787</v>
      </c>
      <c r="AO6" s="71">
        <f>IF(AND(ISNUMBER(Y6),ISNUMBER(AA6)),MAX(AO$4:AO5)+1,0)</f>
        <v>3</v>
      </c>
      <c r="AP6" s="73">
        <f t="shared" si="8"/>
        <v>3</v>
      </c>
      <c r="AQ6" s="94" t="str">
        <f t="shared" si="9"/>
        <v xml:space="preserve">MAR03 Fonte </v>
      </c>
      <c r="AR6" s="73" t="str">
        <f t="shared" si="10"/>
        <v xml:space="preserve">CT </v>
      </c>
      <c r="AS6" s="58">
        <f t="shared" si="11"/>
        <v>3</v>
      </c>
      <c r="AT6" s="68">
        <f t="shared" si="12"/>
        <v>1713708.3101731001</v>
      </c>
      <c r="AU6" s="68">
        <f t="shared" si="13"/>
        <v>7536912.8370168004</v>
      </c>
      <c r="AV6" s="59">
        <f t="shared" si="14"/>
        <v>886.1</v>
      </c>
      <c r="AW6" s="58">
        <f t="shared" si="15"/>
        <v>20</v>
      </c>
      <c r="AX6" s="58">
        <f t="shared" si="16"/>
        <v>330</v>
      </c>
      <c r="AY6" s="73"/>
      <c r="AZ6" s="73"/>
      <c r="BA6" s="73"/>
      <c r="BB6" s="73"/>
    </row>
    <row r="7" spans="1:54" ht="24.75" customHeight="1" x14ac:dyDescent="0.25">
      <c r="A7" s="79">
        <f t="shared" ref="A7:B30" si="20">A6+1</f>
        <v>4</v>
      </c>
      <c r="B7" s="90"/>
      <c r="C7" s="91" t="s">
        <v>206</v>
      </c>
      <c r="D7" s="146"/>
      <c r="E7" s="146"/>
      <c r="F7" s="147"/>
      <c r="G7" s="146"/>
      <c r="H7" s="146"/>
      <c r="I7" s="146"/>
      <c r="J7" s="146"/>
      <c r="K7" s="146"/>
      <c r="L7" s="86" t="str">
        <f t="shared" si="17"/>
        <v/>
      </c>
      <c r="M7" s="25" t="str">
        <f t="shared" si="0"/>
        <v xml:space="preserve">MAR04 </v>
      </c>
      <c r="N7" s="81">
        <f t="shared" ref="N7:O27" si="21">INDEX($F$4:$G$49,$P7,N$3)</f>
        <v>466654</v>
      </c>
      <c r="O7" s="81">
        <f t="shared" si="21"/>
        <v>7579755</v>
      </c>
      <c r="P7" s="30">
        <f>P6+2</f>
        <v>7</v>
      </c>
      <c r="Q7" s="30">
        <v>4</v>
      </c>
      <c r="R7" s="39" t="str">
        <f t="shared" si="1"/>
        <v>466654 m E</v>
      </c>
      <c r="S7" s="39" t="str">
        <f t="shared" si="2"/>
        <v>7579755 m S</v>
      </c>
      <c r="T7" s="31" t="s">
        <v>114</v>
      </c>
      <c r="U7" s="31" t="s">
        <v>396</v>
      </c>
      <c r="V7" s="33" t="s">
        <v>242</v>
      </c>
      <c r="W7" s="31" t="str">
        <f t="shared" si="3"/>
        <v xml:space="preserve">NC(6) </v>
      </c>
      <c r="X7" s="57" t="s">
        <v>57</v>
      </c>
      <c r="Y7" s="33" t="str">
        <f t="shared" si="4"/>
        <v/>
      </c>
      <c r="Z7" s="53" t="str">
        <f t="shared" si="18"/>
        <v xml:space="preserve">- </v>
      </c>
      <c r="AA7" s="54">
        <f t="shared" si="19"/>
        <v>612</v>
      </c>
      <c r="AB7" s="21" t="str">
        <f t="shared" si="5"/>
        <v>-</v>
      </c>
      <c r="AC7" s="21"/>
      <c r="AD7">
        <v>1712391.2428321</v>
      </c>
      <c r="AE7">
        <v>7533291.9464021996</v>
      </c>
      <c r="AF7">
        <v>968.3</v>
      </c>
      <c r="AG7" s="31">
        <v>21</v>
      </c>
      <c r="AH7" s="31"/>
      <c r="AI7" t="str">
        <f>""</f>
        <v/>
      </c>
      <c r="AJ7" t="str">
        <f>""</f>
        <v/>
      </c>
      <c r="AK7" t="str">
        <f>""</f>
        <v/>
      </c>
      <c r="AL7" t="str">
        <f>""</f>
        <v/>
      </c>
      <c r="AM7" s="1">
        <f t="shared" si="6"/>
        <v>3.6695094070384053</v>
      </c>
      <c r="AN7" s="1">
        <f t="shared" si="7"/>
        <v>0.99387011142209736</v>
      </c>
      <c r="AO7" s="71">
        <f>IF(AND(ISNUMBER(Y7),ISNUMBER(AA7)),MAX(AO$4:AO6)+1,0)</f>
        <v>0</v>
      </c>
      <c r="AP7" s="73">
        <f t="shared" si="8"/>
        <v>7</v>
      </c>
      <c r="AQ7" s="94" t="str">
        <f t="shared" si="9"/>
        <v xml:space="preserve">MAR07 </v>
      </c>
      <c r="AR7" s="73" t="str">
        <f t="shared" si="10"/>
        <v xml:space="preserve">PM </v>
      </c>
      <c r="AS7" s="58">
        <f t="shared" si="11"/>
        <v>4</v>
      </c>
      <c r="AT7" s="68">
        <f t="shared" si="12"/>
        <v>1712848.1099370001</v>
      </c>
      <c r="AU7" s="68">
        <f t="shared" si="13"/>
        <v>7534250.6285982002</v>
      </c>
      <c r="AV7" s="59">
        <f t="shared" si="14"/>
        <v>919</v>
      </c>
      <c r="AW7" s="58">
        <f t="shared" si="15"/>
        <v>8.5</v>
      </c>
      <c r="AX7" s="58">
        <f t="shared" si="16"/>
        <v>2500</v>
      </c>
      <c r="AY7" s="73"/>
      <c r="AZ7" s="73"/>
      <c r="BA7" s="73"/>
      <c r="BB7" s="73"/>
    </row>
    <row r="8" spans="1:54" ht="24.75" customHeight="1" x14ac:dyDescent="0.25">
      <c r="A8" s="79">
        <f t="shared" si="20"/>
        <v>5</v>
      </c>
      <c r="B8" s="90">
        <f t="shared" ref="B8" si="22">B6+1</f>
        <v>3</v>
      </c>
      <c r="C8" s="91" t="s">
        <v>207</v>
      </c>
      <c r="D8" s="146" t="s">
        <v>14</v>
      </c>
      <c r="E8" s="146" t="s">
        <v>15</v>
      </c>
      <c r="F8" s="147">
        <v>467661</v>
      </c>
      <c r="G8" s="146">
        <v>7583400</v>
      </c>
      <c r="H8" s="146" t="s">
        <v>19</v>
      </c>
      <c r="I8" s="146" t="s">
        <v>52</v>
      </c>
      <c r="J8" s="146">
        <v>20</v>
      </c>
      <c r="K8" s="146">
        <v>330</v>
      </c>
      <c r="L8" s="86" t="str">
        <f t="shared" si="17"/>
        <v/>
      </c>
      <c r="M8" s="25" t="str">
        <f t="shared" si="0"/>
        <v xml:space="preserve">MAR05 </v>
      </c>
      <c r="N8" s="81">
        <f t="shared" si="21"/>
        <v>467137</v>
      </c>
      <c r="O8" s="81">
        <f t="shared" si="21"/>
        <v>7579668</v>
      </c>
      <c r="P8" s="30">
        <f>P7+1</f>
        <v>8</v>
      </c>
      <c r="Q8" s="30">
        <v>5</v>
      </c>
      <c r="R8" s="39" t="str">
        <f t="shared" si="1"/>
        <v>467137 m E</v>
      </c>
      <c r="S8" s="39" t="str">
        <f t="shared" si="2"/>
        <v>7579668 m S</v>
      </c>
      <c r="T8" s="31" t="s">
        <v>114</v>
      </c>
      <c r="U8" s="31" t="s">
        <v>396</v>
      </c>
      <c r="V8" s="33" t="s">
        <v>243</v>
      </c>
      <c r="W8" s="31" t="str">
        <f t="shared" si="3"/>
        <v xml:space="preserve">NC </v>
      </c>
      <c r="X8" s="57" t="s">
        <v>57</v>
      </c>
      <c r="Y8" s="33" t="str">
        <f t="shared" si="4"/>
        <v/>
      </c>
      <c r="Z8" s="53" t="str">
        <f t="shared" si="18"/>
        <v xml:space="preserve">- </v>
      </c>
      <c r="AA8" s="54">
        <f t="shared" si="19"/>
        <v>720</v>
      </c>
      <c r="AB8" s="21" t="str">
        <f t="shared" si="5"/>
        <v>-</v>
      </c>
      <c r="AC8" s="21"/>
      <c r="AD8">
        <v>1712874.5166225999</v>
      </c>
      <c r="AE8">
        <v>7533164.8230084004</v>
      </c>
      <c r="AF8">
        <v>937.5</v>
      </c>
      <c r="AG8" s="31">
        <v>20</v>
      </c>
      <c r="AH8" s="31"/>
      <c r="AI8" t="str">
        <f>""</f>
        <v/>
      </c>
      <c r="AJ8" t="str">
        <f>""</f>
        <v/>
      </c>
      <c r="AK8" t="str">
        <f>""</f>
        <v/>
      </c>
      <c r="AL8" t="str">
        <f>""</f>
        <v/>
      </c>
      <c r="AM8" s="1">
        <f t="shared" si="6"/>
        <v>3.6667498327527039</v>
      </c>
      <c r="AN8" s="1">
        <f t="shared" si="7"/>
        <v>0.99386474750719955</v>
      </c>
      <c r="AO8" s="71">
        <f>IF(AND(ISNUMBER(Y8),ISNUMBER(AA8)),MAX(AO$4:AO7)+1,0)</f>
        <v>0</v>
      </c>
      <c r="AP8" s="73">
        <f t="shared" si="8"/>
        <v>21</v>
      </c>
      <c r="AQ8" s="94" t="str">
        <f t="shared" si="9"/>
        <v xml:space="preserve">MAR21 </v>
      </c>
      <c r="AR8" s="73" t="str">
        <f t="shared" si="10"/>
        <v xml:space="preserve">PT </v>
      </c>
      <c r="AS8" s="58">
        <f t="shared" si="11"/>
        <v>5</v>
      </c>
      <c r="AT8" s="68">
        <f t="shared" si="12"/>
        <v>1713721.6073069</v>
      </c>
      <c r="AU8" s="68">
        <f t="shared" si="13"/>
        <v>7536409.2427872997</v>
      </c>
      <c r="AV8" s="59">
        <f t="shared" si="14"/>
        <v>886.9</v>
      </c>
      <c r="AW8" s="58">
        <f t="shared" si="15"/>
        <v>52</v>
      </c>
      <c r="AX8" s="58">
        <f t="shared" si="16"/>
        <v>6470</v>
      </c>
      <c r="AY8" s="73"/>
      <c r="AZ8" s="73"/>
      <c r="BA8" s="73"/>
      <c r="BB8" s="73"/>
    </row>
    <row r="9" spans="1:54" ht="24.75" customHeight="1" x14ac:dyDescent="0.25">
      <c r="A9" s="79">
        <f t="shared" si="20"/>
        <v>6</v>
      </c>
      <c r="B9" s="90"/>
      <c r="C9" s="91" t="s">
        <v>208</v>
      </c>
      <c r="D9" s="146"/>
      <c r="E9" s="146"/>
      <c r="F9" s="147"/>
      <c r="G9" s="146"/>
      <c r="H9" s="146"/>
      <c r="I9" s="146"/>
      <c r="J9" s="146"/>
      <c r="K9" s="146"/>
      <c r="L9" s="86" t="str">
        <f t="shared" si="17"/>
        <v/>
      </c>
      <c r="M9" s="25" t="str">
        <f t="shared" si="0"/>
        <v xml:space="preserve">MAR06 </v>
      </c>
      <c r="N9" s="81">
        <f t="shared" si="21"/>
        <v>467678</v>
      </c>
      <c r="O9" s="81">
        <f t="shared" si="21"/>
        <v>7579803</v>
      </c>
      <c r="P9" s="30">
        <f t="shared" ref="P9:P27" si="23">P8+1</f>
        <v>9</v>
      </c>
      <c r="Q9" s="30">
        <v>6</v>
      </c>
      <c r="R9" s="39" t="str">
        <f t="shared" si="1"/>
        <v>467678 m E</v>
      </c>
      <c r="S9" s="39" t="str">
        <f t="shared" si="2"/>
        <v>7579803 m S</v>
      </c>
      <c r="T9" s="31" t="s">
        <v>114</v>
      </c>
      <c r="U9" s="31" t="s">
        <v>396</v>
      </c>
      <c r="V9" s="33" t="s">
        <v>244</v>
      </c>
      <c r="W9" s="31" t="str">
        <f t="shared" si="3"/>
        <v xml:space="preserve">NC </v>
      </c>
      <c r="X9" s="57" t="s">
        <v>57</v>
      </c>
      <c r="Y9" s="33" t="str">
        <f t="shared" si="4"/>
        <v/>
      </c>
      <c r="Z9" s="53" t="str">
        <f t="shared" si="18"/>
        <v xml:space="preserve">- </v>
      </c>
      <c r="AA9" s="54" t="str">
        <f t="shared" si="19"/>
        <v xml:space="preserve">sd </v>
      </c>
      <c r="AB9" s="21" t="str">
        <f t="shared" si="5"/>
        <v>-</v>
      </c>
      <c r="AC9" s="21"/>
      <c r="AD9">
        <v>1713434.5120776</v>
      </c>
      <c r="AE9">
        <v>7533258.3789593996</v>
      </c>
      <c r="AF9">
        <v>955.9</v>
      </c>
      <c r="AG9" s="31">
        <v>19</v>
      </c>
      <c r="AH9" s="31"/>
      <c r="AI9" t="str">
        <f>""</f>
        <v/>
      </c>
      <c r="AJ9" t="str">
        <f>""</f>
        <v/>
      </c>
      <c r="AK9" t="str">
        <f>""</f>
        <v/>
      </c>
      <c r="AL9" t="str">
        <f>""</f>
        <v/>
      </c>
      <c r="AM9" s="1">
        <f t="shared" si="6"/>
        <v>3.6637056095809508</v>
      </c>
      <c r="AN9" s="1">
        <f t="shared" si="7"/>
        <v>0.99385938908430727</v>
      </c>
      <c r="AO9" s="71">
        <f>IF(AND(ISNUMBER(Y9),ISNUMBER(AA9)),MAX(AO$4:AO8)+1,0)</f>
        <v>0</v>
      </c>
      <c r="AP9" s="73">
        <f t="shared" si="8"/>
        <v>22</v>
      </c>
      <c r="AQ9" s="94" t="str">
        <f t="shared" si="9"/>
        <v xml:space="preserve">MAR22 </v>
      </c>
      <c r="AR9" s="73" t="str">
        <f t="shared" si="10"/>
        <v xml:space="preserve">PT </v>
      </c>
      <c r="AS9" s="58">
        <f t="shared" si="11"/>
        <v>6</v>
      </c>
      <c r="AT9" s="68">
        <f t="shared" si="12"/>
        <v>1713690.0927720999</v>
      </c>
      <c r="AU9" s="68">
        <f t="shared" si="13"/>
        <v>7536462.8061878998</v>
      </c>
      <c r="AV9" s="59">
        <f t="shared" si="14"/>
        <v>890.5</v>
      </c>
      <c r="AW9" s="58">
        <f t="shared" si="15"/>
        <v>60.2</v>
      </c>
      <c r="AX9" s="58">
        <f t="shared" si="16"/>
        <v>9430</v>
      </c>
      <c r="AY9" s="73"/>
      <c r="AZ9" s="73"/>
      <c r="BA9" s="73"/>
      <c r="BB9" s="73"/>
    </row>
    <row r="10" spans="1:54" ht="24.75" customHeight="1" x14ac:dyDescent="0.25">
      <c r="A10" s="79">
        <f t="shared" si="20"/>
        <v>7</v>
      </c>
      <c r="B10" s="28">
        <f t="shared" ref="B10" si="24">B8+1</f>
        <v>4</v>
      </c>
      <c r="C10" s="92" t="s">
        <v>242</v>
      </c>
      <c r="D10" s="75" t="s">
        <v>209</v>
      </c>
      <c r="E10" s="75" t="s">
        <v>210</v>
      </c>
      <c r="F10" s="93">
        <v>466654</v>
      </c>
      <c r="G10" s="75">
        <v>7579755</v>
      </c>
      <c r="H10" s="75" t="s">
        <v>154</v>
      </c>
      <c r="I10" s="75" t="s">
        <v>48</v>
      </c>
      <c r="J10" s="75" t="s">
        <v>45</v>
      </c>
      <c r="K10" s="75">
        <v>612</v>
      </c>
      <c r="L10" s="86" t="str">
        <f t="shared" si="17"/>
        <v/>
      </c>
      <c r="M10" s="25" t="str">
        <f t="shared" si="0"/>
        <v xml:space="preserve">MAR07 </v>
      </c>
      <c r="N10" s="81">
        <f t="shared" si="21"/>
        <v>467027</v>
      </c>
      <c r="O10" s="81">
        <f t="shared" si="21"/>
        <v>7580729</v>
      </c>
      <c r="P10" s="30">
        <f t="shared" si="23"/>
        <v>10</v>
      </c>
      <c r="Q10" s="30">
        <v>7</v>
      </c>
      <c r="R10" s="39" t="str">
        <f t="shared" si="1"/>
        <v>467027 m E</v>
      </c>
      <c r="S10" s="39" t="str">
        <f t="shared" si="2"/>
        <v>7580729 m S</v>
      </c>
      <c r="T10" s="31" t="s">
        <v>114</v>
      </c>
      <c r="U10" s="31" t="s">
        <v>396</v>
      </c>
      <c r="V10" s="33" t="s">
        <v>245</v>
      </c>
      <c r="W10" s="31" t="str">
        <f t="shared" si="3"/>
        <v xml:space="preserve">PM(4) </v>
      </c>
      <c r="X10" s="57" t="s">
        <v>64</v>
      </c>
      <c r="Y10" s="33">
        <f t="shared" si="4"/>
        <v>2</v>
      </c>
      <c r="Z10" s="53">
        <f t="shared" si="18"/>
        <v>8.5</v>
      </c>
      <c r="AA10" s="54">
        <f t="shared" si="19"/>
        <v>2500</v>
      </c>
      <c r="AB10" s="21" t="str">
        <f t="shared" si="5"/>
        <v>-</v>
      </c>
      <c r="AC10" s="21"/>
      <c r="AD10">
        <v>1712848.1099370001</v>
      </c>
      <c r="AE10">
        <v>7534250.6285982002</v>
      </c>
      <c r="AF10">
        <v>919</v>
      </c>
      <c r="AG10" s="31">
        <v>18</v>
      </c>
      <c r="AH10" s="31"/>
      <c r="AI10" t="str">
        <f>""</f>
        <v/>
      </c>
      <c r="AJ10" t="str">
        <f>""</f>
        <v/>
      </c>
      <c r="AK10" t="str">
        <f>""</f>
        <v/>
      </c>
      <c r="AL10" t="str">
        <f>""</f>
        <v/>
      </c>
      <c r="AM10" s="1">
        <f t="shared" si="6"/>
        <v>3.6675569291218713</v>
      </c>
      <c r="AN10" s="1">
        <f t="shared" si="7"/>
        <v>0.99386887838863525</v>
      </c>
      <c r="AO10" s="71">
        <f>IF(AND(ISNUMBER(Y10),ISNUMBER(AA10)),MAX(AO$4:AO9)+1,0)</f>
        <v>4</v>
      </c>
      <c r="AP10" s="73" t="str">
        <f t="shared" si="8"/>
        <v/>
      </c>
      <c r="AQ10" s="73" t="str">
        <f t="shared" si="9"/>
        <v/>
      </c>
      <c r="AR10" s="73" t="str">
        <f t="shared" si="10"/>
        <v/>
      </c>
      <c r="AS10" s="58" t="str">
        <f t="shared" si="11"/>
        <v/>
      </c>
      <c r="AT10" s="68" t="str">
        <f t="shared" si="12"/>
        <v/>
      </c>
      <c r="AU10" s="68" t="str">
        <f t="shared" si="13"/>
        <v/>
      </c>
      <c r="AV10" s="59" t="str">
        <f t="shared" si="14"/>
        <v/>
      </c>
      <c r="AW10" s="58" t="str">
        <f t="shared" si="15"/>
        <v/>
      </c>
      <c r="AX10" s="58" t="str">
        <f t="shared" si="16"/>
        <v/>
      </c>
      <c r="AY10" s="73"/>
      <c r="AZ10" s="73"/>
      <c r="BA10" s="73"/>
      <c r="BB10" s="73"/>
    </row>
    <row r="11" spans="1:54" ht="24.75" customHeight="1" x14ac:dyDescent="0.25">
      <c r="A11" s="79">
        <f t="shared" si="20"/>
        <v>8</v>
      </c>
      <c r="B11" s="28"/>
      <c r="C11" s="92" t="s">
        <v>243</v>
      </c>
      <c r="D11" s="75" t="s">
        <v>209</v>
      </c>
      <c r="E11" s="75" t="s">
        <v>211</v>
      </c>
      <c r="F11" s="93">
        <v>467137</v>
      </c>
      <c r="G11" s="75">
        <v>7579668</v>
      </c>
      <c r="H11" s="75" t="s">
        <v>57</v>
      </c>
      <c r="I11" s="75" t="s">
        <v>48</v>
      </c>
      <c r="J11" s="75" t="s">
        <v>45</v>
      </c>
      <c r="K11" s="75">
        <v>720</v>
      </c>
      <c r="L11" s="86" t="str">
        <f t="shared" si="17"/>
        <v/>
      </c>
      <c r="M11" s="25" t="str">
        <f t="shared" si="0"/>
        <v xml:space="preserve">MAR08 </v>
      </c>
      <c r="N11" s="81">
        <f t="shared" si="21"/>
        <v>467572</v>
      </c>
      <c r="O11" s="81">
        <f t="shared" si="21"/>
        <v>7582048</v>
      </c>
      <c r="P11" s="30">
        <f t="shared" si="23"/>
        <v>11</v>
      </c>
      <c r="Q11" s="30">
        <v>8</v>
      </c>
      <c r="R11" s="39" t="str">
        <f t="shared" si="1"/>
        <v>467572 m E</v>
      </c>
      <c r="S11" s="39" t="str">
        <f t="shared" si="2"/>
        <v>7582048 m S</v>
      </c>
      <c r="T11" s="31" t="s">
        <v>114</v>
      </c>
      <c r="U11" s="31" t="s">
        <v>396</v>
      </c>
      <c r="V11" s="33" t="s">
        <v>246</v>
      </c>
      <c r="W11" s="31" t="str">
        <f t="shared" si="3"/>
        <v xml:space="preserve">NC </v>
      </c>
      <c r="X11" s="57" t="s">
        <v>57</v>
      </c>
      <c r="Y11" s="33" t="str">
        <f t="shared" si="4"/>
        <v/>
      </c>
      <c r="Z11" s="53" t="str">
        <f t="shared" si="18"/>
        <v xml:space="preserve">- </v>
      </c>
      <c r="AA11" s="54">
        <f t="shared" si="19"/>
        <v>360</v>
      </c>
      <c r="AB11" s="21" t="str">
        <f t="shared" si="5"/>
        <v>-</v>
      </c>
      <c r="AC11" s="21"/>
      <c r="AD11" s="47">
        <v>1713507.2502673001</v>
      </c>
      <c r="AE11" s="47">
        <v>7535545.7254873998</v>
      </c>
      <c r="AF11" s="52">
        <v>896.1</v>
      </c>
      <c r="AG11" s="31">
        <v>17</v>
      </c>
      <c r="AH11" s="31"/>
      <c r="AI11" t="str">
        <f>""</f>
        <v/>
      </c>
      <c r="AJ11" t="str">
        <f>""</f>
        <v/>
      </c>
      <c r="AK11" t="str">
        <f>""</f>
        <v/>
      </c>
      <c r="AL11" t="str">
        <f>""</f>
        <v/>
      </c>
      <c r="AM11" s="1">
        <f t="shared" si="6"/>
        <v>3.6646917485805397</v>
      </c>
      <c r="AN11" s="1">
        <f t="shared" si="7"/>
        <v>0.99386679238741293</v>
      </c>
      <c r="AO11" s="71">
        <f>IF(AND(ISNUMBER(Y11),ISNUMBER(AA11)),MAX(AO$4:AO10)+1,0)</f>
        <v>0</v>
      </c>
      <c r="AP11" s="73" t="str">
        <f t="shared" si="8"/>
        <v/>
      </c>
      <c r="AQ11" s="73" t="str">
        <f t="shared" si="9"/>
        <v/>
      </c>
      <c r="AR11" s="73" t="str">
        <f t="shared" si="10"/>
        <v/>
      </c>
      <c r="AS11" s="58" t="str">
        <f t="shared" si="11"/>
        <v/>
      </c>
      <c r="AT11" s="68" t="str">
        <f t="shared" si="12"/>
        <v/>
      </c>
      <c r="AU11" s="68" t="str">
        <f t="shared" si="13"/>
        <v/>
      </c>
      <c r="AV11" s="59" t="str">
        <f t="shared" si="14"/>
        <v/>
      </c>
      <c r="AW11" s="58" t="str">
        <f t="shared" si="15"/>
        <v/>
      </c>
      <c r="AX11" s="58" t="str">
        <f t="shared" si="16"/>
        <v/>
      </c>
      <c r="AY11" s="73"/>
      <c r="AZ11" s="73"/>
      <c r="BA11" s="73"/>
      <c r="BB11" s="73"/>
    </row>
    <row r="12" spans="1:54" ht="24.75" customHeight="1" x14ac:dyDescent="0.25">
      <c r="A12" s="79">
        <f t="shared" si="20"/>
        <v>9</v>
      </c>
      <c r="B12" s="28">
        <f t="shared" ref="B12" si="25">B10+1</f>
        <v>5</v>
      </c>
      <c r="C12" s="92" t="s">
        <v>244</v>
      </c>
      <c r="D12" s="75" t="s">
        <v>147</v>
      </c>
      <c r="E12" s="75" t="s">
        <v>31</v>
      </c>
      <c r="F12" s="93">
        <v>467678</v>
      </c>
      <c r="G12" s="75">
        <v>7579803</v>
      </c>
      <c r="H12" s="75" t="s">
        <v>57</v>
      </c>
      <c r="I12" s="75" t="s">
        <v>48</v>
      </c>
      <c r="J12" s="75" t="s">
        <v>45</v>
      </c>
      <c r="K12" s="75" t="s">
        <v>31</v>
      </c>
      <c r="L12" s="86" t="str">
        <f t="shared" si="17"/>
        <v/>
      </c>
      <c r="M12" s="25" t="str">
        <f t="shared" si="0"/>
        <v xml:space="preserve">MAR09 </v>
      </c>
      <c r="N12" s="81">
        <f t="shared" si="21"/>
        <v>467878</v>
      </c>
      <c r="O12" s="81">
        <f t="shared" si="21"/>
        <v>7582807</v>
      </c>
      <c r="P12" s="30">
        <f t="shared" si="23"/>
        <v>12</v>
      </c>
      <c r="Q12" s="30">
        <v>9</v>
      </c>
      <c r="R12" s="39" t="str">
        <f t="shared" si="1"/>
        <v>467878 m E</v>
      </c>
      <c r="S12" s="39" t="str">
        <f t="shared" si="2"/>
        <v>7582807 m S</v>
      </c>
      <c r="T12" s="31" t="s">
        <v>114</v>
      </c>
      <c r="U12" s="31" t="s">
        <v>396</v>
      </c>
      <c r="V12" s="33" t="s">
        <v>247</v>
      </c>
      <c r="W12" s="31" t="str">
        <f t="shared" si="3"/>
        <v xml:space="preserve">PM </v>
      </c>
      <c r="X12" s="57" t="s">
        <v>64</v>
      </c>
      <c r="Y12" s="33">
        <f t="shared" si="4"/>
        <v>2</v>
      </c>
      <c r="Z12" s="53">
        <f t="shared" si="18"/>
        <v>2</v>
      </c>
      <c r="AA12" s="54" t="str">
        <f t="shared" si="19"/>
        <v xml:space="preserve">sd </v>
      </c>
      <c r="AB12" s="21" t="str">
        <f t="shared" si="5"/>
        <v>-</v>
      </c>
      <c r="AC12" s="21"/>
      <c r="AD12">
        <v>1713878.7986876999</v>
      </c>
      <c r="AE12">
        <v>7536291.6053523999</v>
      </c>
      <c r="AF12">
        <v>894.4</v>
      </c>
      <c r="AG12" s="31">
        <v>16</v>
      </c>
      <c r="AH12" s="31"/>
      <c r="AI12" t="str">
        <f>""</f>
        <v/>
      </c>
      <c r="AJ12" t="str">
        <f>""</f>
        <v/>
      </c>
      <c r="AK12" t="str">
        <f>""</f>
        <v/>
      </c>
      <c r="AL12" t="str">
        <f>""</f>
        <v/>
      </c>
      <c r="AM12" s="1">
        <f t="shared" si="6"/>
        <v>3.6630890930706292</v>
      </c>
      <c r="AN12" s="1">
        <f t="shared" si="7"/>
        <v>0.99386567604218334</v>
      </c>
      <c r="AO12" s="71">
        <f>IF(AND(ISNUMBER(Y12),ISNUMBER(AA12)),MAX(AO$4:AO11)+1,0)</f>
        <v>0</v>
      </c>
      <c r="AP12" s="73" t="str">
        <f t="shared" si="8"/>
        <v/>
      </c>
      <c r="AQ12" s="73" t="str">
        <f t="shared" si="9"/>
        <v/>
      </c>
      <c r="AR12" s="73" t="str">
        <f t="shared" si="10"/>
        <v/>
      </c>
      <c r="AS12" s="58" t="str">
        <f t="shared" si="11"/>
        <v/>
      </c>
      <c r="AT12" s="68" t="str">
        <f t="shared" si="12"/>
        <v/>
      </c>
      <c r="AU12" s="68" t="str">
        <f t="shared" si="13"/>
        <v/>
      </c>
      <c r="AV12" s="59" t="str">
        <f t="shared" si="14"/>
        <v/>
      </c>
      <c r="AW12" s="58" t="str">
        <f t="shared" si="15"/>
        <v/>
      </c>
      <c r="AX12" s="58" t="str">
        <f t="shared" si="16"/>
        <v/>
      </c>
      <c r="AY12" s="73"/>
      <c r="AZ12" s="73"/>
      <c r="BA12" s="73"/>
      <c r="BB12" s="73"/>
    </row>
    <row r="13" spans="1:54" ht="24.75" customHeight="1" x14ac:dyDescent="0.25">
      <c r="A13" s="79">
        <f t="shared" si="20"/>
        <v>10</v>
      </c>
      <c r="B13" s="28"/>
      <c r="C13" s="92" t="s">
        <v>245</v>
      </c>
      <c r="D13" s="75" t="s">
        <v>212</v>
      </c>
      <c r="E13" s="75" t="s">
        <v>213</v>
      </c>
      <c r="F13" s="93">
        <v>467027</v>
      </c>
      <c r="G13" s="75">
        <v>7580729</v>
      </c>
      <c r="H13" s="75" t="s">
        <v>164</v>
      </c>
      <c r="I13" s="75" t="s">
        <v>48</v>
      </c>
      <c r="J13" s="75">
        <v>8.5</v>
      </c>
      <c r="K13" s="75">
        <v>2500</v>
      </c>
      <c r="L13" s="86" t="str">
        <f t="shared" si="17"/>
        <v/>
      </c>
      <c r="M13" s="25" t="str">
        <f t="shared" si="0"/>
        <v xml:space="preserve">MAR10 </v>
      </c>
      <c r="N13" s="81">
        <f t="shared" si="21"/>
        <v>468843</v>
      </c>
      <c r="O13" s="81">
        <f t="shared" si="21"/>
        <v>7581681</v>
      </c>
      <c r="P13" s="30">
        <f t="shared" si="23"/>
        <v>13</v>
      </c>
      <c r="Q13" s="30">
        <v>10</v>
      </c>
      <c r="R13" s="39" t="str">
        <f t="shared" si="1"/>
        <v>468843 m E</v>
      </c>
      <c r="S13" s="39" t="str">
        <f t="shared" si="2"/>
        <v>7581681 m S</v>
      </c>
      <c r="T13" s="31" t="s">
        <v>114</v>
      </c>
      <c r="U13" s="31" t="s">
        <v>396</v>
      </c>
      <c r="V13" s="33" t="s">
        <v>248</v>
      </c>
      <c r="W13" s="31" t="str">
        <f t="shared" si="3"/>
        <v xml:space="preserve">NC </v>
      </c>
      <c r="X13" s="57" t="s">
        <v>57</v>
      </c>
      <c r="Y13" s="33" t="str">
        <f t="shared" si="4"/>
        <v/>
      </c>
      <c r="Z13" s="53" t="str">
        <f t="shared" si="18"/>
        <v xml:space="preserve">- </v>
      </c>
      <c r="AA13" s="54" t="str">
        <f t="shared" si="19"/>
        <v xml:space="preserve">sd </v>
      </c>
      <c r="AB13" s="21" t="str">
        <f t="shared" si="5"/>
        <v>-</v>
      </c>
      <c r="AC13" s="21"/>
      <c r="AD13" s="47">
        <v>1714767.9633958</v>
      </c>
      <c r="AE13" s="47">
        <v>7535071.1235434003</v>
      </c>
      <c r="AF13" s="52">
        <v>924.2</v>
      </c>
      <c r="AG13" s="31">
        <v>15</v>
      </c>
      <c r="AH13" s="31"/>
      <c r="AI13" t="str">
        <f>""</f>
        <v/>
      </c>
      <c r="AJ13" t="str">
        <f>""</f>
        <v/>
      </c>
      <c r="AK13" t="str">
        <f>""</f>
        <v/>
      </c>
      <c r="AL13" t="str">
        <f>""</f>
        <v/>
      </c>
      <c r="AM13" s="1">
        <f t="shared" si="6"/>
        <v>3.657446017954411</v>
      </c>
      <c r="AN13" s="1">
        <f t="shared" si="7"/>
        <v>0.99385230314271999</v>
      </c>
      <c r="AO13" s="71">
        <f>IF(AND(ISNUMBER(Y13),ISNUMBER(AA13)),MAX(AO$4:AO12)+1,0)</f>
        <v>0</v>
      </c>
      <c r="AP13" s="73" t="str">
        <f t="shared" si="8"/>
        <v/>
      </c>
      <c r="AQ13" s="73" t="str">
        <f t="shared" si="9"/>
        <v/>
      </c>
      <c r="AR13" s="73" t="str">
        <f t="shared" si="10"/>
        <v/>
      </c>
      <c r="AS13" s="58" t="str">
        <f t="shared" si="11"/>
        <v/>
      </c>
      <c r="AT13" s="68" t="str">
        <f t="shared" si="12"/>
        <v/>
      </c>
      <c r="AU13" s="68" t="str">
        <f t="shared" si="13"/>
        <v/>
      </c>
      <c r="AV13" s="59" t="str">
        <f t="shared" si="14"/>
        <v/>
      </c>
      <c r="AW13" s="58" t="str">
        <f t="shared" si="15"/>
        <v/>
      </c>
      <c r="AX13" s="58" t="str">
        <f t="shared" si="16"/>
        <v/>
      </c>
      <c r="AY13" s="73"/>
      <c r="AZ13" s="73"/>
      <c r="BA13" s="73"/>
      <c r="BB13" s="73"/>
    </row>
    <row r="14" spans="1:54" ht="24.75" customHeight="1" x14ac:dyDescent="0.25">
      <c r="A14" s="79">
        <f t="shared" si="20"/>
        <v>11</v>
      </c>
      <c r="B14" s="28">
        <f t="shared" ref="B14" si="26">B12+1</f>
        <v>6</v>
      </c>
      <c r="C14" s="92" t="s">
        <v>246</v>
      </c>
      <c r="D14" s="75" t="s">
        <v>214</v>
      </c>
      <c r="E14" s="75" t="s">
        <v>215</v>
      </c>
      <c r="F14" s="93">
        <v>467572</v>
      </c>
      <c r="G14" s="75">
        <v>7582048</v>
      </c>
      <c r="H14" s="75" t="s">
        <v>57</v>
      </c>
      <c r="I14" s="75" t="s">
        <v>48</v>
      </c>
      <c r="J14" s="75" t="s">
        <v>45</v>
      </c>
      <c r="K14" s="75">
        <v>360</v>
      </c>
      <c r="L14" s="86" t="str">
        <f t="shared" si="17"/>
        <v/>
      </c>
      <c r="M14" s="25" t="str">
        <f t="shared" si="0"/>
        <v xml:space="preserve">MAR11 </v>
      </c>
      <c r="N14" s="81">
        <f t="shared" si="21"/>
        <v>468630</v>
      </c>
      <c r="O14" s="81">
        <f t="shared" si="21"/>
        <v>7582075</v>
      </c>
      <c r="P14" s="30">
        <f t="shared" si="23"/>
        <v>14</v>
      </c>
      <c r="Q14" s="30">
        <v>11</v>
      </c>
      <c r="R14" s="39" t="str">
        <f t="shared" si="1"/>
        <v>468630 m E</v>
      </c>
      <c r="S14" s="39" t="str">
        <f t="shared" si="2"/>
        <v>7582075 m S</v>
      </c>
      <c r="T14" s="31" t="s">
        <v>114</v>
      </c>
      <c r="U14" s="31" t="s">
        <v>396</v>
      </c>
      <c r="V14" s="33" t="s">
        <v>249</v>
      </c>
      <c r="W14" s="31" t="str">
        <f t="shared" si="3"/>
        <v xml:space="preserve">NC </v>
      </c>
      <c r="X14" s="57" t="s">
        <v>57</v>
      </c>
      <c r="Y14" s="33" t="str">
        <f t="shared" si="4"/>
        <v/>
      </c>
      <c r="Z14" s="53" t="str">
        <f t="shared" si="18"/>
        <v xml:space="preserve">- </v>
      </c>
      <c r="AA14" s="54" t="str">
        <f t="shared" si="19"/>
        <v xml:space="preserve">sd </v>
      </c>
      <c r="AB14" s="21" t="str">
        <f t="shared" si="5"/>
        <v>-</v>
      </c>
      <c r="AC14" s="21"/>
      <c r="AD14">
        <v>1714583.3845309</v>
      </c>
      <c r="AE14">
        <v>7535488.1812158003</v>
      </c>
      <c r="AF14">
        <v>903.9</v>
      </c>
      <c r="AG14" s="31">
        <v>14</v>
      </c>
      <c r="AH14" s="31"/>
      <c r="AI14" t="str">
        <f>""</f>
        <v/>
      </c>
      <c r="AJ14" t="str">
        <f>""</f>
        <v/>
      </c>
      <c r="AK14" t="str">
        <f>""</f>
        <v/>
      </c>
      <c r="AL14" t="str">
        <f>""</f>
        <v/>
      </c>
      <c r="AM14" s="1">
        <f t="shared" si="6"/>
        <v>3.6587145179158398</v>
      </c>
      <c r="AN14" s="1">
        <f t="shared" si="7"/>
        <v>0.99385566368254075</v>
      </c>
      <c r="AO14" s="71">
        <f>IF(AND(ISNUMBER(Y14),ISNUMBER(AA14)),MAX(AO$4:AO13)+1,0)</f>
        <v>0</v>
      </c>
      <c r="AP14" s="73" t="str">
        <f t="shared" si="8"/>
        <v/>
      </c>
      <c r="AQ14" s="73" t="str">
        <f t="shared" si="9"/>
        <v/>
      </c>
      <c r="AR14" s="73" t="str">
        <f t="shared" si="10"/>
        <v/>
      </c>
      <c r="AS14" s="58" t="str">
        <f t="shared" si="11"/>
        <v/>
      </c>
      <c r="AT14" s="68" t="str">
        <f t="shared" si="12"/>
        <v/>
      </c>
      <c r="AU14" s="68" t="str">
        <f t="shared" si="13"/>
        <v/>
      </c>
      <c r="AV14" s="59" t="str">
        <f t="shared" si="14"/>
        <v/>
      </c>
      <c r="AW14" s="58" t="str">
        <f t="shared" si="15"/>
        <v/>
      </c>
      <c r="AX14" s="58" t="str">
        <f t="shared" si="16"/>
        <v/>
      </c>
      <c r="AY14" s="73"/>
      <c r="AZ14" s="73"/>
      <c r="BA14" s="73"/>
      <c r="BB14" s="73"/>
    </row>
    <row r="15" spans="1:54" ht="24.75" customHeight="1" x14ac:dyDescent="0.25">
      <c r="A15" s="79">
        <f t="shared" si="20"/>
        <v>12</v>
      </c>
      <c r="B15" s="28"/>
      <c r="C15" s="92" t="s">
        <v>247</v>
      </c>
      <c r="D15" s="75" t="s">
        <v>216</v>
      </c>
      <c r="E15" s="75" t="s">
        <v>217</v>
      </c>
      <c r="F15" s="93">
        <v>467878</v>
      </c>
      <c r="G15" s="75">
        <v>7582807</v>
      </c>
      <c r="H15" s="75" t="s">
        <v>64</v>
      </c>
      <c r="I15" s="75" t="s">
        <v>218</v>
      </c>
      <c r="J15" s="75">
        <v>2</v>
      </c>
      <c r="K15" s="75" t="s">
        <v>31</v>
      </c>
      <c r="L15" s="86" t="str">
        <f t="shared" si="17"/>
        <v/>
      </c>
      <c r="M15" s="25" t="str">
        <f t="shared" si="0"/>
        <v xml:space="preserve">MAR12 </v>
      </c>
      <c r="N15" s="81">
        <f t="shared" si="21"/>
        <v>468160</v>
      </c>
      <c r="O15" s="81">
        <f t="shared" si="21"/>
        <v>7580269</v>
      </c>
      <c r="P15" s="30">
        <f t="shared" si="23"/>
        <v>15</v>
      </c>
      <c r="Q15" s="30">
        <v>12</v>
      </c>
      <c r="R15" s="39" t="str">
        <f t="shared" si="1"/>
        <v>468160 m E</v>
      </c>
      <c r="S15" s="39" t="str">
        <f t="shared" si="2"/>
        <v>7580269 m S</v>
      </c>
      <c r="T15" s="31" t="s">
        <v>114</v>
      </c>
      <c r="U15" s="31" t="s">
        <v>396</v>
      </c>
      <c r="V15" s="33" t="s">
        <v>250</v>
      </c>
      <c r="W15" s="31" t="str">
        <f t="shared" si="3"/>
        <v xml:space="preserve">PM </v>
      </c>
      <c r="X15" s="57" t="s">
        <v>64</v>
      </c>
      <c r="Y15" s="33">
        <f t="shared" si="4"/>
        <v>2</v>
      </c>
      <c r="Z15" s="53">
        <f t="shared" si="18"/>
        <v>3.5</v>
      </c>
      <c r="AA15" s="54" t="str">
        <f t="shared" si="19"/>
        <v xml:space="preserve">sd </v>
      </c>
      <c r="AB15" s="21" t="str">
        <f t="shared" si="5"/>
        <v>-</v>
      </c>
      <c r="AC15" s="21"/>
      <c r="AD15">
        <v>1713961.2247258001</v>
      </c>
      <c r="AE15">
        <v>7533692.6717341999</v>
      </c>
      <c r="AF15">
        <v>929.3</v>
      </c>
      <c r="AG15" s="31">
        <v>13</v>
      </c>
      <c r="AH15" s="31"/>
      <c r="AI15" t="str">
        <f>""</f>
        <v/>
      </c>
      <c r="AJ15" t="str">
        <f>""</f>
        <v/>
      </c>
      <c r="AK15" t="str">
        <f>""</f>
        <v/>
      </c>
      <c r="AL15" t="str">
        <f>""</f>
        <v/>
      </c>
      <c r="AM15" s="1">
        <f t="shared" si="6"/>
        <v>3.6610586652550414</v>
      </c>
      <c r="AN15" s="1">
        <f t="shared" si="7"/>
        <v>0.99385558371796567</v>
      </c>
      <c r="AO15" s="71">
        <f>IF(AND(ISNUMBER(Y15),ISNUMBER(AA15)),MAX(AO$4:AO14)+1,0)</f>
        <v>0</v>
      </c>
      <c r="AP15" s="73" t="str">
        <f t="shared" si="8"/>
        <v/>
      </c>
      <c r="AQ15" s="73" t="str">
        <f t="shared" si="9"/>
        <v/>
      </c>
      <c r="AR15" s="73" t="str">
        <f t="shared" si="10"/>
        <v/>
      </c>
      <c r="AS15" s="58" t="str">
        <f t="shared" si="11"/>
        <v/>
      </c>
      <c r="AT15" s="68" t="str">
        <f t="shared" si="12"/>
        <v/>
      </c>
      <c r="AU15" s="68" t="str">
        <f t="shared" si="13"/>
        <v/>
      </c>
      <c r="AV15" s="59" t="str">
        <f t="shared" si="14"/>
        <v/>
      </c>
      <c r="AW15" s="58" t="str">
        <f t="shared" si="15"/>
        <v/>
      </c>
      <c r="AX15" s="58" t="str">
        <f t="shared" si="16"/>
        <v/>
      </c>
      <c r="AY15" s="73"/>
      <c r="AZ15" s="73"/>
      <c r="BA15" s="73"/>
      <c r="BB15" s="73"/>
    </row>
    <row r="16" spans="1:54" ht="24.75" customHeight="1" x14ac:dyDescent="0.25">
      <c r="A16" s="79">
        <f t="shared" si="20"/>
        <v>13</v>
      </c>
      <c r="B16" s="28">
        <f t="shared" ref="B16" si="27">B14+1</f>
        <v>7</v>
      </c>
      <c r="C16" s="92" t="s">
        <v>248</v>
      </c>
      <c r="D16" s="75" t="s">
        <v>31</v>
      </c>
      <c r="E16" s="75" t="s">
        <v>31</v>
      </c>
      <c r="F16" s="93">
        <v>468843</v>
      </c>
      <c r="G16" s="75">
        <v>7581681</v>
      </c>
      <c r="H16" s="75" t="s">
        <v>57</v>
      </c>
      <c r="I16" s="75" t="s">
        <v>48</v>
      </c>
      <c r="J16" s="75" t="s">
        <v>45</v>
      </c>
      <c r="K16" s="75" t="s">
        <v>31</v>
      </c>
      <c r="L16" s="86" t="str">
        <f t="shared" si="17"/>
        <v/>
      </c>
      <c r="M16" s="25" t="str">
        <f t="shared" si="0"/>
        <v xml:space="preserve">MAR13 </v>
      </c>
      <c r="N16" s="81">
        <f t="shared" si="21"/>
        <v>468944</v>
      </c>
      <c r="O16" s="81">
        <f t="shared" si="21"/>
        <v>7580567</v>
      </c>
      <c r="P16" s="30">
        <f t="shared" si="23"/>
        <v>16</v>
      </c>
      <c r="Q16" s="30">
        <v>13</v>
      </c>
      <c r="R16" s="39" t="str">
        <f t="shared" si="1"/>
        <v>468944 m E</v>
      </c>
      <c r="S16" s="39" t="str">
        <f t="shared" si="2"/>
        <v>7580567 m S</v>
      </c>
      <c r="T16" s="31" t="s">
        <v>114</v>
      </c>
      <c r="U16" s="31" t="s">
        <v>396</v>
      </c>
      <c r="V16" s="33" t="s">
        <v>251</v>
      </c>
      <c r="W16" s="31" t="str">
        <f t="shared" si="3"/>
        <v xml:space="preserve">NC </v>
      </c>
      <c r="X16" s="57" t="s">
        <v>57</v>
      </c>
      <c r="Y16" s="33" t="str">
        <f t="shared" si="4"/>
        <v/>
      </c>
      <c r="Z16" s="53" t="str">
        <f t="shared" si="18"/>
        <v xml:space="preserve">- </v>
      </c>
      <c r="AA16" s="54">
        <f t="shared" si="19"/>
        <v>360</v>
      </c>
      <c r="AB16" s="21" t="str">
        <f t="shared" si="5"/>
        <v>-</v>
      </c>
      <c r="AC16" s="21"/>
      <c r="AD16">
        <v>1714781.0045435999</v>
      </c>
      <c r="AE16">
        <v>7533932.1775321998</v>
      </c>
      <c r="AF16">
        <v>960.1</v>
      </c>
      <c r="AG16" s="31">
        <v>12</v>
      </c>
      <c r="AH16" s="31"/>
      <c r="AI16" t="str">
        <f>""</f>
        <v/>
      </c>
      <c r="AJ16" t="str">
        <f>""</f>
        <v/>
      </c>
      <c r="AK16" t="str">
        <f>""</f>
        <v/>
      </c>
      <c r="AL16" t="str">
        <f>""</f>
        <v/>
      </c>
      <c r="AM16" s="1">
        <f t="shared" si="6"/>
        <v>3.6566860958741341</v>
      </c>
      <c r="AN16" s="1">
        <f t="shared" si="7"/>
        <v>0.99384810892538777</v>
      </c>
      <c r="AO16" s="71">
        <f>IF(AND(ISNUMBER(Y16),ISNUMBER(AA16)),MAX(AO$4:AO15)+1,0)</f>
        <v>0</v>
      </c>
      <c r="AP16" s="73" t="str">
        <f t="shared" si="8"/>
        <v/>
      </c>
      <c r="AQ16" s="73" t="str">
        <f t="shared" si="9"/>
        <v/>
      </c>
      <c r="AR16" s="73" t="str">
        <f t="shared" si="10"/>
        <v/>
      </c>
      <c r="AS16" s="58" t="str">
        <f t="shared" si="11"/>
        <v/>
      </c>
      <c r="AT16" s="68" t="str">
        <f t="shared" si="12"/>
        <v/>
      </c>
      <c r="AU16" s="68" t="str">
        <f t="shared" si="13"/>
        <v/>
      </c>
      <c r="AV16" s="59" t="str">
        <f t="shared" si="14"/>
        <v/>
      </c>
      <c r="AW16" s="58" t="str">
        <f t="shared" si="15"/>
        <v/>
      </c>
      <c r="AX16" s="58" t="str">
        <f t="shared" si="16"/>
        <v/>
      </c>
      <c r="AY16" s="73"/>
      <c r="AZ16" s="73"/>
      <c r="BA16" s="73"/>
      <c r="BB16" s="73"/>
    </row>
    <row r="17" spans="1:54" ht="17.25" customHeight="1" x14ac:dyDescent="0.25">
      <c r="A17" s="79">
        <f t="shared" si="20"/>
        <v>14</v>
      </c>
      <c r="B17" s="28"/>
      <c r="C17" s="92" t="s">
        <v>249</v>
      </c>
      <c r="D17" s="75" t="s">
        <v>31</v>
      </c>
      <c r="E17" s="75" t="s">
        <v>31</v>
      </c>
      <c r="F17" s="93">
        <v>468630</v>
      </c>
      <c r="G17" s="75">
        <v>7582075</v>
      </c>
      <c r="H17" s="75" t="s">
        <v>57</v>
      </c>
      <c r="I17" s="75" t="s">
        <v>48</v>
      </c>
      <c r="J17" s="75" t="s">
        <v>45</v>
      </c>
      <c r="K17" s="75" t="s">
        <v>31</v>
      </c>
      <c r="L17" s="86" t="str">
        <f t="shared" si="17"/>
        <v/>
      </c>
      <c r="M17" s="25" t="str">
        <f t="shared" si="0"/>
        <v xml:space="preserve">MAR14 </v>
      </c>
      <c r="N17" s="81">
        <f t="shared" si="21"/>
        <v>468752</v>
      </c>
      <c r="O17" s="81">
        <f t="shared" si="21"/>
        <v>7580782</v>
      </c>
      <c r="P17" s="30">
        <f t="shared" si="23"/>
        <v>17</v>
      </c>
      <c r="Q17" s="30">
        <v>14</v>
      </c>
      <c r="R17" s="39" t="str">
        <f t="shared" si="1"/>
        <v>468752 m E</v>
      </c>
      <c r="S17" s="39" t="str">
        <f t="shared" si="2"/>
        <v>7580782 m S</v>
      </c>
      <c r="T17" s="31" t="s">
        <v>114</v>
      </c>
      <c r="U17" s="31" t="s">
        <v>396</v>
      </c>
      <c r="V17" s="33" t="s">
        <v>252</v>
      </c>
      <c r="W17" s="31" t="str">
        <f t="shared" si="3"/>
        <v xml:space="preserve">PM </v>
      </c>
      <c r="X17" s="57" t="s">
        <v>64</v>
      </c>
      <c r="Y17" s="33">
        <f t="shared" si="4"/>
        <v>2</v>
      </c>
      <c r="Z17" s="53">
        <f t="shared" si="18"/>
        <v>3</v>
      </c>
      <c r="AA17" s="54" t="str">
        <f t="shared" si="19"/>
        <v xml:space="preserve">sd </v>
      </c>
      <c r="AB17" s="21" t="str">
        <f t="shared" si="5"/>
        <v>-</v>
      </c>
      <c r="AC17" s="21"/>
      <c r="AD17">
        <v>1714603.3772841999</v>
      </c>
      <c r="AE17">
        <v>7534165.8510774001</v>
      </c>
      <c r="AF17">
        <v>941.3</v>
      </c>
      <c r="AG17" s="31">
        <v>11</v>
      </c>
      <c r="AH17" s="31"/>
      <c r="AI17" t="str">
        <f>""</f>
        <v/>
      </c>
      <c r="AJ17" t="str">
        <f>""</f>
        <v/>
      </c>
      <c r="AK17" t="str">
        <f>""</f>
        <v/>
      </c>
      <c r="AL17" t="str">
        <f>""</f>
        <v/>
      </c>
      <c r="AM17" s="1">
        <f t="shared" si="6"/>
        <v>3.6578049315719183</v>
      </c>
      <c r="AN17" s="1">
        <f t="shared" si="7"/>
        <v>0.99385074667460427</v>
      </c>
      <c r="AO17" s="71">
        <f>IF(AND(ISNUMBER(Y17),ISNUMBER(AA17)),MAX(AO$4:AO16)+1,0)</f>
        <v>0</v>
      </c>
      <c r="AP17" s="73" t="str">
        <f t="shared" si="8"/>
        <v/>
      </c>
      <c r="AQ17" s="73" t="str">
        <f t="shared" si="9"/>
        <v/>
      </c>
      <c r="AR17" s="73" t="str">
        <f t="shared" si="10"/>
        <v/>
      </c>
      <c r="AS17" s="58" t="str">
        <f t="shared" si="11"/>
        <v/>
      </c>
      <c r="AT17" s="68" t="str">
        <f t="shared" si="12"/>
        <v/>
      </c>
      <c r="AU17" s="68" t="str">
        <f t="shared" si="13"/>
        <v/>
      </c>
      <c r="AV17" s="59" t="str">
        <f t="shared" si="14"/>
        <v/>
      </c>
      <c r="AW17" s="58" t="str">
        <f t="shared" si="15"/>
        <v/>
      </c>
      <c r="AX17" s="58" t="str">
        <f t="shared" si="16"/>
        <v/>
      </c>
      <c r="AY17" s="73"/>
      <c r="AZ17" s="73"/>
      <c r="BA17" s="73"/>
      <c r="BB17" s="73"/>
    </row>
    <row r="18" spans="1:54" ht="17.25" customHeight="1" x14ac:dyDescent="0.25">
      <c r="A18" s="31">
        <f t="shared" si="20"/>
        <v>15</v>
      </c>
      <c r="B18" s="28">
        <f t="shared" ref="B18" si="28">B16+1</f>
        <v>8</v>
      </c>
      <c r="C18" s="92" t="s">
        <v>250</v>
      </c>
      <c r="D18" s="75" t="s">
        <v>219</v>
      </c>
      <c r="E18" s="75" t="s">
        <v>220</v>
      </c>
      <c r="F18" s="93">
        <v>468160</v>
      </c>
      <c r="G18" s="75">
        <v>7580269</v>
      </c>
      <c r="H18" s="75" t="s">
        <v>64</v>
      </c>
      <c r="I18" s="75" t="s">
        <v>186</v>
      </c>
      <c r="J18" s="75">
        <v>3.5</v>
      </c>
      <c r="K18" s="75" t="s">
        <v>31</v>
      </c>
      <c r="L18" s="86" t="str">
        <f t="shared" si="17"/>
        <v/>
      </c>
      <c r="M18" s="25" t="str">
        <f t="shared" si="0"/>
        <v xml:space="preserve">MAR15 </v>
      </c>
      <c r="N18" s="81">
        <f t="shared" si="21"/>
        <v>469262</v>
      </c>
      <c r="O18" s="81">
        <f t="shared" si="21"/>
        <v>7581396</v>
      </c>
      <c r="P18" s="30">
        <f t="shared" si="23"/>
        <v>18</v>
      </c>
      <c r="Q18" s="30">
        <v>15</v>
      </c>
      <c r="R18" s="39" t="str">
        <f t="shared" si="1"/>
        <v>469262 m E</v>
      </c>
      <c r="S18" s="39" t="str">
        <f t="shared" si="2"/>
        <v>7581396 m S</v>
      </c>
      <c r="T18" s="31" t="s">
        <v>114</v>
      </c>
      <c r="U18" s="31" t="s">
        <v>396</v>
      </c>
      <c r="V18" s="33" t="s">
        <v>253</v>
      </c>
      <c r="W18" s="31" t="str">
        <f t="shared" si="3"/>
        <v xml:space="preserve">NC </v>
      </c>
      <c r="X18" s="57" t="s">
        <v>57</v>
      </c>
      <c r="Y18" s="33" t="str">
        <f t="shared" si="4"/>
        <v/>
      </c>
      <c r="Z18" s="53" t="str">
        <f t="shared" si="18"/>
        <v xml:space="preserve">- </v>
      </c>
      <c r="AA18" s="54">
        <f t="shared" si="19"/>
        <v>1800</v>
      </c>
      <c r="AB18" s="21" t="str">
        <f>IF(OR(ISNUMBER(AI18),AF18=800),1,"-")</f>
        <v>-</v>
      </c>
      <c r="AC18" s="21"/>
      <c r="AD18">
        <v>1715170.4079217</v>
      </c>
      <c r="AE18">
        <v>7534748.1629021</v>
      </c>
      <c r="AF18">
        <v>947.2</v>
      </c>
      <c r="AG18" s="31">
        <v>10</v>
      </c>
      <c r="AH18" s="31"/>
      <c r="AI18" t="str">
        <f>""</f>
        <v/>
      </c>
      <c r="AJ18" t="str">
        <f>""</f>
        <v/>
      </c>
      <c r="AK18" t="str">
        <f>""</f>
        <v/>
      </c>
      <c r="AL18" t="str">
        <f>""</f>
        <v/>
      </c>
      <c r="AM18" s="1">
        <f t="shared" si="6"/>
        <v>3.6550379274727125</v>
      </c>
      <c r="AN18" s="1">
        <f t="shared" si="7"/>
        <v>0.99384706496034503</v>
      </c>
      <c r="AO18" s="71">
        <f>IF(AND(ISNUMBER(Y18),ISNUMBER(AA18)),MAX(AO$4:AO17)+1,0)</f>
        <v>0</v>
      </c>
      <c r="AP18" s="73" t="str">
        <f t="shared" si="8"/>
        <v/>
      </c>
      <c r="AQ18" s="73" t="str">
        <f t="shared" si="9"/>
        <v/>
      </c>
      <c r="AR18" s="73" t="str">
        <f t="shared" si="10"/>
        <v/>
      </c>
      <c r="AS18" s="58" t="str">
        <f t="shared" si="11"/>
        <v/>
      </c>
      <c r="AT18" s="68" t="str">
        <f t="shared" si="12"/>
        <v/>
      </c>
      <c r="AU18" s="68" t="str">
        <f t="shared" si="13"/>
        <v/>
      </c>
      <c r="AV18" s="59" t="str">
        <f t="shared" si="14"/>
        <v/>
      </c>
      <c r="AW18" s="58" t="str">
        <f t="shared" si="15"/>
        <v/>
      </c>
      <c r="AX18" s="58" t="str">
        <f t="shared" si="16"/>
        <v/>
      </c>
      <c r="AY18" s="73"/>
      <c r="AZ18" s="73"/>
      <c r="BA18" s="73"/>
      <c r="BB18" s="73"/>
    </row>
    <row r="19" spans="1:54" ht="17.25" customHeight="1" x14ac:dyDescent="0.25">
      <c r="A19" s="31">
        <f t="shared" si="20"/>
        <v>16</v>
      </c>
      <c r="B19" s="28"/>
      <c r="C19" s="92" t="s">
        <v>251</v>
      </c>
      <c r="D19" s="75" t="s">
        <v>221</v>
      </c>
      <c r="E19" s="75" t="s">
        <v>222</v>
      </c>
      <c r="F19" s="93">
        <v>468944</v>
      </c>
      <c r="G19" s="75">
        <v>7580567</v>
      </c>
      <c r="H19" s="75" t="s">
        <v>57</v>
      </c>
      <c r="I19" s="75" t="s">
        <v>48</v>
      </c>
      <c r="J19" s="75" t="s">
        <v>45</v>
      </c>
      <c r="K19" s="75">
        <v>360</v>
      </c>
      <c r="L19" s="86" t="str">
        <f t="shared" si="17"/>
        <v/>
      </c>
      <c r="M19" s="25" t="str">
        <f t="shared" si="0"/>
        <v xml:space="preserve">MAR16 </v>
      </c>
      <c r="N19" s="81">
        <f t="shared" si="21"/>
        <v>468297</v>
      </c>
      <c r="O19" s="81">
        <f t="shared" si="21"/>
        <v>7583640</v>
      </c>
      <c r="P19" s="30">
        <f t="shared" si="23"/>
        <v>19</v>
      </c>
      <c r="Q19" s="30">
        <v>16</v>
      </c>
      <c r="R19" s="39" t="str">
        <f t="shared" si="1"/>
        <v>468297 m E</v>
      </c>
      <c r="S19" s="39" t="str">
        <f t="shared" si="2"/>
        <v>7583640 m S</v>
      </c>
      <c r="T19" s="31" t="s">
        <v>114</v>
      </c>
      <c r="U19" s="31" t="s">
        <v>396</v>
      </c>
      <c r="V19" s="33" t="s">
        <v>254</v>
      </c>
      <c r="W19" s="31" t="str">
        <f t="shared" si="3"/>
        <v xml:space="preserve">NC </v>
      </c>
      <c r="X19" s="57" t="s">
        <v>57</v>
      </c>
      <c r="Y19" s="33" t="str">
        <f t="shared" si="4"/>
        <v/>
      </c>
      <c r="Z19" s="53" t="str">
        <f t="shared" si="18"/>
        <v xml:space="preserve">- </v>
      </c>
      <c r="AA19" s="54">
        <f t="shared" si="19"/>
        <v>1800</v>
      </c>
      <c r="AB19" s="21" t="str">
        <f t="shared" ref="AB19:AB27" si="29">IF(OR(ISNUMBER(AI19),AF19=800),1,"-")</f>
        <v>-</v>
      </c>
      <c r="AC19" s="21"/>
      <c r="AD19">
        <v>1714370.9791908001</v>
      </c>
      <c r="AE19">
        <v>7537103.5517232995</v>
      </c>
      <c r="AF19">
        <v>906.6</v>
      </c>
      <c r="AG19" s="31">
        <v>9</v>
      </c>
      <c r="AH19" s="31"/>
      <c r="AI19" t="str">
        <f>""</f>
        <v/>
      </c>
      <c r="AJ19" t="str">
        <f>""</f>
        <v/>
      </c>
      <c r="AK19" t="str">
        <f>""</f>
        <v/>
      </c>
      <c r="AL19" t="str">
        <f>""</f>
        <v/>
      </c>
      <c r="AM19" s="1">
        <f t="shared" si="6"/>
        <v>3.6608626132364721</v>
      </c>
      <c r="AN19" s="1">
        <f t="shared" si="7"/>
        <v>0.99386357365635758</v>
      </c>
      <c r="AO19" s="71">
        <f>IF(AND(ISNUMBER(Y19),ISNUMBER(AA19)),MAX(AO$4:AO18)+1,0)</f>
        <v>0</v>
      </c>
      <c r="AP19" s="73" t="str">
        <f t="shared" si="8"/>
        <v/>
      </c>
      <c r="AQ19" s="73" t="str">
        <f t="shared" si="9"/>
        <v/>
      </c>
      <c r="AR19" s="73" t="str">
        <f t="shared" si="10"/>
        <v/>
      </c>
      <c r="AS19" s="58" t="str">
        <f t="shared" si="11"/>
        <v/>
      </c>
      <c r="AT19" s="68" t="str">
        <f t="shared" si="12"/>
        <v/>
      </c>
      <c r="AU19" s="68" t="str">
        <f t="shared" si="13"/>
        <v/>
      </c>
      <c r="AV19" s="59" t="str">
        <f t="shared" si="14"/>
        <v/>
      </c>
      <c r="AW19" s="58" t="str">
        <f t="shared" si="15"/>
        <v/>
      </c>
      <c r="AX19" s="58" t="str">
        <f t="shared" si="16"/>
        <v/>
      </c>
      <c r="AY19" s="73"/>
      <c r="AZ19" s="73"/>
      <c r="BA19" s="73"/>
      <c r="BB19" s="73"/>
    </row>
    <row r="20" spans="1:54" ht="17.25" customHeight="1" x14ac:dyDescent="0.25">
      <c r="A20" s="31">
        <f t="shared" si="20"/>
        <v>17</v>
      </c>
      <c r="B20" s="28">
        <f t="shared" ref="B20" si="30">B18+1</f>
        <v>9</v>
      </c>
      <c r="C20" s="92" t="s">
        <v>252</v>
      </c>
      <c r="D20" s="75" t="s">
        <v>221</v>
      </c>
      <c r="E20" s="75" t="s">
        <v>223</v>
      </c>
      <c r="F20" s="93">
        <v>468752</v>
      </c>
      <c r="G20" s="75">
        <v>7580782</v>
      </c>
      <c r="H20" s="75" t="s">
        <v>64</v>
      </c>
      <c r="I20" s="75" t="s">
        <v>48</v>
      </c>
      <c r="J20" s="75">
        <v>3</v>
      </c>
      <c r="K20" s="75" t="s">
        <v>31</v>
      </c>
      <c r="L20" s="86" t="str">
        <f t="shared" si="17"/>
        <v/>
      </c>
      <c r="M20" s="25" t="str">
        <f t="shared" si="0"/>
        <v xml:space="preserve">MAR17 </v>
      </c>
      <c r="N20" s="81">
        <f t="shared" si="21"/>
        <v>468540</v>
      </c>
      <c r="O20" s="81">
        <f t="shared" si="21"/>
        <v>7583727</v>
      </c>
      <c r="P20" s="30">
        <f t="shared" si="23"/>
        <v>20</v>
      </c>
      <c r="Q20" s="30">
        <v>17</v>
      </c>
      <c r="R20" s="39" t="str">
        <f t="shared" si="1"/>
        <v>468540 m E</v>
      </c>
      <c r="S20" s="39" t="str">
        <f t="shared" si="2"/>
        <v>7583727 m S</v>
      </c>
      <c r="T20" s="31" t="s">
        <v>114</v>
      </c>
      <c r="U20" s="31" t="s">
        <v>396</v>
      </c>
      <c r="V20" s="33" t="s">
        <v>255</v>
      </c>
      <c r="W20" s="31" t="str">
        <f t="shared" si="3"/>
        <v xml:space="preserve">NC </v>
      </c>
      <c r="X20" s="57" t="s">
        <v>57</v>
      </c>
      <c r="Y20" s="33" t="str">
        <f t="shared" si="4"/>
        <v/>
      </c>
      <c r="Z20" s="53" t="str">
        <f t="shared" si="18"/>
        <v xml:space="preserve">- </v>
      </c>
      <c r="AA20" s="54">
        <f t="shared" si="19"/>
        <v>1800</v>
      </c>
      <c r="AB20" s="21" t="str">
        <f t="shared" si="29"/>
        <v>-</v>
      </c>
      <c r="AC20" s="21"/>
      <c r="AD20">
        <v>1714624.6320682</v>
      </c>
      <c r="AE20">
        <v>7537172.3663670998</v>
      </c>
      <c r="AF20">
        <v>929.4</v>
      </c>
      <c r="AG20" s="31">
        <v>8</v>
      </c>
      <c r="AH20" s="31"/>
      <c r="AI20" t="str">
        <f>""</f>
        <v/>
      </c>
      <c r="AJ20" t="str">
        <f>""</f>
        <v/>
      </c>
      <c r="AK20" t="str">
        <f>""</f>
        <v/>
      </c>
      <c r="AL20" t="str">
        <f>""</f>
        <v/>
      </c>
      <c r="AM20" s="1">
        <f t="shared" si="6"/>
        <v>3.659505340137875</v>
      </c>
      <c r="AN20" s="1">
        <f t="shared" si="7"/>
        <v>0.99386124610855586</v>
      </c>
      <c r="AO20" s="71">
        <f>IF(AND(ISNUMBER(Y20),ISNUMBER(AA20)),MAX(AO$4:AO19)+1,0)</f>
        <v>0</v>
      </c>
      <c r="AP20" s="73" t="str">
        <f t="shared" si="8"/>
        <v/>
      </c>
      <c r="AQ20" s="73" t="str">
        <f t="shared" si="9"/>
        <v/>
      </c>
      <c r="AR20" s="73" t="str">
        <f t="shared" si="10"/>
        <v/>
      </c>
      <c r="AS20" s="58" t="str">
        <f t="shared" si="11"/>
        <v/>
      </c>
      <c r="AT20" s="68" t="str">
        <f t="shared" si="12"/>
        <v/>
      </c>
      <c r="AU20" s="68" t="str">
        <f t="shared" si="13"/>
        <v/>
      </c>
      <c r="AV20" s="59" t="str">
        <f t="shared" si="14"/>
        <v/>
      </c>
      <c r="AW20" s="58" t="str">
        <f t="shared" si="15"/>
        <v/>
      </c>
      <c r="AX20" s="58" t="str">
        <f t="shared" si="16"/>
        <v/>
      </c>
      <c r="AY20" s="73"/>
      <c r="AZ20" s="73"/>
      <c r="BA20" s="73"/>
      <c r="BB20" s="73"/>
    </row>
    <row r="21" spans="1:54" ht="17.25" customHeight="1" x14ac:dyDescent="0.25">
      <c r="A21" s="31">
        <f t="shared" si="20"/>
        <v>18</v>
      </c>
      <c r="B21" s="28"/>
      <c r="C21" s="92" t="s">
        <v>253</v>
      </c>
      <c r="D21" s="75" t="s">
        <v>224</v>
      </c>
      <c r="E21" s="75" t="s">
        <v>31</v>
      </c>
      <c r="F21" s="93">
        <v>469262</v>
      </c>
      <c r="G21" s="75">
        <v>7581396</v>
      </c>
      <c r="H21" s="75" t="s">
        <v>57</v>
      </c>
      <c r="I21" s="75" t="s">
        <v>48</v>
      </c>
      <c r="J21" s="75" t="s">
        <v>45</v>
      </c>
      <c r="K21" s="75">
        <v>1800</v>
      </c>
      <c r="L21" s="86" t="str">
        <f t="shared" si="17"/>
        <v/>
      </c>
      <c r="M21" s="25" t="str">
        <f t="shared" si="0"/>
        <v xml:space="preserve">MAR18 </v>
      </c>
      <c r="N21" s="81">
        <f t="shared" si="21"/>
        <v>467748</v>
      </c>
      <c r="O21" s="81">
        <f t="shared" si="21"/>
        <v>7582413</v>
      </c>
      <c r="P21" s="30">
        <f t="shared" si="23"/>
        <v>21</v>
      </c>
      <c r="Q21" s="30">
        <v>18</v>
      </c>
      <c r="R21" s="39" t="str">
        <f t="shared" si="1"/>
        <v>467748 m E</v>
      </c>
      <c r="S21" s="39" t="str">
        <f t="shared" si="2"/>
        <v>7582413 m S</v>
      </c>
      <c r="T21" s="31" t="s">
        <v>114</v>
      </c>
      <c r="U21" s="31" t="s">
        <v>396</v>
      </c>
      <c r="V21" s="33" t="s">
        <v>256</v>
      </c>
      <c r="W21" s="31" t="str">
        <f t="shared" si="3"/>
        <v xml:space="preserve">PM </v>
      </c>
      <c r="X21" s="57" t="s">
        <v>64</v>
      </c>
      <c r="Y21" s="33">
        <f t="shared" si="4"/>
        <v>2</v>
      </c>
      <c r="Z21" s="53">
        <f t="shared" si="18"/>
        <v>6</v>
      </c>
      <c r="AA21" s="54" t="str">
        <f t="shared" si="19"/>
        <v xml:space="preserve">sd </v>
      </c>
      <c r="AB21" s="21" t="str">
        <f t="shared" si="29"/>
        <v>-</v>
      </c>
      <c r="AC21" s="21"/>
      <c r="AD21">
        <v>1713715.2088319999</v>
      </c>
      <c r="AE21">
        <v>7535902.0981160998</v>
      </c>
      <c r="AF21">
        <v>892.4</v>
      </c>
      <c r="AG21" s="31">
        <v>7</v>
      </c>
      <c r="AH21" s="31"/>
      <c r="AI21" t="str">
        <f>""</f>
        <v/>
      </c>
      <c r="AJ21" t="str">
        <f>""</f>
        <v/>
      </c>
      <c r="AK21" t="str">
        <f>""</f>
        <v/>
      </c>
      <c r="AL21" t="str">
        <f>""</f>
        <v/>
      </c>
      <c r="AM21" s="1">
        <f t="shared" si="6"/>
        <v>3.6637574267169501</v>
      </c>
      <c r="AN21" s="1">
        <f t="shared" si="7"/>
        <v>0.9938659498125596</v>
      </c>
      <c r="AO21" s="71">
        <f>IF(AND(ISNUMBER(Y21),ISNUMBER(AA21)),MAX(AO$4:AO20)+1,0)</f>
        <v>0</v>
      </c>
      <c r="AP21" s="73" t="str">
        <f t="shared" si="8"/>
        <v/>
      </c>
      <c r="AQ21" s="73" t="str">
        <f t="shared" si="9"/>
        <v/>
      </c>
      <c r="AR21" s="73" t="str">
        <f t="shared" si="10"/>
        <v/>
      </c>
      <c r="AS21" s="58" t="str">
        <f t="shared" si="11"/>
        <v/>
      </c>
      <c r="AT21" s="68" t="str">
        <f t="shared" si="12"/>
        <v/>
      </c>
      <c r="AU21" s="68" t="str">
        <f t="shared" si="13"/>
        <v/>
      </c>
      <c r="AV21" s="59" t="str">
        <f t="shared" si="14"/>
        <v/>
      </c>
      <c r="AW21" s="58" t="str">
        <f t="shared" si="15"/>
        <v/>
      </c>
      <c r="AX21" s="58" t="str">
        <f t="shared" si="16"/>
        <v/>
      </c>
      <c r="AY21" s="73"/>
      <c r="AZ21" s="73"/>
      <c r="BA21" s="73"/>
      <c r="BB21" s="73"/>
    </row>
    <row r="22" spans="1:54" ht="17.25" customHeight="1" x14ac:dyDescent="0.25">
      <c r="A22" s="31">
        <f t="shared" si="20"/>
        <v>19</v>
      </c>
      <c r="B22" s="28">
        <f t="shared" ref="B22" si="31">B20+1</f>
        <v>10</v>
      </c>
      <c r="C22" s="92" t="s">
        <v>254</v>
      </c>
      <c r="D22" s="75" t="s">
        <v>241</v>
      </c>
      <c r="E22" s="75" t="s">
        <v>225</v>
      </c>
      <c r="F22" s="93">
        <v>468297</v>
      </c>
      <c r="G22" s="75">
        <v>7583640</v>
      </c>
      <c r="H22" s="75" t="s">
        <v>57</v>
      </c>
      <c r="I22" s="75" t="s">
        <v>48</v>
      </c>
      <c r="J22" s="75" t="s">
        <v>45</v>
      </c>
      <c r="K22" s="75">
        <v>1800</v>
      </c>
      <c r="L22" s="86" t="str">
        <f t="shared" si="17"/>
        <v/>
      </c>
      <c r="M22" s="25" t="str">
        <f t="shared" si="0"/>
        <v xml:space="preserve">MAR19 </v>
      </c>
      <c r="N22" s="81">
        <f t="shared" si="21"/>
        <v>467774</v>
      </c>
      <c r="O22" s="81">
        <f t="shared" si="21"/>
        <v>7582475</v>
      </c>
      <c r="P22" s="30">
        <f t="shared" si="23"/>
        <v>22</v>
      </c>
      <c r="Q22" s="30">
        <v>19</v>
      </c>
      <c r="R22" s="39" t="str">
        <f t="shared" si="1"/>
        <v>467774 m E</v>
      </c>
      <c r="S22" s="39" t="str">
        <f t="shared" si="2"/>
        <v>7582475 m S</v>
      </c>
      <c r="T22" s="31" t="s">
        <v>114</v>
      </c>
      <c r="U22" s="31" t="s">
        <v>396</v>
      </c>
      <c r="V22" s="33" t="s">
        <v>257</v>
      </c>
      <c r="W22" s="31" t="str">
        <f t="shared" si="3"/>
        <v xml:space="preserve">NC </v>
      </c>
      <c r="X22" s="57" t="s">
        <v>57</v>
      </c>
      <c r="Y22" s="33" t="str">
        <f t="shared" si="4"/>
        <v/>
      </c>
      <c r="Z22" s="53" t="str">
        <f t="shared" si="18"/>
        <v xml:space="preserve">- </v>
      </c>
      <c r="AA22" s="54" t="str">
        <f t="shared" si="19"/>
        <v xml:space="preserve">sd </v>
      </c>
      <c r="AB22" s="21" t="str">
        <f t="shared" si="29"/>
        <v>-</v>
      </c>
      <c r="AC22" s="21"/>
      <c r="AD22">
        <v>1713746.5783945001</v>
      </c>
      <c r="AE22">
        <v>7535962.945874</v>
      </c>
      <c r="AF22">
        <v>890.1</v>
      </c>
      <c r="AG22" s="31">
        <v>6</v>
      </c>
      <c r="AH22" s="31"/>
      <c r="AI22" t="str">
        <f>""</f>
        <v/>
      </c>
      <c r="AJ22" t="str">
        <f>""</f>
        <v/>
      </c>
      <c r="AK22" t="str">
        <f>""</f>
        <v/>
      </c>
      <c r="AL22" t="str">
        <f>""</f>
        <v/>
      </c>
      <c r="AM22" s="1">
        <f t="shared" si="6"/>
        <v>3.6636208476625467</v>
      </c>
      <c r="AN22" s="1">
        <f t="shared" si="7"/>
        <v>0.99386584800793931</v>
      </c>
      <c r="AO22" s="71">
        <f>IF(AND(ISNUMBER(Y22),ISNUMBER(AA22)),MAX(AO$4:AO21)+1,0)</f>
        <v>0</v>
      </c>
      <c r="AP22" s="73" t="str">
        <f t="shared" si="8"/>
        <v/>
      </c>
      <c r="AQ22" s="73" t="str">
        <f t="shared" si="9"/>
        <v/>
      </c>
      <c r="AR22" s="73" t="str">
        <f t="shared" si="10"/>
        <v/>
      </c>
      <c r="AS22" s="58" t="str">
        <f t="shared" si="11"/>
        <v/>
      </c>
      <c r="AT22" s="68" t="str">
        <f t="shared" si="12"/>
        <v/>
      </c>
      <c r="AU22" s="68" t="str">
        <f t="shared" si="13"/>
        <v/>
      </c>
      <c r="AV22" s="59" t="str">
        <f t="shared" si="14"/>
        <v/>
      </c>
      <c r="AW22" s="58" t="str">
        <f t="shared" si="15"/>
        <v/>
      </c>
      <c r="AX22" s="58" t="str">
        <f t="shared" si="16"/>
        <v/>
      </c>
      <c r="AY22" s="73"/>
      <c r="AZ22" s="73"/>
      <c r="BA22" s="73"/>
      <c r="BB22" s="73"/>
    </row>
    <row r="23" spans="1:54" ht="17.25" customHeight="1" x14ac:dyDescent="0.25">
      <c r="A23" s="31">
        <f t="shared" si="20"/>
        <v>20</v>
      </c>
      <c r="B23" s="28"/>
      <c r="C23" s="92" t="s">
        <v>255</v>
      </c>
      <c r="D23" s="75" t="s">
        <v>241</v>
      </c>
      <c r="E23" s="75" t="s">
        <v>225</v>
      </c>
      <c r="F23" s="93">
        <v>468540</v>
      </c>
      <c r="G23" s="75">
        <v>7583727</v>
      </c>
      <c r="H23" s="75" t="s">
        <v>57</v>
      </c>
      <c r="I23" s="75" t="s">
        <v>48</v>
      </c>
      <c r="J23" s="75" t="s">
        <v>45</v>
      </c>
      <c r="K23" s="75">
        <v>1800</v>
      </c>
      <c r="L23" s="86" t="str">
        <f t="shared" si="17"/>
        <v/>
      </c>
      <c r="M23" s="25" t="str">
        <f t="shared" si="0"/>
        <v xml:space="preserve">MAR20 </v>
      </c>
      <c r="N23" s="81">
        <f t="shared" si="21"/>
        <v>467750</v>
      </c>
      <c r="O23" s="81">
        <f t="shared" si="21"/>
        <v>7583185</v>
      </c>
      <c r="P23" s="30">
        <f t="shared" si="23"/>
        <v>23</v>
      </c>
      <c r="Q23" s="30">
        <v>20</v>
      </c>
      <c r="R23" s="39" t="str">
        <f t="shared" si="1"/>
        <v>467750 m E</v>
      </c>
      <c r="S23" s="39" t="str">
        <f t="shared" si="2"/>
        <v>7583185 m S</v>
      </c>
      <c r="T23" s="31" t="s">
        <v>114</v>
      </c>
      <c r="U23" s="31" t="s">
        <v>396</v>
      </c>
      <c r="V23" s="33" t="s">
        <v>258</v>
      </c>
      <c r="W23" s="31" t="str">
        <f t="shared" si="3"/>
        <v xml:space="preserve">PM </v>
      </c>
      <c r="X23" s="57" t="s">
        <v>64</v>
      </c>
      <c r="Y23" s="33">
        <f t="shared" si="4"/>
        <v>2</v>
      </c>
      <c r="Z23" s="53">
        <f t="shared" si="18"/>
        <v>6.7</v>
      </c>
      <c r="AA23" s="54" t="str">
        <f t="shared" si="19"/>
        <v xml:space="preserve">sd </v>
      </c>
      <c r="AB23" s="21" t="str">
        <f t="shared" si="29"/>
        <v>-</v>
      </c>
      <c r="AC23" s="21"/>
      <c r="AD23">
        <v>1713779.2073379001</v>
      </c>
      <c r="AE23">
        <v>7536685.5816297</v>
      </c>
      <c r="AF23">
        <v>894.5</v>
      </c>
      <c r="AG23" s="31">
        <v>5</v>
      </c>
      <c r="AH23" s="31"/>
      <c r="AI23" t="str">
        <f>""</f>
        <v/>
      </c>
      <c r="AJ23" t="str">
        <f>""</f>
        <v/>
      </c>
      <c r="AK23" t="str">
        <f>""</f>
        <v/>
      </c>
      <c r="AL23" t="str">
        <f>""</f>
        <v/>
      </c>
      <c r="AM23" s="1">
        <f t="shared" si="6"/>
        <v>3.663878583298557</v>
      </c>
      <c r="AN23" s="1">
        <f t="shared" si="7"/>
        <v>0.99386808862367193</v>
      </c>
      <c r="AO23" s="71">
        <f>IF(AND(ISNUMBER(Y23),ISNUMBER(AA23)),MAX(AO$4:AO22)+1,0)</f>
        <v>0</v>
      </c>
      <c r="AP23" s="73" t="str">
        <f t="shared" si="8"/>
        <v/>
      </c>
      <c r="AQ23" s="73" t="str">
        <f t="shared" si="9"/>
        <v/>
      </c>
      <c r="AR23" s="73" t="str">
        <f t="shared" si="10"/>
        <v/>
      </c>
      <c r="AS23" s="58" t="str">
        <f t="shared" si="11"/>
        <v/>
      </c>
      <c r="AT23" s="68" t="str">
        <f t="shared" si="12"/>
        <v/>
      </c>
      <c r="AU23" s="68" t="str">
        <f t="shared" si="13"/>
        <v/>
      </c>
      <c r="AV23" s="59" t="str">
        <f t="shared" si="14"/>
        <v/>
      </c>
      <c r="AW23" s="58" t="str">
        <f t="shared" si="15"/>
        <v/>
      </c>
      <c r="AX23" s="58" t="str">
        <f t="shared" si="16"/>
        <v/>
      </c>
      <c r="AY23" s="73"/>
      <c r="AZ23" s="73"/>
      <c r="BA23" s="73"/>
      <c r="BB23" s="73"/>
    </row>
    <row r="24" spans="1:54" ht="17.25" customHeight="1" x14ac:dyDescent="0.25">
      <c r="A24" s="31">
        <f t="shared" si="20"/>
        <v>21</v>
      </c>
      <c r="B24" s="28">
        <f t="shared" ref="B24" si="32">B22+1</f>
        <v>11</v>
      </c>
      <c r="C24" s="92" t="s">
        <v>256</v>
      </c>
      <c r="D24" s="75" t="s">
        <v>31</v>
      </c>
      <c r="E24" s="75" t="s">
        <v>226</v>
      </c>
      <c r="F24" s="93">
        <v>467748</v>
      </c>
      <c r="G24" s="75">
        <v>7582413</v>
      </c>
      <c r="H24" s="75" t="s">
        <v>64</v>
      </c>
      <c r="I24" s="75" t="s">
        <v>48</v>
      </c>
      <c r="J24" s="75">
        <v>6</v>
      </c>
      <c r="K24" s="75" t="s">
        <v>31</v>
      </c>
      <c r="L24" s="86" t="str">
        <f t="shared" si="17"/>
        <v/>
      </c>
      <c r="M24" s="25" t="str">
        <f t="shared" si="0"/>
        <v xml:space="preserve">MAR21 </v>
      </c>
      <c r="N24" s="81">
        <f t="shared" si="21"/>
        <v>467715</v>
      </c>
      <c r="O24" s="81">
        <f t="shared" si="21"/>
        <v>7582910</v>
      </c>
      <c r="P24" s="30">
        <f t="shared" si="23"/>
        <v>24</v>
      </c>
      <c r="Q24" s="30">
        <v>21</v>
      </c>
      <c r="R24" s="39" t="str">
        <f t="shared" si="1"/>
        <v>467715 m E</v>
      </c>
      <c r="S24" s="39" t="str">
        <f t="shared" si="2"/>
        <v>7582910 m S</v>
      </c>
      <c r="T24" s="31" t="s">
        <v>114</v>
      </c>
      <c r="U24" s="31" t="s">
        <v>396</v>
      </c>
      <c r="V24" s="33" t="s">
        <v>259</v>
      </c>
      <c r="W24" s="31" t="str">
        <f t="shared" si="3"/>
        <v xml:space="preserve">PT(5) </v>
      </c>
      <c r="X24" s="57" t="s">
        <v>22</v>
      </c>
      <c r="Y24" s="33">
        <f t="shared" si="4"/>
        <v>1</v>
      </c>
      <c r="Z24" s="53">
        <f t="shared" si="18"/>
        <v>52</v>
      </c>
      <c r="AA24" s="54">
        <f t="shared" si="19"/>
        <v>6470</v>
      </c>
      <c r="AB24" s="21" t="str">
        <f t="shared" si="29"/>
        <v>-</v>
      </c>
      <c r="AC24" s="21"/>
      <c r="AD24">
        <v>1713721.6073069</v>
      </c>
      <c r="AE24">
        <v>7536409.2427872997</v>
      </c>
      <c r="AF24">
        <v>886.9</v>
      </c>
      <c r="AG24" s="31">
        <v>4</v>
      </c>
      <c r="AH24" s="31"/>
      <c r="AI24" t="str">
        <f>""</f>
        <v/>
      </c>
      <c r="AJ24" t="str">
        <f>""</f>
        <v/>
      </c>
      <c r="AK24" t="str">
        <f>""</f>
        <v/>
      </c>
      <c r="AL24" t="str">
        <f>""</f>
        <v/>
      </c>
      <c r="AM24" s="1">
        <f t="shared" si="6"/>
        <v>3.6640296062920794</v>
      </c>
      <c r="AN24" s="1">
        <f t="shared" si="7"/>
        <v>0.99386768968473838</v>
      </c>
      <c r="AO24" s="71">
        <f>IF(AND(ISNUMBER(Y24),ISNUMBER(AA24)),MAX(AO$4:AO23)+1,0)</f>
        <v>5</v>
      </c>
      <c r="AP24" s="73" t="str">
        <f t="shared" si="8"/>
        <v/>
      </c>
      <c r="AQ24" s="73" t="str">
        <f t="shared" si="9"/>
        <v/>
      </c>
      <c r="AR24" s="73" t="str">
        <f t="shared" si="10"/>
        <v/>
      </c>
      <c r="AS24" s="58" t="str">
        <f t="shared" si="11"/>
        <v/>
      </c>
      <c r="AT24" s="68" t="str">
        <f t="shared" si="12"/>
        <v/>
      </c>
      <c r="AU24" s="68" t="str">
        <f t="shared" si="13"/>
        <v/>
      </c>
      <c r="AV24" s="59" t="str">
        <f t="shared" si="14"/>
        <v/>
      </c>
      <c r="AW24" s="58" t="str">
        <f t="shared" si="15"/>
        <v/>
      </c>
      <c r="AX24" s="58" t="str">
        <f t="shared" si="16"/>
        <v/>
      </c>
      <c r="AY24" s="73"/>
      <c r="AZ24" s="73"/>
      <c r="BA24" s="73"/>
      <c r="BB24" s="73"/>
    </row>
    <row r="25" spans="1:54" ht="17.25" customHeight="1" x14ac:dyDescent="0.25">
      <c r="A25" s="31">
        <f t="shared" si="20"/>
        <v>22</v>
      </c>
      <c r="B25" s="28"/>
      <c r="C25" s="92" t="s">
        <v>257</v>
      </c>
      <c r="D25" s="75" t="s">
        <v>227</v>
      </c>
      <c r="E25" s="75" t="s">
        <v>228</v>
      </c>
      <c r="F25" s="93">
        <v>467774</v>
      </c>
      <c r="G25" s="75">
        <v>7582475</v>
      </c>
      <c r="H25" s="75" t="s">
        <v>57</v>
      </c>
      <c r="I25" s="75" t="s">
        <v>48</v>
      </c>
      <c r="J25" s="75" t="s">
        <v>45</v>
      </c>
      <c r="K25" s="75" t="s">
        <v>31</v>
      </c>
      <c r="L25" s="86" t="str">
        <f t="shared" si="17"/>
        <v/>
      </c>
      <c r="M25" s="25" t="str">
        <f t="shared" si="0"/>
        <v xml:space="preserve">MAR22 </v>
      </c>
      <c r="N25" s="81">
        <f t="shared" si="21"/>
        <v>467680</v>
      </c>
      <c r="O25" s="81">
        <f t="shared" si="21"/>
        <v>7582960</v>
      </c>
      <c r="P25" s="30">
        <f t="shared" si="23"/>
        <v>25</v>
      </c>
      <c r="Q25" s="30">
        <v>22</v>
      </c>
      <c r="R25" s="39" t="str">
        <f t="shared" si="1"/>
        <v>467680 m E</v>
      </c>
      <c r="S25" s="39" t="str">
        <f t="shared" si="2"/>
        <v>7582960 m S</v>
      </c>
      <c r="T25" s="31" t="s">
        <v>114</v>
      </c>
      <c r="U25" s="31" t="s">
        <v>396</v>
      </c>
      <c r="V25" s="33" t="s">
        <v>260</v>
      </c>
      <c r="W25" s="31" t="str">
        <f t="shared" si="3"/>
        <v xml:space="preserve">PT </v>
      </c>
      <c r="X25" s="57" t="s">
        <v>22</v>
      </c>
      <c r="Y25" s="33">
        <f t="shared" si="4"/>
        <v>1</v>
      </c>
      <c r="Z25" s="53">
        <f t="shared" si="18"/>
        <v>60.2</v>
      </c>
      <c r="AA25" s="54">
        <f t="shared" si="19"/>
        <v>9430</v>
      </c>
      <c r="AB25" s="21" t="str">
        <f t="shared" si="29"/>
        <v>-</v>
      </c>
      <c r="AC25" s="21"/>
      <c r="AD25">
        <v>1713690.0927720999</v>
      </c>
      <c r="AE25">
        <v>7536462.8061878998</v>
      </c>
      <c r="AF25">
        <v>890.5</v>
      </c>
      <c r="AG25" s="31">
        <v>3</v>
      </c>
      <c r="AH25" s="31"/>
      <c r="AI25" t="str">
        <f>""</f>
        <v/>
      </c>
      <c r="AJ25" t="str">
        <f>""</f>
        <v/>
      </c>
      <c r="AK25" t="str">
        <f>""</f>
        <v/>
      </c>
      <c r="AL25" t="str">
        <f>""</f>
        <v/>
      </c>
      <c r="AM25" s="1">
        <f t="shared" si="6"/>
        <v>3.6642364282674049</v>
      </c>
      <c r="AN25" s="1">
        <f t="shared" si="7"/>
        <v>0.99386820004165921</v>
      </c>
      <c r="AO25" s="71">
        <f>IF(AND(ISNUMBER(Y25),ISNUMBER(AA25)),MAX(AO$4:AO24)+1,0)</f>
        <v>6</v>
      </c>
      <c r="AP25" s="73" t="str">
        <f t="shared" si="8"/>
        <v/>
      </c>
      <c r="AQ25" s="73" t="str">
        <f t="shared" si="9"/>
        <v/>
      </c>
      <c r="AR25" s="73" t="str">
        <f t="shared" si="10"/>
        <v/>
      </c>
      <c r="AS25" s="58" t="str">
        <f t="shared" si="11"/>
        <v/>
      </c>
      <c r="AT25" s="68" t="str">
        <f t="shared" si="12"/>
        <v/>
      </c>
      <c r="AU25" s="68" t="str">
        <f t="shared" si="13"/>
        <v/>
      </c>
      <c r="AV25" s="59" t="str">
        <f t="shared" si="14"/>
        <v/>
      </c>
      <c r="AW25" s="58" t="str">
        <f t="shared" si="15"/>
        <v/>
      </c>
      <c r="AX25" s="58" t="str">
        <f t="shared" si="16"/>
        <v/>
      </c>
      <c r="AY25" s="73"/>
      <c r="AZ25" s="73"/>
      <c r="BA25" s="73"/>
      <c r="BB25" s="73"/>
    </row>
    <row r="26" spans="1:54" ht="17.25" customHeight="1" x14ac:dyDescent="0.25">
      <c r="A26" s="31">
        <f t="shared" si="20"/>
        <v>23</v>
      </c>
      <c r="B26" s="28">
        <f t="shared" ref="B26" si="33">B24+1</f>
        <v>12</v>
      </c>
      <c r="C26" s="92" t="s">
        <v>258</v>
      </c>
      <c r="D26" s="75" t="s">
        <v>229</v>
      </c>
      <c r="E26" s="75" t="s">
        <v>230</v>
      </c>
      <c r="F26" s="93">
        <v>467750</v>
      </c>
      <c r="G26" s="75">
        <v>7583185</v>
      </c>
      <c r="H26" s="75" t="s">
        <v>64</v>
      </c>
      <c r="I26" s="75" t="s">
        <v>48</v>
      </c>
      <c r="J26" s="75">
        <v>6.7</v>
      </c>
      <c r="K26" s="75" t="s">
        <v>31</v>
      </c>
      <c r="L26" s="86" t="str">
        <f t="shared" si="17"/>
        <v/>
      </c>
      <c r="M26" s="25" t="str">
        <f t="shared" si="0"/>
        <v xml:space="preserve">MAR23 </v>
      </c>
      <c r="N26" s="81">
        <f t="shared" si="21"/>
        <v>467135</v>
      </c>
      <c r="O26" s="81">
        <f t="shared" si="21"/>
        <v>7580880</v>
      </c>
      <c r="P26" s="30">
        <f t="shared" si="23"/>
        <v>26</v>
      </c>
      <c r="Q26" s="30">
        <v>23</v>
      </c>
      <c r="R26" s="39" t="str">
        <f t="shared" si="1"/>
        <v>467135 m E</v>
      </c>
      <c r="S26" s="39" t="str">
        <f t="shared" si="2"/>
        <v>7580880 m S</v>
      </c>
      <c r="T26" s="31" t="s">
        <v>114</v>
      </c>
      <c r="U26" s="31" t="s">
        <v>396</v>
      </c>
      <c r="V26" s="33" t="s">
        <v>261</v>
      </c>
      <c r="W26" s="31" t="str">
        <f t="shared" si="3"/>
        <v xml:space="preserve">NC </v>
      </c>
      <c r="X26" s="57" t="s">
        <v>57</v>
      </c>
      <c r="Y26" s="33" t="str">
        <f t="shared" si="4"/>
        <v/>
      </c>
      <c r="Z26" s="53" t="str">
        <f t="shared" si="18"/>
        <v xml:space="preserve">- </v>
      </c>
      <c r="AA26" s="54">
        <f t="shared" si="19"/>
        <v>4000</v>
      </c>
      <c r="AB26" s="21" t="str">
        <f t="shared" si="29"/>
        <v>-</v>
      </c>
      <c r="AC26" s="21"/>
      <c r="AD26">
        <v>1712969.8653832001</v>
      </c>
      <c r="AE26">
        <v>7534395.2259697001</v>
      </c>
      <c r="AF26">
        <v>910</v>
      </c>
      <c r="AG26" s="31">
        <v>2</v>
      </c>
      <c r="AH26" s="31"/>
      <c r="AI26" t="str">
        <f>""</f>
        <v/>
      </c>
      <c r="AJ26" t="str">
        <f>""</f>
        <v/>
      </c>
      <c r="AK26" t="str">
        <f>""</f>
        <v/>
      </c>
      <c r="AL26" t="str">
        <f>""</f>
        <v/>
      </c>
      <c r="AM26" s="1">
        <f t="shared" si="6"/>
        <v>3.6669696455696963</v>
      </c>
      <c r="AN26" s="1">
        <f t="shared" si="7"/>
        <v>0.9938681559356829</v>
      </c>
      <c r="AO26" s="71">
        <f>IF(AND(ISNUMBER(Y26),ISNUMBER(AA26)),MAX(AO$4:AO25)+1,0)</f>
        <v>0</v>
      </c>
      <c r="AP26" s="73" t="str">
        <f t="shared" si="8"/>
        <v/>
      </c>
      <c r="AQ26" s="73" t="str">
        <f t="shared" si="9"/>
        <v/>
      </c>
      <c r="AR26" s="73" t="str">
        <f t="shared" si="10"/>
        <v/>
      </c>
      <c r="AS26" s="58" t="str">
        <f t="shared" si="11"/>
        <v/>
      </c>
      <c r="AT26" s="68" t="str">
        <f t="shared" si="12"/>
        <v/>
      </c>
      <c r="AU26" s="68" t="str">
        <f t="shared" si="13"/>
        <v/>
      </c>
      <c r="AV26" s="59" t="str">
        <f t="shared" si="14"/>
        <v/>
      </c>
      <c r="AW26" s="58" t="str">
        <f t="shared" si="15"/>
        <v/>
      </c>
      <c r="AX26" s="58" t="str">
        <f t="shared" si="16"/>
        <v/>
      </c>
      <c r="AY26" s="73"/>
      <c r="AZ26" s="73"/>
      <c r="BA26" s="73"/>
      <c r="BB26" s="73"/>
    </row>
    <row r="27" spans="1:54" ht="17.25" customHeight="1" x14ac:dyDescent="0.25">
      <c r="A27" s="31">
        <f t="shared" si="20"/>
        <v>24</v>
      </c>
      <c r="B27" s="28"/>
      <c r="C27" s="92" t="s">
        <v>259</v>
      </c>
      <c r="D27" s="75" t="s">
        <v>231</v>
      </c>
      <c r="E27" s="75" t="s">
        <v>44</v>
      </c>
      <c r="F27" s="93">
        <v>467715</v>
      </c>
      <c r="G27" s="75">
        <v>7582910</v>
      </c>
      <c r="H27" s="75" t="s">
        <v>181</v>
      </c>
      <c r="I27" s="75" t="s">
        <v>138</v>
      </c>
      <c r="J27" s="75">
        <v>52</v>
      </c>
      <c r="K27" s="75">
        <v>6470</v>
      </c>
      <c r="L27" s="86" t="str">
        <f t="shared" si="17"/>
        <v/>
      </c>
      <c r="M27" s="25" t="str">
        <f t="shared" si="0"/>
        <v xml:space="preserve">MAR24 </v>
      </c>
      <c r="N27" s="81">
        <f t="shared" si="21"/>
        <v>467980</v>
      </c>
      <c r="O27" s="81">
        <f t="shared" si="21"/>
        <v>7582250</v>
      </c>
      <c r="P27" s="30">
        <f t="shared" si="23"/>
        <v>27</v>
      </c>
      <c r="Q27" s="30">
        <v>24</v>
      </c>
      <c r="R27" s="39" t="str">
        <f t="shared" si="1"/>
        <v>467980 m E</v>
      </c>
      <c r="S27" s="39" t="str">
        <f t="shared" si="2"/>
        <v>7582250 m S</v>
      </c>
      <c r="T27" s="31" t="s">
        <v>114</v>
      </c>
      <c r="U27" s="31" t="s">
        <v>396</v>
      </c>
      <c r="V27" s="33" t="s">
        <v>262</v>
      </c>
      <c r="W27" s="31" t="str">
        <f t="shared" si="3"/>
        <v xml:space="preserve">PM </v>
      </c>
      <c r="X27" s="57" t="s">
        <v>64</v>
      </c>
      <c r="Y27" s="33">
        <f t="shared" si="4"/>
        <v>2</v>
      </c>
      <c r="Z27" s="53" t="str">
        <f t="shared" si="18"/>
        <v xml:space="preserve">sd </v>
      </c>
      <c r="AA27" s="54" t="str">
        <f t="shared" si="19"/>
        <v xml:space="preserve">sd </v>
      </c>
      <c r="AB27" s="21" t="str">
        <f t="shared" si="29"/>
        <v>-</v>
      </c>
      <c r="AC27" s="21"/>
      <c r="AD27">
        <v>1713937.6220428001</v>
      </c>
      <c r="AE27">
        <v>7535718.0133199003</v>
      </c>
      <c r="AF27">
        <v>892.8</v>
      </c>
      <c r="AG27" s="31">
        <v>1</v>
      </c>
      <c r="AH27" s="31"/>
      <c r="AI27" t="str">
        <f>""</f>
        <v/>
      </c>
      <c r="AJ27" t="str">
        <f>""</f>
        <v/>
      </c>
      <c r="AK27" t="str">
        <f>""</f>
        <v/>
      </c>
      <c r="AL27" t="str">
        <f>""</f>
        <v/>
      </c>
      <c r="AM27" s="1">
        <f t="shared" si="6"/>
        <v>3.6624163896807556</v>
      </c>
      <c r="AN27" s="1">
        <f t="shared" si="7"/>
        <v>0.99386303713540181</v>
      </c>
      <c r="AO27" s="71">
        <f>IF(AND(ISNUMBER(Y27),ISNUMBER(AA27)),MAX(AO$4:AO26)+1,0)</f>
        <v>0</v>
      </c>
      <c r="AP27" s="73" t="str">
        <f t="shared" si="8"/>
        <v/>
      </c>
      <c r="AQ27" s="73" t="str">
        <f t="shared" si="9"/>
        <v/>
      </c>
      <c r="AR27" s="73" t="str">
        <f t="shared" si="10"/>
        <v/>
      </c>
      <c r="AS27" s="58" t="str">
        <f t="shared" si="11"/>
        <v/>
      </c>
      <c r="AT27" s="68" t="str">
        <f t="shared" si="12"/>
        <v/>
      </c>
      <c r="AU27" s="68" t="str">
        <f t="shared" si="13"/>
        <v/>
      </c>
      <c r="AV27" s="59" t="str">
        <f t="shared" si="14"/>
        <v/>
      </c>
      <c r="AW27" s="58" t="str">
        <f t="shared" si="15"/>
        <v/>
      </c>
      <c r="AX27" s="58" t="str">
        <f t="shared" si="16"/>
        <v/>
      </c>
      <c r="AY27" s="73"/>
      <c r="AZ27" s="73"/>
      <c r="BA27" s="73"/>
      <c r="BB27" s="73"/>
    </row>
    <row r="28" spans="1:54" x14ac:dyDescent="0.25">
      <c r="A28" s="31">
        <f t="shared" si="20"/>
        <v>25</v>
      </c>
      <c r="B28" s="28">
        <v>13</v>
      </c>
      <c r="C28" s="92" t="s">
        <v>260</v>
      </c>
      <c r="D28" s="75" t="s">
        <v>231</v>
      </c>
      <c r="E28" s="75" t="s">
        <v>44</v>
      </c>
      <c r="F28" s="93">
        <v>467680</v>
      </c>
      <c r="G28" s="75">
        <v>7582960</v>
      </c>
      <c r="H28" s="75" t="s">
        <v>22</v>
      </c>
      <c r="I28" s="75" t="s">
        <v>232</v>
      </c>
      <c r="J28" s="75">
        <v>60.2</v>
      </c>
      <c r="K28" s="75">
        <v>9430</v>
      </c>
      <c r="L28" s="86"/>
      <c r="M28" s="25"/>
      <c r="N28" s="81"/>
      <c r="O28" s="81"/>
      <c r="P28" s="30"/>
      <c r="Q28" s="30"/>
      <c r="T28" s="39"/>
      <c r="U28" s="39"/>
      <c r="V28" s="39"/>
      <c r="W28" s="39"/>
      <c r="X28" s="39"/>
      <c r="Y28" s="39"/>
      <c r="Z28" s="39"/>
      <c r="AA28" s="39"/>
      <c r="AB28" s="21"/>
      <c r="AC28" s="21"/>
      <c r="AG28" s="31"/>
      <c r="AH28" s="31"/>
      <c r="AM28" s="1"/>
      <c r="AN28" s="1"/>
      <c r="AO28" s="71"/>
      <c r="AP28" s="73"/>
      <c r="AQ28" s="73"/>
      <c r="AR28" s="73"/>
      <c r="AS28" s="58"/>
      <c r="AT28" s="68"/>
      <c r="AU28" s="68"/>
      <c r="AV28" s="59"/>
      <c r="AW28" s="58"/>
      <c r="AX28" s="58"/>
      <c r="AY28" s="73"/>
      <c r="AZ28" s="73"/>
      <c r="BA28" s="73"/>
      <c r="BB28" s="73"/>
    </row>
    <row r="29" spans="1:54" x14ac:dyDescent="0.25">
      <c r="A29" s="31">
        <f t="shared" si="20"/>
        <v>26</v>
      </c>
      <c r="B29" s="28">
        <f>B28+1</f>
        <v>14</v>
      </c>
      <c r="C29" s="92" t="s">
        <v>261</v>
      </c>
      <c r="D29" s="75" t="s">
        <v>233</v>
      </c>
      <c r="E29" s="75" t="s">
        <v>234</v>
      </c>
      <c r="F29" s="93">
        <v>467135</v>
      </c>
      <c r="G29" s="75">
        <v>7580880</v>
      </c>
      <c r="H29" s="75" t="s">
        <v>57</v>
      </c>
      <c r="I29" s="75" t="s">
        <v>48</v>
      </c>
      <c r="J29" s="75" t="s">
        <v>45</v>
      </c>
      <c r="K29" s="75">
        <v>4000</v>
      </c>
      <c r="L29" s="86"/>
      <c r="M29" s="25"/>
      <c r="N29" s="81"/>
      <c r="O29" s="81"/>
      <c r="P29" s="30"/>
      <c r="Q29" s="30"/>
      <c r="T29" s="39"/>
      <c r="U29" s="39"/>
      <c r="V29" s="39"/>
      <c r="W29" s="39"/>
      <c r="X29" s="39"/>
      <c r="Y29" s="39"/>
      <c r="Z29" s="39"/>
      <c r="AA29" s="39"/>
      <c r="AB29" s="21"/>
      <c r="AC29" s="21"/>
      <c r="AG29" s="31"/>
      <c r="AH29" s="31"/>
      <c r="AM29" s="1"/>
      <c r="AN29" s="1"/>
      <c r="AO29" s="71"/>
      <c r="AP29" s="73"/>
      <c r="AQ29" s="73"/>
      <c r="AR29" s="73"/>
      <c r="AS29" s="58"/>
      <c r="AT29" s="68"/>
      <c r="AU29" s="68"/>
      <c r="AV29" s="59"/>
      <c r="AW29" s="58"/>
      <c r="AX29" s="58"/>
      <c r="AY29" s="73"/>
      <c r="AZ29" s="73"/>
      <c r="BA29" s="73"/>
      <c r="BB29" s="73"/>
    </row>
    <row r="30" spans="1:54" x14ac:dyDescent="0.25">
      <c r="A30" s="31">
        <f t="shared" si="20"/>
        <v>27</v>
      </c>
      <c r="B30" s="28">
        <f t="shared" si="20"/>
        <v>15</v>
      </c>
      <c r="C30" s="92" t="s">
        <v>262</v>
      </c>
      <c r="D30" s="75" t="s">
        <v>235</v>
      </c>
      <c r="E30" s="75" t="s">
        <v>236</v>
      </c>
      <c r="F30" s="93">
        <v>467980</v>
      </c>
      <c r="G30" s="75">
        <v>7582250</v>
      </c>
      <c r="H30" s="75" t="s">
        <v>64</v>
      </c>
      <c r="I30" s="75" t="s">
        <v>48</v>
      </c>
      <c r="J30" s="75" t="s">
        <v>31</v>
      </c>
      <c r="K30" s="75" t="s">
        <v>31</v>
      </c>
      <c r="L30" s="86"/>
      <c r="M30" s="25"/>
      <c r="N30" s="81"/>
      <c r="O30" s="81"/>
      <c r="P30" s="30"/>
      <c r="Q30" s="30"/>
      <c r="T30" s="39"/>
      <c r="U30" s="39"/>
      <c r="V30" s="39"/>
      <c r="W30" s="39"/>
      <c r="X30" s="39"/>
      <c r="Y30" s="39"/>
      <c r="Z30" s="39"/>
      <c r="AA30" s="39"/>
      <c r="AB30" s="21"/>
      <c r="AC30" s="21"/>
      <c r="AG30" s="31"/>
      <c r="AH30" s="31"/>
      <c r="AM30" s="1"/>
      <c r="AN30" s="1"/>
      <c r="AO30" s="71"/>
      <c r="AP30" s="73"/>
      <c r="AQ30" s="73"/>
      <c r="AR30" s="73"/>
      <c r="AS30" s="58"/>
      <c r="AT30" s="68"/>
      <c r="AU30" s="68"/>
      <c r="AV30" s="59"/>
      <c r="AW30" s="58"/>
      <c r="AX30" s="58"/>
      <c r="AY30" s="73"/>
      <c r="AZ30" s="73"/>
      <c r="BA30" s="73"/>
      <c r="BB30" s="73"/>
    </row>
    <row r="31" spans="1:54" ht="18.75" x14ac:dyDescent="0.25">
      <c r="A31" s="31"/>
      <c r="B31" s="28"/>
      <c r="C31" s="75"/>
      <c r="D31" s="75"/>
      <c r="E31" s="75"/>
      <c r="F31" s="89"/>
      <c r="G31" s="89"/>
      <c r="H31" s="75"/>
      <c r="I31" s="75"/>
      <c r="J31" s="85"/>
      <c r="K31" s="85"/>
      <c r="L31" s="86"/>
      <c r="M31" s="25"/>
      <c r="N31" s="81"/>
      <c r="O31" s="81"/>
      <c r="P31" s="30"/>
      <c r="Q31" s="30"/>
      <c r="T31" s="39"/>
      <c r="U31" s="39"/>
      <c r="V31" s="39"/>
      <c r="W31" s="39"/>
      <c r="X31" s="39"/>
      <c r="Y31" s="39"/>
      <c r="Z31" s="39"/>
      <c r="AA31" s="39"/>
      <c r="AB31" s="21"/>
      <c r="AC31" s="21"/>
      <c r="AG31" s="31"/>
      <c r="AH31" s="31"/>
      <c r="AM31" s="1"/>
      <c r="AN31" s="1"/>
      <c r="AO31" s="71"/>
      <c r="AP31" s="73"/>
      <c r="AQ31" s="73"/>
      <c r="AR31" s="73"/>
      <c r="AS31" s="58"/>
      <c r="AT31" s="68"/>
      <c r="AU31" s="68"/>
      <c r="AV31" s="59"/>
      <c r="AW31" s="58"/>
      <c r="AX31" s="58"/>
      <c r="AY31" s="73"/>
      <c r="AZ31" s="73"/>
      <c r="BA31" s="73"/>
      <c r="BB31" s="73"/>
    </row>
    <row r="32" spans="1:54" ht="18.75" x14ac:dyDescent="0.25">
      <c r="A32" s="31"/>
      <c r="B32" s="28"/>
      <c r="C32" s="75"/>
      <c r="D32" s="75"/>
      <c r="E32" s="75"/>
      <c r="F32" s="89"/>
      <c r="G32" s="89"/>
      <c r="H32" s="75"/>
      <c r="I32" s="75"/>
      <c r="J32" s="85"/>
      <c r="K32" s="85"/>
      <c r="L32" s="86"/>
      <c r="M32" s="25"/>
      <c r="N32" s="81"/>
      <c r="O32" s="81"/>
      <c r="P32" s="30"/>
      <c r="Q32" s="30"/>
      <c r="T32" s="39"/>
      <c r="U32" s="39"/>
      <c r="V32" s="39"/>
      <c r="W32" s="39"/>
      <c r="X32" s="39"/>
      <c r="Y32" s="39"/>
      <c r="Z32" s="39"/>
      <c r="AA32" s="39"/>
      <c r="AB32" s="21"/>
      <c r="AC32" s="21"/>
      <c r="AG32" s="31"/>
      <c r="AH32" s="31"/>
      <c r="AM32" s="1"/>
      <c r="AN32" s="1"/>
      <c r="AO32" s="71"/>
      <c r="AP32" s="73"/>
      <c r="AQ32" s="73"/>
      <c r="AR32" s="73"/>
      <c r="AS32" s="58"/>
      <c r="AT32" s="68"/>
      <c r="AU32" s="68"/>
      <c r="AV32" s="59"/>
      <c r="AW32" s="58"/>
      <c r="AX32" s="58"/>
      <c r="AY32" s="73"/>
      <c r="AZ32" s="73"/>
      <c r="BA32" s="73"/>
      <c r="BB32" s="73"/>
    </row>
    <row r="33" spans="1:54" ht="18.75" x14ac:dyDescent="0.25">
      <c r="A33" s="31"/>
      <c r="B33" s="28"/>
      <c r="C33" s="75"/>
      <c r="D33" s="75"/>
      <c r="E33" s="75"/>
      <c r="F33" s="89"/>
      <c r="G33" s="89"/>
      <c r="H33" s="75"/>
      <c r="I33" s="75"/>
      <c r="J33" s="85"/>
      <c r="K33" s="85"/>
      <c r="L33" s="86"/>
      <c r="M33" s="25"/>
      <c r="N33" s="81"/>
      <c r="O33" s="81"/>
      <c r="P33" s="30"/>
      <c r="Q33" s="30"/>
      <c r="T33" s="39"/>
      <c r="U33" s="39"/>
      <c r="V33" s="39"/>
      <c r="W33" s="39"/>
      <c r="X33" s="39"/>
      <c r="Y33" s="39"/>
      <c r="Z33" s="39"/>
      <c r="AA33" s="39"/>
      <c r="AB33" s="21"/>
      <c r="AC33" s="21"/>
      <c r="AG33" s="31"/>
      <c r="AH33" s="31"/>
      <c r="AM33" s="1"/>
      <c r="AN33" s="1"/>
      <c r="AO33" s="71"/>
      <c r="AP33" s="73"/>
      <c r="AQ33" s="73"/>
      <c r="AR33" s="73"/>
      <c r="AS33" s="58"/>
      <c r="AT33" s="68"/>
      <c r="AU33" s="68"/>
      <c r="AV33" s="59"/>
      <c r="AW33" s="58"/>
      <c r="AX33" s="58"/>
      <c r="AY33" s="73"/>
      <c r="AZ33" s="73"/>
      <c r="BA33" s="73"/>
      <c r="BB33" s="73"/>
    </row>
    <row r="34" spans="1:54" ht="18.75" x14ac:dyDescent="0.25">
      <c r="A34" s="31"/>
      <c r="B34" s="28"/>
      <c r="C34" s="75"/>
      <c r="D34" s="75"/>
      <c r="E34" s="75"/>
      <c r="F34" s="89"/>
      <c r="G34" s="89"/>
      <c r="H34" s="75"/>
      <c r="I34" s="75"/>
      <c r="J34" s="85"/>
      <c r="K34" s="85"/>
      <c r="L34" s="86"/>
      <c r="M34" s="25"/>
      <c r="N34" s="81"/>
      <c r="O34" s="81"/>
      <c r="P34" s="30"/>
      <c r="Q34" s="30"/>
      <c r="T34" s="39"/>
      <c r="U34" s="39"/>
      <c r="V34" s="39"/>
      <c r="W34" s="39"/>
      <c r="X34" s="39"/>
      <c r="Y34" s="39"/>
      <c r="Z34" s="39"/>
      <c r="AA34" s="39"/>
      <c r="AB34" s="21"/>
      <c r="AC34" s="21"/>
      <c r="AG34" s="31"/>
      <c r="AH34" s="31"/>
      <c r="AM34" s="1"/>
      <c r="AN34" s="1"/>
      <c r="AO34" s="71"/>
      <c r="AP34" s="73"/>
      <c r="AQ34" s="73"/>
      <c r="AR34" s="73"/>
      <c r="AS34" s="58"/>
      <c r="AT34" s="68"/>
      <c r="AU34" s="68"/>
      <c r="AV34" s="59"/>
      <c r="AW34" s="58"/>
      <c r="AX34" s="58"/>
      <c r="AY34" s="73"/>
      <c r="AZ34" s="73"/>
      <c r="BA34" s="73"/>
      <c r="BB34" s="73"/>
    </row>
    <row r="35" spans="1:54" ht="18.75" x14ac:dyDescent="0.25">
      <c r="A35" s="31"/>
      <c r="B35" s="28"/>
      <c r="C35" s="75"/>
      <c r="D35" s="75"/>
      <c r="E35" s="75"/>
      <c r="F35" s="89"/>
      <c r="G35" s="89"/>
      <c r="H35" s="75"/>
      <c r="I35" s="75"/>
      <c r="J35" s="85"/>
      <c r="K35" s="85"/>
      <c r="L35" s="31"/>
      <c r="M35" s="25"/>
      <c r="N35" s="81"/>
      <c r="O35" s="81"/>
      <c r="P35" s="30"/>
      <c r="Q35" s="30"/>
      <c r="T35" s="39"/>
      <c r="U35" s="39"/>
      <c r="V35" s="39"/>
      <c r="W35" s="39"/>
      <c r="X35" s="39"/>
      <c r="Y35" s="39"/>
      <c r="Z35" s="39"/>
      <c r="AA35" s="39"/>
      <c r="AB35" s="21"/>
      <c r="AC35" s="21"/>
      <c r="AG35" s="31"/>
      <c r="AH35" s="31"/>
      <c r="AI35" t="str">
        <f>""</f>
        <v/>
      </c>
      <c r="AJ35" t="str">
        <f>""</f>
        <v/>
      </c>
      <c r="AK35" t="str">
        <f>""</f>
        <v/>
      </c>
      <c r="AL35" t="str">
        <f>""</f>
        <v/>
      </c>
      <c r="AM35" s="1"/>
      <c r="AN35" s="1"/>
      <c r="AO35" s="71"/>
      <c r="AP35" s="73"/>
      <c r="AQ35" s="73"/>
      <c r="AR35" s="73"/>
      <c r="AS35" s="58"/>
      <c r="AT35" s="68"/>
      <c r="AU35" s="68"/>
      <c r="AV35" s="59"/>
      <c r="AW35" s="58"/>
      <c r="AX35" s="58">
        <f>IF($Q35&lt;=$AO$3,INDEX($Z$4:$AA$37,$AP35,AE$3),"")</f>
        <v>0</v>
      </c>
      <c r="AY35" s="73"/>
      <c r="AZ35" s="73"/>
      <c r="BA35" s="73"/>
      <c r="BB35" s="73"/>
    </row>
    <row r="36" spans="1:54" ht="18.75" x14ac:dyDescent="0.25">
      <c r="A36" s="31"/>
      <c r="B36" s="28"/>
      <c r="C36" s="75"/>
      <c r="D36" s="75"/>
      <c r="E36" s="75"/>
      <c r="F36" s="89"/>
      <c r="G36" s="89"/>
      <c r="H36" s="75"/>
      <c r="I36" s="75"/>
      <c r="J36" s="85"/>
      <c r="K36" s="85"/>
      <c r="L36" s="31"/>
      <c r="M36" s="25"/>
      <c r="N36" s="81"/>
      <c r="O36" s="81"/>
      <c r="P36" s="30"/>
      <c r="Q36" s="30"/>
      <c r="T36" s="39"/>
      <c r="U36" s="39"/>
      <c r="V36" s="39"/>
      <c r="W36" s="39"/>
      <c r="X36" s="39"/>
      <c r="Y36" s="39"/>
      <c r="Z36" s="39"/>
      <c r="AA36" s="39"/>
      <c r="AB36" s="21"/>
      <c r="AC36" s="21"/>
      <c r="AG36" s="31"/>
      <c r="AH36" s="31"/>
      <c r="AI36" t="str">
        <f>""</f>
        <v/>
      </c>
      <c r="AJ36" t="str">
        <f>""</f>
        <v/>
      </c>
      <c r="AK36" t="str">
        <f>""</f>
        <v/>
      </c>
      <c r="AL36" t="str">
        <f>""</f>
        <v/>
      </c>
      <c r="AM36" s="1"/>
      <c r="AN36" s="1"/>
      <c r="AO36" s="71"/>
      <c r="AP36" s="73"/>
      <c r="AQ36" s="73"/>
      <c r="AR36" s="73"/>
      <c r="AS36" s="58"/>
      <c r="AT36" s="68"/>
      <c r="AU36" s="68"/>
      <c r="AV36" s="59"/>
      <c r="AW36" s="58"/>
      <c r="AX36" s="58">
        <f>IF($Q36&lt;=$AO$3,INDEX($Z$4:$AA$37,$AP36,AE$3),"")</f>
        <v>0</v>
      </c>
      <c r="AY36" s="73"/>
      <c r="AZ36" s="73"/>
      <c r="BA36" s="73"/>
      <c r="BB36" s="73"/>
    </row>
    <row r="37" spans="1:54" ht="18.75" x14ac:dyDescent="0.25">
      <c r="A37" s="31"/>
      <c r="B37" s="28"/>
      <c r="C37" s="75"/>
      <c r="D37" s="75"/>
      <c r="E37" s="75"/>
      <c r="F37" s="89"/>
      <c r="G37" s="89"/>
      <c r="H37" s="75"/>
      <c r="I37" s="75"/>
      <c r="J37" s="85"/>
      <c r="K37" s="85"/>
      <c r="L37" s="31"/>
      <c r="M37" s="25"/>
      <c r="N37" s="81"/>
      <c r="O37" s="81"/>
      <c r="P37" s="30"/>
      <c r="Q37" s="30"/>
      <c r="T37" s="39"/>
      <c r="U37" s="39"/>
      <c r="V37" s="39"/>
      <c r="W37" s="39"/>
      <c r="X37" s="39"/>
      <c r="Y37" s="39"/>
      <c r="Z37" s="39"/>
      <c r="AA37" s="39"/>
      <c r="AB37" s="21"/>
      <c r="AC37" s="21"/>
      <c r="AG37" s="31"/>
      <c r="AH37" s="31"/>
      <c r="AI37" t="str">
        <f>""</f>
        <v/>
      </c>
      <c r="AJ37" t="str">
        <f>""</f>
        <v/>
      </c>
      <c r="AK37" t="str">
        <f>""</f>
        <v/>
      </c>
      <c r="AL37" t="str">
        <f>""</f>
        <v/>
      </c>
      <c r="AM37" s="1"/>
      <c r="AN37" s="1"/>
      <c r="AO37" s="71"/>
      <c r="AP37" s="73"/>
      <c r="AQ37" s="73"/>
      <c r="AR37" s="73"/>
      <c r="AS37" s="58"/>
      <c r="AT37" s="68"/>
      <c r="AU37" s="68"/>
      <c r="AV37" s="59"/>
      <c r="AW37" s="58"/>
      <c r="AX37" s="58">
        <f>IF($Q37&lt;=$AO$3,INDEX($Z$4:$AA$37,$AP37,AE$3),"")</f>
        <v>0</v>
      </c>
      <c r="AY37" s="73"/>
      <c r="AZ37" s="73"/>
      <c r="BA37" s="73"/>
      <c r="BB37" s="73"/>
    </row>
    <row r="38" spans="1:54" ht="18.75" x14ac:dyDescent="0.25">
      <c r="A38" s="31"/>
      <c r="B38" s="28"/>
      <c r="C38" s="75"/>
      <c r="D38" s="75"/>
      <c r="E38" s="75"/>
      <c r="F38" s="89"/>
      <c r="G38" s="89"/>
      <c r="H38" s="75"/>
      <c r="I38" s="75"/>
      <c r="J38" s="85"/>
      <c r="K38" s="85"/>
      <c r="L38" s="31"/>
      <c r="M38" s="25"/>
      <c r="N38" s="81"/>
      <c r="O38" s="81"/>
      <c r="P38" s="30"/>
      <c r="Q38" s="30"/>
      <c r="T38" s="39"/>
      <c r="U38" s="39"/>
      <c r="V38" s="39"/>
      <c r="W38" s="39"/>
      <c r="X38" s="39"/>
      <c r="Y38" s="39"/>
      <c r="Z38" s="39"/>
      <c r="AA38" s="39"/>
      <c r="AG38" s="31"/>
      <c r="AH38" s="31"/>
      <c r="AI38" t="str">
        <f>""</f>
        <v/>
      </c>
      <c r="AJ38" t="str">
        <f>""</f>
        <v/>
      </c>
      <c r="AK38" t="str">
        <f>""</f>
        <v/>
      </c>
      <c r="AL38" t="str">
        <f>""</f>
        <v/>
      </c>
      <c r="AO38" s="71"/>
      <c r="AP38" s="71"/>
      <c r="AQ38" s="71"/>
      <c r="AR38" s="71"/>
      <c r="AS38" s="35"/>
      <c r="AT38" s="68"/>
      <c r="AW38" s="35"/>
      <c r="AX38" s="35"/>
      <c r="AY38" s="71"/>
      <c r="AZ38" s="71"/>
      <c r="BA38" s="71"/>
      <c r="BB38" s="71"/>
    </row>
    <row r="39" spans="1:54" ht="18.75" x14ac:dyDescent="0.25">
      <c r="A39" s="31"/>
      <c r="B39" s="28"/>
      <c r="C39" s="75"/>
      <c r="D39" s="75"/>
      <c r="E39" s="75"/>
      <c r="F39" s="89"/>
      <c r="G39" s="89"/>
      <c r="H39" s="75"/>
      <c r="I39" s="75"/>
      <c r="J39" s="85"/>
      <c r="K39" s="85"/>
      <c r="L39" s="31"/>
      <c r="M39" s="25"/>
      <c r="N39" s="81"/>
      <c r="O39" s="81"/>
      <c r="P39" s="30"/>
      <c r="Q39" s="30"/>
      <c r="T39" s="39"/>
      <c r="U39" s="39"/>
      <c r="V39" s="39"/>
      <c r="W39" s="39"/>
      <c r="X39" s="39"/>
      <c r="Y39" s="39"/>
      <c r="Z39" s="39"/>
      <c r="AA39" s="39"/>
      <c r="AG39" s="31"/>
      <c r="AH39" s="31"/>
      <c r="AI39" t="str">
        <f>""</f>
        <v/>
      </c>
      <c r="AJ39" t="str">
        <f>""</f>
        <v/>
      </c>
      <c r="AK39" t="str">
        <f>""</f>
        <v/>
      </c>
      <c r="AL39" t="str">
        <f>""</f>
        <v/>
      </c>
      <c r="AO39" s="71"/>
      <c r="AP39" s="71"/>
      <c r="AQ39" s="71"/>
      <c r="AR39" s="71"/>
      <c r="AS39" s="35"/>
      <c r="AT39" s="68"/>
      <c r="AW39" s="35"/>
      <c r="AX39" s="35"/>
      <c r="AY39" s="71"/>
      <c r="AZ39" s="71"/>
      <c r="BA39" s="71"/>
      <c r="BB39" s="71"/>
    </row>
    <row r="40" spans="1:54" ht="18.75" x14ac:dyDescent="0.25">
      <c r="A40" s="31"/>
      <c r="B40" s="28"/>
      <c r="C40" s="75"/>
      <c r="D40" s="75"/>
      <c r="E40" s="75"/>
      <c r="F40" s="89"/>
      <c r="G40" s="89"/>
      <c r="H40" s="75"/>
      <c r="I40" s="75"/>
      <c r="J40" s="85"/>
      <c r="K40" s="85"/>
      <c r="L40" s="31"/>
      <c r="M40" s="25"/>
      <c r="N40" s="81"/>
      <c r="O40" s="81"/>
      <c r="P40" s="30"/>
      <c r="Q40" s="30"/>
      <c r="T40" s="39"/>
      <c r="U40" s="39"/>
      <c r="V40" s="39"/>
      <c r="W40" s="39"/>
      <c r="X40" s="39"/>
      <c r="Y40" s="39"/>
      <c r="Z40" s="39"/>
      <c r="AA40" s="39"/>
      <c r="AG40" s="31"/>
      <c r="AH40" s="31"/>
      <c r="AI40" t="str">
        <f>""</f>
        <v/>
      </c>
      <c r="AJ40" t="str">
        <f>""</f>
        <v/>
      </c>
      <c r="AK40" t="str">
        <f>""</f>
        <v/>
      </c>
      <c r="AL40" t="str">
        <f>""</f>
        <v/>
      </c>
      <c r="AO40" s="71"/>
      <c r="AP40" s="71"/>
      <c r="AQ40" s="71"/>
      <c r="AR40" s="71"/>
      <c r="AS40" s="35"/>
      <c r="AT40" s="68"/>
      <c r="AW40" s="35"/>
      <c r="AX40" s="35"/>
      <c r="AY40" s="71"/>
      <c r="AZ40" s="71"/>
      <c r="BA40" s="71"/>
      <c r="BB40" s="71"/>
    </row>
    <row r="41" spans="1:54" ht="18.75" x14ac:dyDescent="0.25">
      <c r="A41" s="31"/>
      <c r="B41" s="28"/>
      <c r="C41" s="75"/>
      <c r="D41" s="75"/>
      <c r="E41" s="75"/>
      <c r="F41" s="89"/>
      <c r="G41" s="89"/>
      <c r="H41" s="75"/>
      <c r="I41" s="75"/>
      <c r="J41" s="85"/>
      <c r="K41" s="85"/>
      <c r="L41" s="31"/>
      <c r="M41" s="25"/>
      <c r="N41" s="81"/>
      <c r="O41" s="81"/>
      <c r="P41" s="30"/>
      <c r="Q41" s="30"/>
      <c r="T41" s="39"/>
      <c r="U41" s="39"/>
      <c r="V41" s="39"/>
      <c r="W41" s="39"/>
      <c r="X41" s="39"/>
      <c r="Y41" s="39"/>
      <c r="Z41" s="39"/>
      <c r="AA41" s="39"/>
      <c r="AG41" s="31"/>
      <c r="AH41" s="31"/>
      <c r="AI41" t="str">
        <f>""</f>
        <v/>
      </c>
      <c r="AJ41" t="str">
        <f>""</f>
        <v/>
      </c>
      <c r="AK41" t="str">
        <f>""</f>
        <v/>
      </c>
      <c r="AL41" t="str">
        <f>""</f>
        <v/>
      </c>
      <c r="AO41" s="71"/>
      <c r="AP41" s="71"/>
      <c r="AQ41" s="71"/>
      <c r="AR41" s="71"/>
      <c r="AS41" s="35"/>
      <c r="AT41" s="68"/>
      <c r="AW41" s="35"/>
      <c r="AX41" s="35"/>
      <c r="AY41" s="71"/>
      <c r="AZ41" s="71"/>
      <c r="BA41" s="71"/>
      <c r="BB41" s="71"/>
    </row>
    <row r="42" spans="1:54" ht="27.75" customHeight="1" x14ac:dyDescent="0.25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31"/>
      <c r="M42" s="25"/>
      <c r="N42" s="81"/>
      <c r="O42" s="81"/>
      <c r="P42" s="30"/>
      <c r="Q42" s="30"/>
      <c r="T42" s="39"/>
      <c r="U42" s="39"/>
      <c r="V42" s="39"/>
      <c r="W42" s="39"/>
      <c r="X42" s="39"/>
      <c r="Y42" s="39"/>
      <c r="Z42" s="39"/>
      <c r="AA42" s="39"/>
      <c r="AG42" s="31"/>
      <c r="AH42" s="31"/>
      <c r="AI42" t="str">
        <f>""</f>
        <v/>
      </c>
      <c r="AJ42" t="str">
        <f>""</f>
        <v/>
      </c>
      <c r="AK42" t="str">
        <f>""</f>
        <v/>
      </c>
      <c r="AL42" t="str">
        <f>""</f>
        <v/>
      </c>
      <c r="AO42" s="71"/>
      <c r="AP42" s="71"/>
      <c r="AQ42" s="71"/>
      <c r="AR42" s="71"/>
      <c r="AS42" s="35"/>
      <c r="AT42" s="68"/>
      <c r="AW42" s="35"/>
      <c r="AX42" s="35"/>
      <c r="AY42" s="71"/>
      <c r="AZ42" s="71"/>
      <c r="BA42" s="71"/>
      <c r="BB42" s="71"/>
    </row>
    <row r="43" spans="1:54" ht="17.25" customHeight="1" x14ac:dyDescent="0.25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31"/>
      <c r="M43" s="25"/>
      <c r="N43" s="81"/>
      <c r="O43" s="81"/>
      <c r="P43" s="30"/>
      <c r="Q43" s="30"/>
      <c r="T43" s="39"/>
      <c r="U43" s="39"/>
      <c r="V43" s="39"/>
      <c r="W43" s="39"/>
      <c r="X43" s="39"/>
      <c r="Y43" s="39"/>
      <c r="Z43" s="39"/>
      <c r="AA43" s="39"/>
      <c r="AG43" s="31"/>
      <c r="AH43" s="31"/>
      <c r="AI43" t="str">
        <f>""</f>
        <v/>
      </c>
      <c r="AJ43" t="str">
        <f>""</f>
        <v/>
      </c>
      <c r="AK43" t="str">
        <f>""</f>
        <v/>
      </c>
      <c r="AL43" t="str">
        <f>""</f>
        <v/>
      </c>
      <c r="AO43" s="71"/>
      <c r="AP43" s="71"/>
      <c r="AQ43" s="71"/>
      <c r="AR43" s="71"/>
      <c r="AS43" s="35"/>
      <c r="AT43" s="68"/>
      <c r="AW43" s="35"/>
      <c r="AX43" s="35"/>
      <c r="AY43" s="71"/>
      <c r="AZ43" s="71"/>
      <c r="BA43" s="71"/>
      <c r="BB43" s="71"/>
    </row>
    <row r="44" spans="1:54" ht="27.75" customHeight="1" x14ac:dyDescent="0.25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31"/>
      <c r="M44" s="25"/>
      <c r="N44" s="81"/>
      <c r="O44" s="81"/>
      <c r="P44" s="30"/>
      <c r="Q44" s="30"/>
      <c r="T44" s="39"/>
      <c r="U44" s="39"/>
      <c r="V44" s="39"/>
      <c r="W44" s="39"/>
      <c r="X44" s="39"/>
      <c r="Y44" s="39"/>
      <c r="Z44" s="39"/>
      <c r="AA44" s="39"/>
      <c r="AG44" s="31"/>
      <c r="AH44" s="31"/>
      <c r="AI44" t="str">
        <f>""</f>
        <v/>
      </c>
      <c r="AJ44" t="str">
        <f>""</f>
        <v/>
      </c>
      <c r="AK44" t="str">
        <f>""</f>
        <v/>
      </c>
      <c r="AL44" t="str">
        <f>""</f>
        <v/>
      </c>
      <c r="AO44" s="71"/>
      <c r="AP44" s="71"/>
      <c r="AQ44" s="71"/>
      <c r="AR44" s="71"/>
      <c r="AS44" s="35"/>
      <c r="AT44" s="68"/>
      <c r="AW44" s="35"/>
      <c r="AX44" s="35"/>
      <c r="AY44" s="71"/>
      <c r="AZ44" s="71"/>
      <c r="BA44" s="71"/>
      <c r="BB44" s="71"/>
    </row>
    <row r="45" spans="1:54" ht="17.25" customHeight="1" x14ac:dyDescent="0.25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31"/>
      <c r="M45" s="25"/>
      <c r="N45" s="81"/>
      <c r="O45" s="81"/>
      <c r="P45" s="30"/>
      <c r="Q45" s="30"/>
      <c r="T45" s="39"/>
      <c r="U45" s="39"/>
      <c r="V45" s="39"/>
      <c r="W45" s="39"/>
      <c r="X45" s="39"/>
      <c r="Y45" s="39"/>
      <c r="Z45" s="39"/>
      <c r="AA45" s="39"/>
      <c r="AG45" s="31"/>
      <c r="AH45" s="31"/>
      <c r="AI45" t="str">
        <f>""</f>
        <v/>
      </c>
      <c r="AJ45" t="str">
        <f>""</f>
        <v/>
      </c>
      <c r="AK45" t="str">
        <f>""</f>
        <v/>
      </c>
      <c r="AL45" t="str">
        <f>""</f>
        <v/>
      </c>
      <c r="AO45" s="71"/>
      <c r="AP45" s="71"/>
      <c r="AQ45" s="71"/>
      <c r="AR45" s="71"/>
      <c r="AS45" s="35"/>
      <c r="AT45" s="68"/>
      <c r="AW45" s="35"/>
      <c r="AX45" s="35"/>
      <c r="AY45" s="71"/>
      <c r="AZ45" s="71"/>
      <c r="BA45" s="71"/>
      <c r="BB45" s="71"/>
    </row>
    <row r="46" spans="1:54" ht="27.75" customHeight="1" x14ac:dyDescent="0.25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31"/>
      <c r="M46" s="25"/>
      <c r="N46" s="81"/>
      <c r="O46" s="81"/>
      <c r="P46" s="30"/>
      <c r="Q46" s="30"/>
      <c r="T46" s="39"/>
      <c r="U46" s="39"/>
      <c r="V46" s="39"/>
      <c r="W46" s="39"/>
      <c r="X46" s="39"/>
      <c r="Y46" s="39"/>
      <c r="Z46" s="39"/>
      <c r="AA46" s="39"/>
      <c r="AG46" s="31"/>
      <c r="AH46" s="31"/>
      <c r="AI46" t="str">
        <f>""</f>
        <v/>
      </c>
      <c r="AJ46" t="str">
        <f>""</f>
        <v/>
      </c>
      <c r="AK46" t="str">
        <f>""</f>
        <v/>
      </c>
      <c r="AL46" t="str">
        <f>""</f>
        <v/>
      </c>
      <c r="AO46" s="71"/>
      <c r="AP46" s="71"/>
      <c r="AQ46" s="71"/>
      <c r="AR46" s="71"/>
      <c r="AS46" s="35"/>
      <c r="AT46" s="68"/>
      <c r="AW46" s="35"/>
      <c r="AX46" s="35"/>
      <c r="AY46" s="71"/>
      <c r="AZ46" s="71"/>
      <c r="BA46" s="71"/>
      <c r="BB46" s="71"/>
    </row>
    <row r="47" spans="1:54" ht="15" x14ac:dyDescent="0.25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31"/>
      <c r="M47" s="25"/>
      <c r="N47" s="81"/>
      <c r="O47" s="81"/>
      <c r="P47" s="30"/>
      <c r="Q47" s="30"/>
      <c r="T47" s="39"/>
      <c r="U47" s="39"/>
      <c r="V47" s="39"/>
      <c r="W47" s="39"/>
      <c r="X47" s="39"/>
      <c r="Y47" s="39"/>
      <c r="Z47" s="39"/>
      <c r="AA47" s="39"/>
      <c r="AG47" s="31"/>
      <c r="AH47" s="31"/>
      <c r="AI47" t="str">
        <f>""</f>
        <v/>
      </c>
      <c r="AJ47" t="str">
        <f>""</f>
        <v/>
      </c>
      <c r="AK47" t="str">
        <f>""</f>
        <v/>
      </c>
      <c r="AL47" t="str">
        <f>""</f>
        <v/>
      </c>
      <c r="AO47" s="71"/>
      <c r="AP47" s="71"/>
      <c r="AQ47" s="71"/>
      <c r="AR47" s="71"/>
      <c r="AS47" s="35"/>
      <c r="AT47" s="68"/>
      <c r="AW47" s="35"/>
      <c r="AX47" s="35"/>
      <c r="AY47" s="71"/>
      <c r="AZ47" s="71"/>
      <c r="BA47" s="71"/>
      <c r="BB47" s="71"/>
    </row>
    <row r="48" spans="1:54" ht="15" x14ac:dyDescent="0.25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31"/>
      <c r="M48" s="25"/>
      <c r="N48" s="81"/>
      <c r="O48" s="81"/>
      <c r="P48" s="30"/>
      <c r="Q48" s="30"/>
      <c r="T48" s="39"/>
      <c r="U48" s="39"/>
      <c r="V48" s="39"/>
      <c r="W48" s="39"/>
      <c r="X48" s="39"/>
      <c r="Y48" s="39"/>
      <c r="Z48" s="39"/>
      <c r="AA48" s="39"/>
      <c r="AG48" s="31"/>
      <c r="AH48" s="31"/>
      <c r="AI48" t="str">
        <f>""</f>
        <v/>
      </c>
      <c r="AJ48" t="str">
        <f>""</f>
        <v/>
      </c>
      <c r="AK48" t="str">
        <f>""</f>
        <v/>
      </c>
      <c r="AL48" t="str">
        <f>""</f>
        <v/>
      </c>
      <c r="AO48" s="71"/>
      <c r="AP48" s="71"/>
      <c r="AQ48" s="71"/>
      <c r="AR48" s="71"/>
      <c r="AS48" s="35"/>
      <c r="AT48" s="68"/>
      <c r="AW48" s="35"/>
      <c r="AX48" s="35"/>
      <c r="AY48" s="71"/>
      <c r="AZ48" s="71"/>
      <c r="BA48" s="71"/>
      <c r="BB48" s="71"/>
    </row>
    <row r="49" spans="1:54" ht="15" x14ac:dyDescent="0.25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31"/>
      <c r="M49" s="25"/>
      <c r="N49" s="81"/>
      <c r="O49" s="81"/>
      <c r="P49" s="30"/>
      <c r="Q49" s="30"/>
      <c r="T49" s="39"/>
      <c r="U49" s="39"/>
      <c r="V49" s="39"/>
      <c r="W49" s="39"/>
      <c r="X49" s="39"/>
      <c r="Y49" s="39"/>
      <c r="Z49" s="39"/>
      <c r="AA49" s="39"/>
      <c r="AG49" s="31"/>
      <c r="AH49" s="31"/>
      <c r="AI49" t="str">
        <f>""</f>
        <v/>
      </c>
      <c r="AJ49" t="str">
        <f>""</f>
        <v/>
      </c>
      <c r="AK49" t="str">
        <f>""</f>
        <v/>
      </c>
      <c r="AL49" t="str">
        <f>""</f>
        <v/>
      </c>
      <c r="AO49" s="71"/>
      <c r="AP49" s="71"/>
      <c r="AQ49" s="71"/>
      <c r="AR49" s="71"/>
      <c r="AS49" s="35"/>
      <c r="AT49" s="68"/>
      <c r="AW49" s="35"/>
      <c r="AX49" s="35"/>
      <c r="AY49" s="71"/>
      <c r="AZ49" s="71"/>
      <c r="BA49" s="71"/>
      <c r="BB49" s="71"/>
    </row>
    <row r="50" spans="1:54" ht="15" x14ac:dyDescent="0.25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31"/>
      <c r="M50" s="25"/>
      <c r="N50" s="81"/>
      <c r="O50" s="81"/>
      <c r="P50" s="30"/>
      <c r="Q50" s="30"/>
      <c r="T50" s="39"/>
      <c r="U50" s="39"/>
      <c r="V50" s="39"/>
      <c r="W50" s="39"/>
      <c r="X50" s="39"/>
      <c r="Y50" s="39"/>
      <c r="Z50" s="39"/>
      <c r="AA50" s="39"/>
      <c r="AI50" t="str">
        <f>""</f>
        <v/>
      </c>
      <c r="AJ50" t="str">
        <f>""</f>
        <v/>
      </c>
      <c r="AK50" t="str">
        <f>""</f>
        <v/>
      </c>
      <c r="AL50" t="str">
        <f>""</f>
        <v/>
      </c>
      <c r="AO50" s="71"/>
      <c r="AP50" s="71"/>
      <c r="AQ50" s="71"/>
      <c r="AR50" s="71"/>
      <c r="AS50" s="35"/>
      <c r="AT50" s="68"/>
      <c r="AW50" s="35"/>
      <c r="AX50" s="35"/>
      <c r="AY50" s="71"/>
      <c r="AZ50" s="71"/>
      <c r="BA50" s="71"/>
      <c r="BB50" s="71"/>
    </row>
    <row r="51" spans="1:54" ht="15" x14ac:dyDescent="0.25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31"/>
      <c r="M51" s="25"/>
      <c r="N51" s="81"/>
      <c r="O51" s="81"/>
      <c r="P51" s="30"/>
      <c r="Q51" s="30"/>
      <c r="T51" s="39"/>
      <c r="U51" s="39"/>
      <c r="V51" s="39"/>
      <c r="W51" s="39"/>
      <c r="X51" s="39"/>
      <c r="Y51" s="39"/>
      <c r="Z51" s="39"/>
      <c r="AA51" s="39"/>
      <c r="AI51" t="str">
        <f>""</f>
        <v/>
      </c>
      <c r="AJ51" t="str">
        <f>""</f>
        <v/>
      </c>
      <c r="AK51" t="str">
        <f>""</f>
        <v/>
      </c>
      <c r="AL51" t="str">
        <f>""</f>
        <v/>
      </c>
      <c r="AO51" s="71"/>
      <c r="AP51" s="71"/>
      <c r="AQ51" s="71"/>
      <c r="AR51" s="71"/>
      <c r="AS51" s="35"/>
      <c r="AT51" s="68"/>
      <c r="AW51" s="35"/>
      <c r="AX51" s="35"/>
      <c r="AY51" s="71"/>
      <c r="AZ51" s="71"/>
      <c r="BA51" s="71"/>
      <c r="BB51" s="71"/>
    </row>
    <row r="52" spans="1:54" ht="15" x14ac:dyDescent="0.25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31"/>
      <c r="M52" s="25"/>
      <c r="N52" s="81"/>
      <c r="O52" s="81"/>
      <c r="P52" s="30"/>
      <c r="Q52" s="30"/>
      <c r="T52" s="39"/>
      <c r="U52" s="39"/>
      <c r="V52" s="39"/>
      <c r="W52" s="39"/>
      <c r="X52" s="39"/>
      <c r="Y52" s="39"/>
      <c r="Z52" s="39"/>
      <c r="AA52" s="39"/>
      <c r="AI52" t="str">
        <f>""</f>
        <v/>
      </c>
      <c r="AJ52" t="str">
        <f>""</f>
        <v/>
      </c>
      <c r="AK52" t="str">
        <f>""</f>
        <v/>
      </c>
      <c r="AL52" t="str">
        <f>""</f>
        <v/>
      </c>
      <c r="AO52" s="71"/>
      <c r="AP52" s="71"/>
      <c r="AQ52" s="71"/>
      <c r="AR52" s="71"/>
      <c r="AS52" s="35"/>
      <c r="AT52" s="68"/>
      <c r="AW52" s="35"/>
      <c r="AX52" s="35"/>
      <c r="AY52" s="71"/>
      <c r="AZ52" s="71"/>
      <c r="BA52" s="71"/>
      <c r="BB52" s="71"/>
    </row>
    <row r="53" spans="1:54" ht="15" x14ac:dyDescent="0.25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31"/>
      <c r="M53" s="31"/>
      <c r="T53" s="39"/>
      <c r="U53" s="39"/>
      <c r="V53" s="39"/>
      <c r="W53" s="39"/>
      <c r="X53" s="39"/>
      <c r="Y53" s="39"/>
      <c r="Z53" s="39"/>
      <c r="AA53" s="39"/>
      <c r="AI53" t="str">
        <f>""</f>
        <v/>
      </c>
      <c r="AJ53" t="str">
        <f>""</f>
        <v/>
      </c>
      <c r="AK53" t="str">
        <f>""</f>
        <v/>
      </c>
      <c r="AL53" t="str">
        <f>""</f>
        <v/>
      </c>
      <c r="AO53" s="71"/>
      <c r="AP53" s="71"/>
      <c r="AQ53" s="71"/>
      <c r="AR53" s="71"/>
      <c r="AS53" s="35"/>
      <c r="AT53" s="68"/>
      <c r="AW53" s="35"/>
      <c r="AX53" s="35"/>
      <c r="AY53" s="71"/>
      <c r="AZ53" s="71"/>
      <c r="BA53" s="71"/>
      <c r="BB53" s="71"/>
    </row>
    <row r="54" spans="1:54" ht="15" x14ac:dyDescent="0.25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31"/>
      <c r="M54" s="31"/>
      <c r="T54" s="39"/>
      <c r="U54" s="39"/>
      <c r="V54" s="39"/>
      <c r="W54" s="39"/>
      <c r="X54" s="39"/>
      <c r="Y54" s="39"/>
      <c r="Z54" s="39"/>
      <c r="AA54" s="39"/>
      <c r="AI54" t="str">
        <f>""</f>
        <v/>
      </c>
      <c r="AJ54" t="str">
        <f>""</f>
        <v/>
      </c>
      <c r="AK54" t="str">
        <f>""</f>
        <v/>
      </c>
      <c r="AL54" t="str">
        <f>""</f>
        <v/>
      </c>
      <c r="AO54" s="71"/>
      <c r="AP54" s="71"/>
      <c r="AQ54" s="71"/>
      <c r="AR54" s="71"/>
      <c r="AS54" s="35"/>
      <c r="AT54" s="68"/>
      <c r="AW54" s="35"/>
      <c r="AX54" s="35"/>
      <c r="AY54" s="71"/>
      <c r="AZ54" s="71"/>
      <c r="BA54" s="71"/>
      <c r="BB54" s="71"/>
    </row>
    <row r="55" spans="1:54" ht="15" x14ac:dyDescent="0.25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31"/>
      <c r="M55" s="31"/>
      <c r="T55" s="39"/>
      <c r="U55" s="39"/>
      <c r="V55" s="39"/>
      <c r="W55" s="39"/>
      <c r="X55" s="39"/>
      <c r="Y55" s="39"/>
      <c r="Z55" s="39"/>
      <c r="AA55" s="39"/>
      <c r="AI55" t="str">
        <f>""</f>
        <v/>
      </c>
      <c r="AJ55" t="str">
        <f>""</f>
        <v/>
      </c>
      <c r="AK55" t="str">
        <f>""</f>
        <v/>
      </c>
      <c r="AL55" t="str">
        <f>""</f>
        <v/>
      </c>
      <c r="AO55" s="71"/>
      <c r="AP55" s="71"/>
      <c r="AQ55" s="71"/>
      <c r="AR55" s="71"/>
      <c r="AS55" s="35"/>
      <c r="AT55" s="68"/>
      <c r="AW55" s="35"/>
      <c r="AX55" s="35"/>
      <c r="AY55" s="71"/>
      <c r="AZ55" s="71"/>
      <c r="BA55" s="71"/>
      <c r="BB55" s="71"/>
    </row>
    <row r="56" spans="1:54" ht="15" x14ac:dyDescent="0.25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31"/>
      <c r="M56" s="31"/>
      <c r="T56" s="39"/>
      <c r="U56" s="39"/>
      <c r="V56" s="39"/>
      <c r="W56" s="39"/>
      <c r="X56" s="39"/>
      <c r="Y56" s="39"/>
      <c r="Z56" s="39"/>
      <c r="AA56" s="39"/>
      <c r="AI56" t="str">
        <f>""</f>
        <v/>
      </c>
      <c r="AJ56" t="str">
        <f>""</f>
        <v/>
      </c>
      <c r="AK56" t="str">
        <f>""</f>
        <v/>
      </c>
      <c r="AL56" t="str">
        <f>""</f>
        <v/>
      </c>
      <c r="AO56" s="71"/>
      <c r="AP56" s="71"/>
      <c r="AQ56" s="71"/>
      <c r="AR56" s="71"/>
      <c r="AS56" s="35"/>
      <c r="AT56" s="68"/>
      <c r="AW56" s="35"/>
      <c r="AX56" s="35"/>
      <c r="AY56" s="71"/>
      <c r="AZ56" s="71"/>
      <c r="BA56" s="71"/>
      <c r="BB56" s="71"/>
    </row>
    <row r="57" spans="1:54" ht="15" x14ac:dyDescent="0.25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31"/>
      <c r="M57" s="31"/>
      <c r="T57" s="39"/>
      <c r="U57" s="39"/>
      <c r="V57" s="39"/>
      <c r="W57" s="39"/>
      <c r="X57" s="39"/>
      <c r="Y57" s="39"/>
      <c r="Z57" s="39"/>
      <c r="AA57" s="39"/>
      <c r="AI57" t="str">
        <f>""</f>
        <v/>
      </c>
      <c r="AJ57" t="str">
        <f>""</f>
        <v/>
      </c>
      <c r="AK57" t="str">
        <f>""</f>
        <v/>
      </c>
      <c r="AL57" t="str">
        <f>""</f>
        <v/>
      </c>
      <c r="AO57" s="71"/>
      <c r="AP57" s="71"/>
      <c r="AQ57" s="71"/>
      <c r="AR57" s="71"/>
      <c r="AS57" s="35"/>
      <c r="AT57" s="68"/>
      <c r="AW57" s="35"/>
      <c r="AX57" s="35"/>
      <c r="AY57" s="71"/>
      <c r="AZ57" s="71"/>
      <c r="BA57" s="71"/>
      <c r="BB57" s="71"/>
    </row>
    <row r="58" spans="1:54" ht="15" x14ac:dyDescent="0.25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31"/>
      <c r="M58" s="31"/>
      <c r="T58" s="39"/>
      <c r="U58" s="39"/>
      <c r="V58" s="39"/>
      <c r="W58" s="39"/>
      <c r="X58" s="39"/>
      <c r="Y58" s="39"/>
      <c r="Z58" s="39"/>
      <c r="AA58" s="39"/>
      <c r="AI58" t="str">
        <f>""</f>
        <v/>
      </c>
      <c r="AJ58" t="str">
        <f>""</f>
        <v/>
      </c>
      <c r="AK58" t="str">
        <f>""</f>
        <v/>
      </c>
      <c r="AL58" t="str">
        <f>""</f>
        <v/>
      </c>
      <c r="AO58" s="71"/>
      <c r="AP58" s="71"/>
      <c r="AQ58" s="71"/>
      <c r="AR58" s="71"/>
      <c r="AS58" s="35"/>
      <c r="AT58" s="68"/>
      <c r="AW58" s="35"/>
      <c r="AX58" s="35"/>
      <c r="AY58" s="71"/>
      <c r="AZ58" s="71"/>
      <c r="BA58" s="71"/>
      <c r="BB58" s="71"/>
    </row>
    <row r="59" spans="1:54" ht="15" x14ac:dyDescent="0.25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31"/>
      <c r="M59" s="31"/>
      <c r="T59" s="39"/>
      <c r="U59" s="39"/>
      <c r="V59" s="39"/>
      <c r="W59" s="39"/>
      <c r="X59" s="39"/>
      <c r="Y59" s="39"/>
      <c r="Z59" s="39"/>
      <c r="AA59" s="39"/>
      <c r="AI59" t="str">
        <f>""</f>
        <v/>
      </c>
      <c r="AJ59" t="str">
        <f>""</f>
        <v/>
      </c>
      <c r="AK59" t="str">
        <f>""</f>
        <v/>
      </c>
      <c r="AL59" t="str">
        <f>""</f>
        <v/>
      </c>
      <c r="AO59" s="71"/>
      <c r="AP59" s="71"/>
      <c r="AQ59" s="71"/>
      <c r="AR59" s="71"/>
      <c r="AS59" s="35"/>
      <c r="AT59" s="68"/>
      <c r="AW59" s="35"/>
      <c r="AX59" s="35"/>
      <c r="AY59" s="71"/>
      <c r="AZ59" s="71"/>
      <c r="BA59" s="71"/>
      <c r="BB59" s="71"/>
    </row>
    <row r="60" spans="1:54" ht="15" x14ac:dyDescent="0.25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31"/>
      <c r="M60" s="31"/>
      <c r="T60" s="39"/>
      <c r="U60" s="39"/>
      <c r="V60" s="39"/>
      <c r="W60" s="39"/>
      <c r="X60" s="39"/>
      <c r="Y60" s="39"/>
      <c r="Z60" s="39"/>
      <c r="AA60" s="39"/>
      <c r="AI60" t="str">
        <f>""</f>
        <v/>
      </c>
      <c r="AJ60" t="str">
        <f>""</f>
        <v/>
      </c>
      <c r="AK60" t="str">
        <f>""</f>
        <v/>
      </c>
      <c r="AL60" t="str">
        <f>""</f>
        <v/>
      </c>
      <c r="AO60" s="71"/>
      <c r="AP60" s="71"/>
      <c r="AQ60" s="71"/>
      <c r="AR60" s="71"/>
      <c r="AS60" s="35"/>
      <c r="AT60" s="68"/>
      <c r="AW60" s="35"/>
      <c r="AX60" s="35"/>
      <c r="AY60" s="71"/>
      <c r="AZ60" s="71"/>
      <c r="BA60" s="71"/>
      <c r="BB60" s="71"/>
    </row>
    <row r="61" spans="1:54" ht="15" x14ac:dyDescent="0.25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31"/>
      <c r="M61" s="31"/>
      <c r="T61" s="39"/>
      <c r="U61" s="39"/>
      <c r="V61" s="39"/>
      <c r="W61" s="39"/>
      <c r="X61" s="39"/>
      <c r="Y61" s="39"/>
      <c r="Z61" s="39"/>
      <c r="AA61" s="39"/>
      <c r="AI61" t="str">
        <f>""</f>
        <v/>
      </c>
      <c r="AJ61" t="str">
        <f>""</f>
        <v/>
      </c>
      <c r="AK61" t="str">
        <f>""</f>
        <v/>
      </c>
      <c r="AL61" t="str">
        <f>""</f>
        <v/>
      </c>
      <c r="AO61" s="71"/>
      <c r="AP61" s="71"/>
      <c r="AQ61" s="71"/>
      <c r="AR61" s="71"/>
      <c r="AS61" s="35"/>
      <c r="AT61" s="68"/>
      <c r="AW61" s="35"/>
      <c r="AX61" s="35"/>
      <c r="AY61" s="71"/>
      <c r="AZ61" s="71"/>
      <c r="BA61" s="71"/>
      <c r="BB61" s="71"/>
    </row>
    <row r="62" spans="1:54" ht="15" x14ac:dyDescent="0.25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31"/>
      <c r="M62" s="31"/>
      <c r="T62" s="39"/>
      <c r="U62" s="39"/>
      <c r="V62" s="39"/>
      <c r="W62" s="39"/>
      <c r="X62" s="39"/>
      <c r="Y62" s="39"/>
      <c r="Z62" s="39"/>
      <c r="AA62" s="39"/>
      <c r="AI62" t="str">
        <f>""</f>
        <v/>
      </c>
      <c r="AJ62" t="str">
        <f>""</f>
        <v/>
      </c>
      <c r="AK62" t="str">
        <f>""</f>
        <v/>
      </c>
      <c r="AL62" t="str">
        <f>""</f>
        <v/>
      </c>
      <c r="AO62" s="71"/>
      <c r="AP62" s="71"/>
      <c r="AQ62" s="71"/>
      <c r="AR62" s="71"/>
      <c r="AS62" s="35"/>
      <c r="AT62" s="68"/>
      <c r="AW62" s="35"/>
      <c r="AX62" s="35"/>
      <c r="AY62" s="71"/>
      <c r="AZ62" s="71"/>
      <c r="BA62" s="71"/>
      <c r="BB62" s="71"/>
    </row>
    <row r="63" spans="1:54" ht="15" x14ac:dyDescent="0.25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31"/>
      <c r="M63" s="31"/>
      <c r="T63" s="39"/>
      <c r="U63" s="39"/>
      <c r="V63" s="39"/>
      <c r="W63" s="39"/>
      <c r="X63" s="39"/>
      <c r="Y63" s="39"/>
      <c r="Z63" s="39"/>
      <c r="AA63" s="39"/>
      <c r="AI63" t="str">
        <f>""</f>
        <v/>
      </c>
      <c r="AJ63" t="str">
        <f>""</f>
        <v/>
      </c>
      <c r="AK63" t="str">
        <f>""</f>
        <v/>
      </c>
      <c r="AL63" t="str">
        <f>""</f>
        <v/>
      </c>
      <c r="AO63" s="71"/>
      <c r="AP63" s="71"/>
      <c r="AQ63" s="71"/>
      <c r="AR63" s="71"/>
      <c r="AS63" s="35"/>
      <c r="AT63" s="68"/>
      <c r="AW63" s="35"/>
      <c r="AX63" s="35"/>
      <c r="AY63" s="71"/>
      <c r="AZ63" s="71"/>
      <c r="BA63" s="71"/>
      <c r="BB63" s="71"/>
    </row>
    <row r="64" spans="1:54" ht="15" x14ac:dyDescent="0.25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31"/>
      <c r="M64" s="31"/>
      <c r="T64" s="31"/>
      <c r="U64" s="31"/>
      <c r="V64" s="33"/>
      <c r="W64" s="31"/>
      <c r="X64" s="31"/>
      <c r="Y64" s="31"/>
      <c r="Z64" s="53"/>
      <c r="AA64" s="54"/>
      <c r="AI64" t="str">
        <f>""</f>
        <v/>
      </c>
      <c r="AJ64" t="str">
        <f>""</f>
        <v/>
      </c>
      <c r="AK64" t="str">
        <f>""</f>
        <v/>
      </c>
      <c r="AL64" t="str">
        <f>""</f>
        <v/>
      </c>
      <c r="AO64" s="71"/>
      <c r="AP64" s="71"/>
      <c r="AQ64" s="71"/>
      <c r="AR64" s="71"/>
      <c r="AS64" s="35"/>
      <c r="AT64" s="68"/>
      <c r="AW64" s="35"/>
      <c r="AX64" s="35"/>
      <c r="AY64" s="71"/>
      <c r="AZ64" s="71"/>
      <c r="BA64" s="71"/>
      <c r="BB64" s="71"/>
    </row>
    <row r="65" spans="1:54" ht="15" x14ac:dyDescent="0.25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31"/>
      <c r="M65" s="31"/>
      <c r="T65" s="31"/>
      <c r="U65" s="31"/>
      <c r="V65" s="33"/>
      <c r="W65" s="31"/>
      <c r="X65" s="31"/>
      <c r="Y65" s="31"/>
      <c r="Z65" s="53"/>
      <c r="AA65" s="54"/>
      <c r="AI65" t="str">
        <f>""</f>
        <v/>
      </c>
      <c r="AJ65" t="str">
        <f>""</f>
        <v/>
      </c>
      <c r="AK65" t="str">
        <f>""</f>
        <v/>
      </c>
      <c r="AL65" t="str">
        <f>""</f>
        <v/>
      </c>
      <c r="AO65" s="71"/>
      <c r="AP65" s="71"/>
      <c r="AQ65" s="71"/>
      <c r="AR65" s="71"/>
      <c r="AS65" s="35"/>
      <c r="AT65" s="68"/>
      <c r="AW65" s="35"/>
      <c r="AX65" s="35"/>
      <c r="AY65" s="71"/>
      <c r="AZ65" s="71"/>
      <c r="BA65" s="71"/>
      <c r="BB65" s="71"/>
    </row>
    <row r="66" spans="1:54" ht="15" x14ac:dyDescent="0.25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31"/>
      <c r="M66" s="31"/>
      <c r="T66" s="31"/>
      <c r="U66" s="31"/>
      <c r="V66" s="33"/>
      <c r="W66" s="31"/>
      <c r="X66" s="31"/>
      <c r="Y66" s="31"/>
      <c r="Z66" s="53"/>
      <c r="AA66" s="54"/>
      <c r="AI66" t="str">
        <f>""</f>
        <v/>
      </c>
      <c r="AJ66" t="str">
        <f>""</f>
        <v/>
      </c>
      <c r="AK66" t="str">
        <f>""</f>
        <v/>
      </c>
      <c r="AL66" t="str">
        <f>""</f>
        <v/>
      </c>
      <c r="AO66" s="71"/>
      <c r="AP66" s="71"/>
      <c r="AQ66" s="71"/>
      <c r="AR66" s="71"/>
      <c r="AS66" s="35"/>
      <c r="AT66" s="68"/>
      <c r="AW66" s="35"/>
      <c r="AX66" s="35"/>
      <c r="AY66" s="71"/>
      <c r="AZ66" s="71"/>
      <c r="BA66" s="71"/>
      <c r="BB66" s="71"/>
    </row>
    <row r="67" spans="1:54" ht="15" x14ac:dyDescent="0.25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31"/>
      <c r="M67" s="31"/>
      <c r="T67" s="31"/>
      <c r="U67" s="31"/>
      <c r="V67" s="33"/>
      <c r="W67" s="31"/>
      <c r="X67" s="31"/>
      <c r="Y67" s="31"/>
      <c r="Z67" s="53"/>
      <c r="AA67" s="54"/>
      <c r="AI67" t="str">
        <f>""</f>
        <v/>
      </c>
      <c r="AJ67" t="str">
        <f>""</f>
        <v/>
      </c>
      <c r="AK67" t="str">
        <f>""</f>
        <v/>
      </c>
      <c r="AL67" t="str">
        <f>""</f>
        <v/>
      </c>
      <c r="AO67" s="71"/>
      <c r="AP67" s="71"/>
      <c r="AQ67" s="71"/>
      <c r="AR67" s="71"/>
      <c r="AS67" s="35"/>
      <c r="AT67" s="68"/>
      <c r="AW67" s="35"/>
      <c r="AX67" s="35"/>
      <c r="AY67" s="71"/>
      <c r="AZ67" s="71"/>
      <c r="BA67" s="71"/>
      <c r="BB67" s="71"/>
    </row>
    <row r="68" spans="1:54" ht="15" x14ac:dyDescent="0.25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31"/>
      <c r="M68" s="31"/>
      <c r="T68" s="31"/>
      <c r="U68" s="31"/>
      <c r="V68" s="33"/>
      <c r="W68" s="31"/>
      <c r="X68" s="31"/>
      <c r="Y68" s="31"/>
      <c r="Z68" s="53"/>
      <c r="AA68" s="54"/>
      <c r="AI68" t="str">
        <f>""</f>
        <v/>
      </c>
      <c r="AJ68" t="str">
        <f>""</f>
        <v/>
      </c>
      <c r="AK68" t="str">
        <f>""</f>
        <v/>
      </c>
      <c r="AL68" t="str">
        <f>""</f>
        <v/>
      </c>
      <c r="AO68" s="71"/>
      <c r="AP68" s="71"/>
      <c r="AQ68" s="71"/>
      <c r="AR68" s="71"/>
      <c r="AS68" s="35"/>
      <c r="AT68" s="68"/>
      <c r="AW68" s="35"/>
      <c r="AX68" s="35"/>
      <c r="AY68" s="71"/>
      <c r="AZ68" s="71"/>
      <c r="BA68" s="71"/>
      <c r="BB68" s="71"/>
    </row>
    <row r="69" spans="1:54" ht="15" x14ac:dyDescent="0.25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31"/>
      <c r="M69" s="31"/>
      <c r="T69" s="31"/>
      <c r="U69" s="31"/>
      <c r="V69" s="33"/>
      <c r="W69" s="31"/>
      <c r="X69" s="31"/>
      <c r="Y69" s="31"/>
      <c r="Z69" s="53"/>
      <c r="AA69" s="54"/>
      <c r="AI69" t="str">
        <f>""</f>
        <v/>
      </c>
      <c r="AJ69" t="str">
        <f>""</f>
        <v/>
      </c>
      <c r="AK69" t="str">
        <f>""</f>
        <v/>
      </c>
      <c r="AL69" t="str">
        <f>""</f>
        <v/>
      </c>
      <c r="AO69" s="71"/>
      <c r="AP69" s="71"/>
      <c r="AQ69" s="71"/>
      <c r="AR69" s="71"/>
      <c r="AS69" s="35"/>
      <c r="AT69" s="68"/>
      <c r="AW69" s="35"/>
      <c r="AX69" s="35"/>
      <c r="AY69" s="71"/>
      <c r="AZ69" s="71"/>
      <c r="BA69" s="71"/>
      <c r="BB69" s="71"/>
    </row>
    <row r="70" spans="1:54" ht="15" x14ac:dyDescent="0.25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31"/>
      <c r="M70" s="31"/>
      <c r="T70" s="31"/>
      <c r="U70" s="31"/>
      <c r="V70" s="33"/>
      <c r="W70" s="31"/>
      <c r="X70" s="31"/>
      <c r="Y70" s="31"/>
      <c r="Z70" s="53"/>
      <c r="AA70" s="54"/>
      <c r="AI70" t="str">
        <f>""</f>
        <v/>
      </c>
      <c r="AJ70" t="str">
        <f>""</f>
        <v/>
      </c>
      <c r="AK70" t="str">
        <f>""</f>
        <v/>
      </c>
      <c r="AL70" t="str">
        <f>""</f>
        <v/>
      </c>
      <c r="AO70" s="71"/>
      <c r="AP70" s="71"/>
      <c r="AQ70" s="71"/>
      <c r="AR70" s="71"/>
      <c r="AS70" s="35"/>
      <c r="AT70" s="68"/>
      <c r="AW70" s="35"/>
      <c r="AX70" s="35"/>
      <c r="AY70" s="71"/>
      <c r="AZ70" s="71"/>
      <c r="BA70" s="71"/>
      <c r="BB70" s="71"/>
    </row>
    <row r="71" spans="1:54" ht="15" x14ac:dyDescent="0.25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31"/>
      <c r="M71" s="31"/>
      <c r="T71" s="31"/>
      <c r="U71" s="31"/>
      <c r="V71" s="33"/>
      <c r="W71" s="31"/>
      <c r="X71" s="31"/>
      <c r="Y71" s="31"/>
      <c r="Z71" s="53"/>
      <c r="AA71" s="54"/>
      <c r="AI71" t="str">
        <f>""</f>
        <v/>
      </c>
      <c r="AJ71" t="str">
        <f>""</f>
        <v/>
      </c>
      <c r="AK71" t="str">
        <f>""</f>
        <v/>
      </c>
      <c r="AL71" t="str">
        <f>""</f>
        <v/>
      </c>
      <c r="AO71" s="71"/>
      <c r="AP71" s="71"/>
      <c r="AQ71" s="71"/>
      <c r="AR71" s="71"/>
      <c r="AS71" s="35"/>
      <c r="AT71" s="68"/>
      <c r="AW71" s="35"/>
      <c r="AX71" s="35"/>
      <c r="AY71" s="71"/>
      <c r="AZ71" s="71"/>
      <c r="BA71" s="71"/>
      <c r="BB71" s="71"/>
    </row>
    <row r="72" spans="1:54" ht="15" x14ac:dyDescent="0.25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31"/>
      <c r="M72" s="31"/>
      <c r="T72" s="31"/>
      <c r="U72" s="31"/>
      <c r="V72" s="33"/>
      <c r="W72" s="31"/>
      <c r="X72" s="31"/>
      <c r="Y72" s="31"/>
      <c r="Z72" s="53"/>
      <c r="AA72" s="54"/>
      <c r="AI72" t="str">
        <f>""</f>
        <v/>
      </c>
      <c r="AJ72" t="str">
        <f>""</f>
        <v/>
      </c>
      <c r="AK72" t="str">
        <f>""</f>
        <v/>
      </c>
      <c r="AL72" t="str">
        <f>""</f>
        <v/>
      </c>
      <c r="AO72" s="71"/>
      <c r="AP72" s="71"/>
      <c r="AQ72" s="71"/>
      <c r="AR72" s="71"/>
      <c r="AS72" s="35"/>
      <c r="AT72" s="68"/>
      <c r="AW72" s="35"/>
      <c r="AX72" s="35"/>
      <c r="AY72" s="71"/>
      <c r="AZ72" s="71"/>
      <c r="BA72" s="71"/>
      <c r="BB72" s="71"/>
    </row>
    <row r="73" spans="1:54" ht="15" x14ac:dyDescent="0.25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31"/>
      <c r="M73" s="31"/>
      <c r="T73" s="31"/>
      <c r="U73" s="31"/>
      <c r="V73" s="33"/>
      <c r="W73" s="31"/>
      <c r="X73" s="31"/>
      <c r="Y73" s="31"/>
      <c r="Z73" s="53"/>
      <c r="AA73" s="54"/>
      <c r="AI73" t="str">
        <f>""</f>
        <v/>
      </c>
      <c r="AJ73" t="str">
        <f>""</f>
        <v/>
      </c>
      <c r="AK73" t="str">
        <f>""</f>
        <v/>
      </c>
      <c r="AL73" t="str">
        <f>""</f>
        <v/>
      </c>
      <c r="AO73" s="71"/>
      <c r="AP73" s="71"/>
      <c r="AQ73" s="71"/>
      <c r="AR73" s="71"/>
      <c r="AS73" s="35"/>
      <c r="AT73" s="68"/>
      <c r="AW73" s="35"/>
      <c r="AX73" s="35"/>
      <c r="AY73" s="71"/>
      <c r="AZ73" s="71"/>
      <c r="BA73" s="71"/>
      <c r="BB73" s="71"/>
    </row>
    <row r="74" spans="1:54" ht="15" x14ac:dyDescent="0.25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31"/>
      <c r="M74" s="31"/>
      <c r="T74" s="31"/>
      <c r="U74" s="31"/>
      <c r="V74" s="33"/>
      <c r="W74" s="31"/>
      <c r="X74" s="31"/>
      <c r="Y74" s="31"/>
      <c r="Z74" s="53"/>
      <c r="AA74" s="54"/>
      <c r="AI74" t="str">
        <f>""</f>
        <v/>
      </c>
      <c r="AJ74" t="str">
        <f>""</f>
        <v/>
      </c>
      <c r="AK74" t="str">
        <f>""</f>
        <v/>
      </c>
      <c r="AL74" t="str">
        <f>""</f>
        <v/>
      </c>
      <c r="AO74" s="71"/>
      <c r="AP74" s="71"/>
      <c r="AQ74" s="71"/>
      <c r="AR74" s="71"/>
      <c r="AS74" s="35"/>
      <c r="AT74" s="68"/>
      <c r="AW74" s="35"/>
      <c r="AX74" s="35"/>
      <c r="AY74" s="71"/>
      <c r="AZ74" s="71"/>
      <c r="BA74" s="71"/>
      <c r="BB74" s="71"/>
    </row>
    <row r="75" spans="1:54" ht="15" x14ac:dyDescent="0.25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31"/>
      <c r="M75" s="31"/>
      <c r="T75" s="31"/>
      <c r="U75" s="31"/>
      <c r="V75" s="33"/>
      <c r="W75" s="31"/>
      <c r="X75" s="31"/>
      <c r="Y75" s="31"/>
      <c r="Z75" s="53"/>
      <c r="AA75" s="54"/>
      <c r="AI75" t="str">
        <f>""</f>
        <v/>
      </c>
      <c r="AJ75" t="str">
        <f>""</f>
        <v/>
      </c>
      <c r="AK75" t="str">
        <f>""</f>
        <v/>
      </c>
      <c r="AL75" t="str">
        <f>""</f>
        <v/>
      </c>
      <c r="AO75" s="71"/>
      <c r="AP75" s="71"/>
      <c r="AQ75" s="71"/>
      <c r="AR75" s="71"/>
      <c r="AS75" s="35"/>
      <c r="AT75" s="68"/>
      <c r="AW75" s="35"/>
      <c r="AX75" s="35"/>
      <c r="AY75" s="71"/>
      <c r="AZ75" s="71"/>
      <c r="BA75" s="71"/>
      <c r="BB75" s="71"/>
    </row>
    <row r="76" spans="1:54" ht="15" x14ac:dyDescent="0.25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31"/>
      <c r="M76" s="31"/>
      <c r="T76" s="31"/>
      <c r="U76" s="31"/>
      <c r="V76" s="33"/>
      <c r="W76" s="31"/>
      <c r="X76" s="31"/>
      <c r="Y76" s="31"/>
      <c r="Z76" s="53"/>
      <c r="AA76" s="54"/>
      <c r="AI76" t="str">
        <f>""</f>
        <v/>
      </c>
      <c r="AJ76" t="str">
        <f>""</f>
        <v/>
      </c>
      <c r="AK76" t="str">
        <f>""</f>
        <v/>
      </c>
      <c r="AL76" t="str">
        <f>""</f>
        <v/>
      </c>
      <c r="AO76" s="71"/>
      <c r="AP76" s="71"/>
      <c r="AQ76" s="71"/>
      <c r="AR76" s="71"/>
      <c r="AS76" s="35"/>
      <c r="AT76" s="68"/>
      <c r="AW76" s="35"/>
      <c r="AX76" s="35"/>
      <c r="AY76" s="71"/>
      <c r="AZ76" s="71"/>
      <c r="BA76" s="71"/>
      <c r="BB76" s="71"/>
    </row>
    <row r="77" spans="1:54" ht="15" x14ac:dyDescent="0.25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31"/>
      <c r="M77" s="31"/>
      <c r="T77" s="31"/>
      <c r="U77" s="31"/>
      <c r="V77" s="33"/>
      <c r="W77" s="31"/>
      <c r="X77" s="31"/>
      <c r="Y77" s="31"/>
      <c r="Z77" s="53"/>
      <c r="AA77" s="54"/>
      <c r="AI77" t="str">
        <f>""</f>
        <v/>
      </c>
      <c r="AJ77" t="str">
        <f>""</f>
        <v/>
      </c>
      <c r="AK77" t="str">
        <f>""</f>
        <v/>
      </c>
      <c r="AL77" t="str">
        <f>""</f>
        <v/>
      </c>
      <c r="AO77" s="71"/>
      <c r="AP77" s="71"/>
      <c r="AQ77" s="71"/>
      <c r="AR77" s="71"/>
      <c r="AS77" s="35"/>
      <c r="AT77" s="68"/>
      <c r="AW77" s="35"/>
      <c r="AX77" s="35"/>
      <c r="AY77" s="71"/>
      <c r="AZ77" s="71"/>
      <c r="BA77" s="71"/>
      <c r="BB77" s="71"/>
    </row>
    <row r="78" spans="1:54" ht="15" x14ac:dyDescent="0.25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31"/>
      <c r="M78" s="31"/>
      <c r="T78" s="31"/>
      <c r="U78" s="31"/>
      <c r="V78" s="33"/>
      <c r="W78" s="31"/>
      <c r="X78" s="31"/>
      <c r="Y78" s="31"/>
      <c r="Z78" s="53"/>
      <c r="AA78" s="54"/>
      <c r="AI78" t="str">
        <f>""</f>
        <v/>
      </c>
      <c r="AJ78" t="str">
        <f>""</f>
        <v/>
      </c>
      <c r="AK78" t="str">
        <f>""</f>
        <v/>
      </c>
      <c r="AL78" t="str">
        <f>""</f>
        <v/>
      </c>
      <c r="AO78" s="71"/>
      <c r="AP78" s="71"/>
      <c r="AQ78" s="71"/>
      <c r="AR78" s="71"/>
      <c r="AS78" s="35"/>
      <c r="AT78" s="68"/>
      <c r="AW78" s="35"/>
      <c r="AX78" s="35"/>
      <c r="AY78" s="71"/>
      <c r="AZ78" s="71"/>
      <c r="BA78" s="71"/>
      <c r="BB78" s="71"/>
    </row>
    <row r="79" spans="1:54" ht="15" x14ac:dyDescent="0.25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31"/>
      <c r="M79" s="31"/>
      <c r="T79" s="31"/>
      <c r="U79" s="31"/>
      <c r="V79" s="33"/>
      <c r="W79" s="31"/>
      <c r="X79" s="31"/>
      <c r="Y79" s="31"/>
      <c r="Z79" s="53"/>
      <c r="AA79" s="54"/>
      <c r="AI79" t="str">
        <f>""</f>
        <v/>
      </c>
      <c r="AJ79" t="str">
        <f>""</f>
        <v/>
      </c>
      <c r="AK79" t="str">
        <f>""</f>
        <v/>
      </c>
      <c r="AL79" t="str">
        <f>""</f>
        <v/>
      </c>
      <c r="AO79" s="71"/>
      <c r="AP79" s="71"/>
      <c r="AQ79" s="71"/>
      <c r="AR79" s="71"/>
      <c r="AS79" s="35"/>
      <c r="AT79" s="68"/>
      <c r="AW79" s="35"/>
      <c r="AX79" s="35"/>
      <c r="AY79" s="71"/>
      <c r="AZ79" s="71"/>
      <c r="BA79" s="71"/>
      <c r="BB79" s="71"/>
    </row>
    <row r="80" spans="1:54" ht="15" x14ac:dyDescent="0.25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31"/>
      <c r="M80" s="31"/>
      <c r="T80" s="31"/>
      <c r="U80" s="31"/>
      <c r="V80" s="33"/>
      <c r="W80" s="31"/>
      <c r="X80" s="31"/>
      <c r="Y80" s="31"/>
      <c r="Z80" s="53"/>
      <c r="AA80" s="54"/>
      <c r="AI80" t="str">
        <f>""</f>
        <v/>
      </c>
      <c r="AJ80" t="str">
        <f>""</f>
        <v/>
      </c>
      <c r="AK80" t="str">
        <f>""</f>
        <v/>
      </c>
      <c r="AL80" t="str">
        <f>""</f>
        <v/>
      </c>
      <c r="AO80" s="71"/>
      <c r="AP80" s="71"/>
      <c r="AQ80" s="71"/>
      <c r="AR80" s="71"/>
      <c r="AS80" s="35"/>
      <c r="AT80" s="68"/>
      <c r="AW80" s="35"/>
      <c r="AX80" s="35"/>
      <c r="AY80" s="71"/>
      <c r="AZ80" s="71"/>
      <c r="BA80" s="71"/>
      <c r="BB80" s="71"/>
    </row>
    <row r="81" spans="1:54" ht="15" x14ac:dyDescent="0.25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31"/>
      <c r="M81" s="31"/>
      <c r="T81" s="31"/>
      <c r="U81" s="31"/>
      <c r="V81" s="33"/>
      <c r="W81" s="31"/>
      <c r="X81" s="31"/>
      <c r="Y81" s="31"/>
      <c r="Z81" s="53"/>
      <c r="AA81" s="54"/>
      <c r="AI81" t="str">
        <f>""</f>
        <v/>
      </c>
      <c r="AJ81" t="str">
        <f>""</f>
        <v/>
      </c>
      <c r="AK81" t="str">
        <f>""</f>
        <v/>
      </c>
      <c r="AL81" t="str">
        <f>""</f>
        <v/>
      </c>
      <c r="AO81" s="71"/>
      <c r="AP81" s="71"/>
      <c r="AQ81" s="71"/>
      <c r="AR81" s="71"/>
      <c r="AS81" s="35"/>
      <c r="AT81" s="68"/>
      <c r="AW81" s="35"/>
      <c r="AX81" s="35"/>
      <c r="AY81" s="71"/>
      <c r="AZ81" s="71"/>
      <c r="BA81" s="71"/>
      <c r="BB81" s="71"/>
    </row>
    <row r="82" spans="1:54" x14ac:dyDescent="0.25">
      <c r="A82" s="31"/>
      <c r="L82" s="31"/>
      <c r="M82" s="31"/>
      <c r="T82" s="31"/>
      <c r="U82" s="31"/>
      <c r="V82" s="33"/>
      <c r="W82" s="31"/>
      <c r="X82" s="31"/>
      <c r="Y82" s="31"/>
      <c r="Z82" s="53"/>
      <c r="AA82" s="54"/>
      <c r="AI82" t="str">
        <f>""</f>
        <v/>
      </c>
      <c r="AJ82" t="str">
        <f>""</f>
        <v/>
      </c>
      <c r="AK82" t="str">
        <f>""</f>
        <v/>
      </c>
      <c r="AL82" t="str">
        <f>""</f>
        <v/>
      </c>
      <c r="AO82" s="71"/>
      <c r="AP82" s="71"/>
      <c r="AQ82" s="71"/>
      <c r="AR82" s="71"/>
      <c r="AS82" s="35"/>
      <c r="AT82" s="68"/>
      <c r="AW82" s="35"/>
      <c r="AX82" s="35"/>
      <c r="AY82" s="71"/>
      <c r="AZ82" s="71"/>
      <c r="BA82" s="71"/>
      <c r="BB82" s="71"/>
    </row>
    <row r="83" spans="1:54" x14ac:dyDescent="0.25">
      <c r="A83" s="31"/>
      <c r="L83" s="31"/>
      <c r="M83" s="31"/>
      <c r="T83" s="31"/>
      <c r="U83" s="31"/>
      <c r="V83" s="33"/>
      <c r="W83" s="31"/>
      <c r="X83" s="31"/>
      <c r="Y83" s="31"/>
      <c r="Z83" s="53"/>
      <c r="AA83" s="54"/>
      <c r="AI83" t="str">
        <f>""</f>
        <v/>
      </c>
      <c r="AJ83" t="str">
        <f>""</f>
        <v/>
      </c>
      <c r="AK83" t="str">
        <f>""</f>
        <v/>
      </c>
      <c r="AL83" t="str">
        <f>""</f>
        <v/>
      </c>
      <c r="AO83" s="71"/>
      <c r="AP83" s="71"/>
      <c r="AQ83" s="71"/>
      <c r="AR83" s="71"/>
      <c r="AS83" s="35"/>
      <c r="AT83" s="68"/>
      <c r="AW83" s="35"/>
      <c r="AX83" s="35"/>
      <c r="AY83" s="71"/>
      <c r="AZ83" s="71"/>
      <c r="BA83" s="71"/>
      <c r="BB83" s="71"/>
    </row>
    <row r="84" spans="1:54" x14ac:dyDescent="0.25">
      <c r="A84" s="31"/>
      <c r="L84" s="31"/>
      <c r="M84" s="31"/>
      <c r="T84" s="31"/>
      <c r="U84" s="31"/>
      <c r="V84" s="33"/>
      <c r="W84" s="31"/>
      <c r="X84" s="31"/>
      <c r="Y84" s="31"/>
      <c r="Z84" s="53"/>
      <c r="AA84" s="54"/>
      <c r="AI84" t="str">
        <f>""</f>
        <v/>
      </c>
      <c r="AJ84" t="str">
        <f>""</f>
        <v/>
      </c>
      <c r="AK84" t="str">
        <f>""</f>
        <v/>
      </c>
      <c r="AL84" t="str">
        <f>""</f>
        <v/>
      </c>
      <c r="AO84" s="71"/>
      <c r="AP84" s="71"/>
      <c r="AQ84" s="71"/>
      <c r="AR84" s="71"/>
      <c r="AS84" s="35"/>
      <c r="AT84" s="68"/>
      <c r="AW84" s="35"/>
      <c r="AX84" s="35"/>
      <c r="AY84" s="71"/>
      <c r="AZ84" s="71"/>
      <c r="BA84" s="71"/>
      <c r="BB84" s="71"/>
    </row>
    <row r="85" spans="1:54" x14ac:dyDescent="0.25">
      <c r="A85" s="31"/>
      <c r="L85" s="31"/>
      <c r="M85" s="31"/>
      <c r="T85" s="31"/>
      <c r="U85" s="31"/>
      <c r="V85" s="33"/>
      <c r="W85" s="31"/>
      <c r="X85" s="31"/>
      <c r="Y85" s="31"/>
      <c r="Z85" s="53"/>
      <c r="AA85" s="54"/>
      <c r="AI85" t="str">
        <f>""</f>
        <v/>
      </c>
      <c r="AJ85" t="str">
        <f>""</f>
        <v/>
      </c>
      <c r="AK85" t="str">
        <f>""</f>
        <v/>
      </c>
      <c r="AL85" t="str">
        <f>""</f>
        <v/>
      </c>
      <c r="AO85" s="71"/>
      <c r="AP85" s="71"/>
      <c r="AQ85" s="71"/>
      <c r="AR85" s="71"/>
      <c r="AS85" s="35"/>
      <c r="AT85" s="68"/>
      <c r="AW85" s="35"/>
      <c r="AX85" s="35"/>
      <c r="AY85" s="71"/>
      <c r="AZ85" s="71"/>
      <c r="BA85" s="71"/>
      <c r="BB85" s="71"/>
    </row>
    <row r="86" spans="1:54" x14ac:dyDescent="0.25">
      <c r="A86" s="31"/>
      <c r="L86" s="31"/>
      <c r="M86" s="31"/>
      <c r="T86" s="31"/>
      <c r="U86" s="31"/>
      <c r="V86" s="33"/>
      <c r="W86" s="31"/>
      <c r="X86" s="31"/>
      <c r="Y86" s="31"/>
      <c r="Z86" s="53"/>
      <c r="AA86" s="54"/>
      <c r="AI86" t="str">
        <f>""</f>
        <v/>
      </c>
      <c r="AJ86" t="str">
        <f>""</f>
        <v/>
      </c>
      <c r="AK86" t="str">
        <f>""</f>
        <v/>
      </c>
      <c r="AL86" t="str">
        <f>""</f>
        <v/>
      </c>
      <c r="AO86" s="71"/>
      <c r="AP86" s="71"/>
      <c r="AQ86" s="71"/>
      <c r="AR86" s="71"/>
      <c r="AS86" s="35"/>
      <c r="AT86" s="68"/>
      <c r="AW86" s="35"/>
      <c r="AX86" s="35"/>
      <c r="AY86" s="71"/>
      <c r="AZ86" s="71"/>
      <c r="BA86" s="71"/>
      <c r="BB86" s="71"/>
    </row>
    <row r="87" spans="1:54" x14ac:dyDescent="0.25">
      <c r="A87" s="31"/>
      <c r="L87" s="31"/>
      <c r="M87" s="31"/>
      <c r="T87" s="31"/>
      <c r="U87" s="31"/>
      <c r="V87" s="33"/>
      <c r="W87" s="31"/>
      <c r="X87" s="31"/>
      <c r="Y87" s="31"/>
      <c r="Z87" s="53"/>
      <c r="AA87" s="54"/>
      <c r="AI87" t="str">
        <f>""</f>
        <v/>
      </c>
      <c r="AJ87" t="str">
        <f>""</f>
        <v/>
      </c>
      <c r="AK87" t="str">
        <f>""</f>
        <v/>
      </c>
      <c r="AL87" t="str">
        <f>""</f>
        <v/>
      </c>
      <c r="AO87" s="71"/>
      <c r="AP87" s="71"/>
      <c r="AQ87" s="71"/>
      <c r="AR87" s="71"/>
      <c r="AS87" s="35"/>
      <c r="AT87" s="68"/>
      <c r="AW87" s="35"/>
      <c r="AX87" s="35"/>
      <c r="AY87" s="71"/>
      <c r="AZ87" s="71"/>
      <c r="BA87" s="71"/>
      <c r="BB87" s="71"/>
    </row>
    <row r="88" spans="1:54" x14ac:dyDescent="0.25">
      <c r="A88" s="31"/>
      <c r="L88" s="31"/>
      <c r="M88" s="31"/>
      <c r="T88" s="31"/>
      <c r="U88" s="31"/>
      <c r="V88" s="33"/>
      <c r="W88" s="31"/>
      <c r="X88" s="31"/>
      <c r="Y88" s="31"/>
      <c r="Z88" s="53"/>
      <c r="AA88" s="54"/>
      <c r="AI88" t="str">
        <f>""</f>
        <v/>
      </c>
      <c r="AJ88" t="str">
        <f>""</f>
        <v/>
      </c>
      <c r="AK88" t="str">
        <f>""</f>
        <v/>
      </c>
      <c r="AL88" t="str">
        <f>""</f>
        <v/>
      </c>
      <c r="AO88" s="71"/>
      <c r="AP88" s="71"/>
      <c r="AQ88" s="71"/>
      <c r="AR88" s="71"/>
      <c r="AS88" s="35"/>
      <c r="AT88" s="68"/>
      <c r="AW88" s="35"/>
      <c r="AX88" s="35"/>
      <c r="AY88" s="71"/>
      <c r="AZ88" s="71"/>
      <c r="BA88" s="71"/>
      <c r="BB88" s="71"/>
    </row>
    <row r="89" spans="1:54" x14ac:dyDescent="0.25">
      <c r="A89" s="31"/>
      <c r="L89" s="31"/>
      <c r="M89" s="31"/>
      <c r="T89" s="31"/>
      <c r="U89" s="31"/>
      <c r="V89" s="33"/>
      <c r="W89" s="31"/>
      <c r="X89" s="31"/>
      <c r="Y89" s="31"/>
      <c r="Z89" s="53"/>
      <c r="AA89" s="54"/>
      <c r="AI89" t="str">
        <f>""</f>
        <v/>
      </c>
      <c r="AJ89" t="str">
        <f>""</f>
        <v/>
      </c>
      <c r="AK89" t="str">
        <f>""</f>
        <v/>
      </c>
      <c r="AL89" t="str">
        <f>""</f>
        <v/>
      </c>
      <c r="AO89" s="71"/>
      <c r="AP89" s="71"/>
      <c r="AQ89" s="71"/>
      <c r="AR89" s="71"/>
      <c r="AS89" s="35"/>
      <c r="AT89" s="68"/>
      <c r="AW89" s="35"/>
      <c r="AX89" s="35"/>
      <c r="AY89" s="71"/>
      <c r="AZ89" s="71"/>
      <c r="BA89" s="71"/>
      <c r="BB89" s="71"/>
    </row>
    <row r="90" spans="1:54" x14ac:dyDescent="0.25">
      <c r="A90" s="31"/>
      <c r="L90" s="31"/>
      <c r="M90" s="31"/>
      <c r="T90" s="31"/>
      <c r="U90" s="31"/>
      <c r="V90" s="33"/>
      <c r="W90" s="31"/>
      <c r="X90" s="31"/>
      <c r="Y90" s="31"/>
      <c r="Z90" s="53"/>
      <c r="AA90" s="54"/>
      <c r="AI90" t="str">
        <f>""</f>
        <v/>
      </c>
      <c r="AJ90" t="str">
        <f>""</f>
        <v/>
      </c>
      <c r="AK90" t="str">
        <f>""</f>
        <v/>
      </c>
      <c r="AL90" t="str">
        <f>""</f>
        <v/>
      </c>
      <c r="AO90" s="71"/>
      <c r="AP90" s="71"/>
      <c r="AQ90" s="71"/>
      <c r="AR90" s="71"/>
      <c r="AS90" s="35"/>
      <c r="AT90" s="68"/>
      <c r="AW90" s="35"/>
      <c r="AX90" s="35"/>
      <c r="AY90" s="71"/>
      <c r="AZ90" s="71"/>
      <c r="BA90" s="71"/>
      <c r="BB90" s="71"/>
    </row>
    <row r="91" spans="1:54" x14ac:dyDescent="0.25">
      <c r="A91" s="31"/>
      <c r="L91" s="31"/>
      <c r="M91" s="31"/>
      <c r="T91" s="31"/>
      <c r="U91" s="31"/>
      <c r="V91" s="33"/>
      <c r="W91" s="31"/>
      <c r="X91" s="31"/>
      <c r="Y91" s="31"/>
      <c r="Z91" s="53"/>
      <c r="AA91" s="54"/>
      <c r="AI91" t="str">
        <f>""</f>
        <v/>
      </c>
      <c r="AJ91" t="str">
        <f>""</f>
        <v/>
      </c>
      <c r="AK91" t="str">
        <f>""</f>
        <v/>
      </c>
      <c r="AL91" t="str">
        <f>""</f>
        <v/>
      </c>
      <c r="AO91" s="71"/>
      <c r="AP91" s="71"/>
      <c r="AQ91" s="71"/>
      <c r="AR91" s="71"/>
      <c r="AS91" s="35"/>
      <c r="AT91" s="68"/>
      <c r="AW91" s="35"/>
      <c r="AX91" s="35"/>
      <c r="AY91" s="71"/>
      <c r="AZ91" s="71"/>
      <c r="BA91" s="71"/>
      <c r="BB91" s="71"/>
    </row>
    <row r="92" spans="1:54" x14ac:dyDescent="0.25">
      <c r="A92" s="31"/>
      <c r="L92" s="31"/>
      <c r="M92" s="31"/>
      <c r="T92" s="31"/>
      <c r="U92" s="31"/>
      <c r="V92" s="33"/>
      <c r="W92" s="31"/>
      <c r="X92" s="31"/>
      <c r="Y92" s="31"/>
      <c r="Z92" s="53"/>
      <c r="AA92" s="54"/>
      <c r="AI92" t="str">
        <f>""</f>
        <v/>
      </c>
      <c r="AJ92" t="str">
        <f>""</f>
        <v/>
      </c>
      <c r="AK92" t="str">
        <f>""</f>
        <v/>
      </c>
      <c r="AL92" t="str">
        <f>""</f>
        <v/>
      </c>
      <c r="AO92" s="71"/>
      <c r="AP92" s="71"/>
      <c r="AQ92" s="71"/>
      <c r="AR92" s="71"/>
      <c r="AS92" s="35"/>
      <c r="AT92" s="68"/>
      <c r="AW92" s="35"/>
      <c r="AX92" s="35"/>
      <c r="AY92" s="71"/>
      <c r="AZ92" s="71"/>
      <c r="BA92" s="71"/>
      <c r="BB92" s="71"/>
    </row>
    <row r="93" spans="1:54" x14ac:dyDescent="0.25">
      <c r="A93" s="31"/>
      <c r="L93" s="31"/>
      <c r="M93" s="31"/>
      <c r="T93" s="31"/>
      <c r="U93" s="31"/>
      <c r="V93" s="33"/>
      <c r="W93" s="31"/>
      <c r="X93" s="31"/>
      <c r="Y93" s="31"/>
      <c r="Z93" s="53"/>
      <c r="AA93" s="54"/>
      <c r="AI93" t="str">
        <f>""</f>
        <v/>
      </c>
      <c r="AJ93" t="str">
        <f>""</f>
        <v/>
      </c>
      <c r="AK93" t="str">
        <f>""</f>
        <v/>
      </c>
      <c r="AL93" t="str">
        <f>""</f>
        <v/>
      </c>
      <c r="AO93" s="71"/>
      <c r="AP93" s="71"/>
      <c r="AQ93" s="71"/>
      <c r="AR93" s="71"/>
      <c r="AS93" s="35"/>
      <c r="AT93" s="68"/>
      <c r="AW93" s="35"/>
      <c r="AX93" s="35"/>
      <c r="AY93" s="71"/>
      <c r="AZ93" s="71"/>
      <c r="BA93" s="71"/>
      <c r="BB93" s="71"/>
    </row>
    <row r="94" spans="1:54" x14ac:dyDescent="0.25">
      <c r="A94" s="31"/>
      <c r="L94" s="31"/>
      <c r="M94" s="31"/>
      <c r="T94" s="31"/>
      <c r="U94" s="31"/>
      <c r="V94" s="33"/>
      <c r="W94" s="31"/>
      <c r="X94" s="31"/>
      <c r="Y94" s="31"/>
      <c r="Z94" s="53"/>
      <c r="AA94" s="54"/>
      <c r="AI94" t="str">
        <f>""</f>
        <v/>
      </c>
      <c r="AJ94" t="str">
        <f>""</f>
        <v/>
      </c>
      <c r="AK94" t="str">
        <f>""</f>
        <v/>
      </c>
      <c r="AL94" t="str">
        <f>""</f>
        <v/>
      </c>
      <c r="AO94" s="71"/>
      <c r="AP94" s="71"/>
      <c r="AQ94" s="71"/>
      <c r="AR94" s="71"/>
      <c r="AS94" s="35"/>
      <c r="AT94" s="68"/>
      <c r="AW94" s="35"/>
      <c r="AX94" s="35"/>
      <c r="AY94" s="71"/>
      <c r="AZ94" s="71"/>
      <c r="BA94" s="71"/>
      <c r="BB94" s="71"/>
    </row>
    <row r="95" spans="1:54" x14ac:dyDescent="0.25">
      <c r="A95" s="31"/>
      <c r="L95" s="31"/>
      <c r="M95" s="31"/>
      <c r="T95" s="31"/>
      <c r="U95" s="31"/>
      <c r="V95" s="33"/>
      <c r="W95" s="31"/>
      <c r="X95" s="31"/>
      <c r="Y95" s="31"/>
      <c r="Z95" s="53"/>
      <c r="AA95" s="54"/>
      <c r="AI95" t="str">
        <f>""</f>
        <v/>
      </c>
      <c r="AJ95" t="str">
        <f>""</f>
        <v/>
      </c>
      <c r="AK95" t="str">
        <f>""</f>
        <v/>
      </c>
      <c r="AL95" t="str">
        <f>""</f>
        <v/>
      </c>
      <c r="AO95" s="71"/>
      <c r="AP95" s="71"/>
      <c r="AQ95" s="71"/>
      <c r="AR95" s="71"/>
      <c r="AS95" s="35"/>
      <c r="AT95" s="68"/>
      <c r="AW95" s="35"/>
      <c r="AX95" s="35"/>
      <c r="AY95" s="71"/>
      <c r="AZ95" s="71"/>
      <c r="BA95" s="71"/>
      <c r="BB95" s="71"/>
    </row>
    <row r="96" spans="1:54" x14ac:dyDescent="0.25">
      <c r="A96" s="31"/>
      <c r="L96" s="31"/>
      <c r="M96" s="31"/>
      <c r="T96" s="31"/>
      <c r="U96" s="31"/>
      <c r="V96" s="33"/>
      <c r="W96" s="31"/>
      <c r="X96" s="31"/>
      <c r="Y96" s="31"/>
      <c r="Z96" s="53"/>
      <c r="AA96" s="54"/>
      <c r="AI96" t="str">
        <f>""</f>
        <v/>
      </c>
      <c r="AJ96" t="str">
        <f>""</f>
        <v/>
      </c>
      <c r="AK96" t="str">
        <f>""</f>
        <v/>
      </c>
      <c r="AL96" t="str">
        <f>""</f>
        <v/>
      </c>
      <c r="AO96" s="71"/>
      <c r="AP96" s="71"/>
      <c r="AQ96" s="71"/>
      <c r="AR96" s="71"/>
      <c r="AS96" s="35"/>
      <c r="AT96" s="68"/>
      <c r="AW96" s="35"/>
      <c r="AX96" s="35"/>
      <c r="AY96" s="71"/>
      <c r="AZ96" s="71"/>
      <c r="BA96" s="71"/>
      <c r="BB96" s="71"/>
    </row>
    <row r="97" spans="1:54" x14ac:dyDescent="0.25">
      <c r="A97" s="31"/>
      <c r="L97" s="31"/>
      <c r="M97" s="31"/>
      <c r="T97" s="31"/>
      <c r="U97" s="31"/>
      <c r="V97" s="33"/>
      <c r="W97" s="31"/>
      <c r="X97" s="31"/>
      <c r="Y97" s="31"/>
      <c r="Z97" s="53"/>
      <c r="AA97" s="54"/>
      <c r="AI97" t="str">
        <f>""</f>
        <v/>
      </c>
      <c r="AJ97" t="str">
        <f>""</f>
        <v/>
      </c>
      <c r="AK97" t="str">
        <f>""</f>
        <v/>
      </c>
      <c r="AL97" t="str">
        <f>""</f>
        <v/>
      </c>
      <c r="AO97" s="71"/>
      <c r="AP97" s="71"/>
      <c r="AQ97" s="71"/>
      <c r="AR97" s="71"/>
      <c r="AS97" s="35"/>
      <c r="AT97" s="68"/>
      <c r="AW97" s="35"/>
      <c r="AX97" s="35"/>
      <c r="AY97" s="71"/>
      <c r="AZ97" s="71"/>
      <c r="BA97" s="71"/>
      <c r="BB97" s="71"/>
    </row>
    <row r="98" spans="1:54" x14ac:dyDescent="0.25">
      <c r="A98" s="31"/>
      <c r="L98" s="31"/>
      <c r="M98" s="31"/>
      <c r="T98" s="31"/>
      <c r="U98" s="31"/>
      <c r="V98" s="33"/>
      <c r="W98" s="31"/>
      <c r="X98" s="31"/>
      <c r="Y98" s="31"/>
      <c r="Z98" s="53"/>
      <c r="AA98" s="54"/>
      <c r="AI98" t="str">
        <f>""</f>
        <v/>
      </c>
      <c r="AJ98" t="str">
        <f>""</f>
        <v/>
      </c>
      <c r="AK98" t="str">
        <f>""</f>
        <v/>
      </c>
      <c r="AL98" t="str">
        <f>""</f>
        <v/>
      </c>
      <c r="AO98" s="71"/>
      <c r="AP98" s="71"/>
      <c r="AQ98" s="71"/>
      <c r="AR98" s="71"/>
      <c r="AS98" s="35"/>
      <c r="AT98" s="68"/>
      <c r="AW98" s="35"/>
      <c r="AX98" s="35"/>
      <c r="AY98" s="71"/>
      <c r="AZ98" s="71"/>
      <c r="BA98" s="71"/>
      <c r="BB98" s="71"/>
    </row>
    <row r="99" spans="1:54" x14ac:dyDescent="0.25">
      <c r="A99" s="31"/>
      <c r="L99" s="31"/>
      <c r="M99" s="31"/>
      <c r="T99" s="31"/>
      <c r="U99" s="31"/>
      <c r="V99" s="33"/>
      <c r="W99" s="31"/>
      <c r="X99" s="31"/>
      <c r="Y99" s="31"/>
      <c r="Z99" s="53"/>
      <c r="AA99" s="54"/>
      <c r="AI99" t="str">
        <f>""</f>
        <v/>
      </c>
      <c r="AJ99" t="str">
        <f>""</f>
        <v/>
      </c>
      <c r="AK99" t="str">
        <f>""</f>
        <v/>
      </c>
      <c r="AL99" t="str">
        <f>""</f>
        <v/>
      </c>
      <c r="AO99" s="71"/>
      <c r="AP99" s="71"/>
      <c r="AQ99" s="71"/>
      <c r="AR99" s="71"/>
      <c r="AS99" s="35"/>
      <c r="AT99" s="68"/>
      <c r="AW99" s="35"/>
      <c r="AX99" s="35"/>
      <c r="AY99" s="71"/>
      <c r="AZ99" s="71"/>
      <c r="BA99" s="71"/>
      <c r="BB99" s="71"/>
    </row>
    <row r="100" spans="1:54" x14ac:dyDescent="0.25">
      <c r="A100" s="31"/>
      <c r="L100" s="31"/>
      <c r="M100" s="31"/>
      <c r="T100" s="31"/>
      <c r="U100" s="31"/>
      <c r="V100" s="33"/>
      <c r="W100" s="31"/>
      <c r="X100" s="31"/>
      <c r="Y100" s="31"/>
      <c r="Z100" s="53"/>
      <c r="AA100" s="54"/>
      <c r="AI100" t="str">
        <f>""</f>
        <v/>
      </c>
      <c r="AJ100" t="str">
        <f>""</f>
        <v/>
      </c>
      <c r="AK100" t="str">
        <f>""</f>
        <v/>
      </c>
      <c r="AL100" t="str">
        <f>""</f>
        <v/>
      </c>
      <c r="AO100" s="71"/>
      <c r="AP100" s="71"/>
      <c r="AQ100" s="71"/>
      <c r="AR100" s="71"/>
      <c r="AS100" s="35"/>
      <c r="AT100" s="68"/>
      <c r="AW100" s="35"/>
      <c r="AX100" s="35"/>
      <c r="AY100" s="71"/>
      <c r="AZ100" s="71"/>
      <c r="BA100" s="71"/>
      <c r="BB100" s="71"/>
    </row>
    <row r="101" spans="1:54" x14ac:dyDescent="0.25">
      <c r="A101" s="31"/>
      <c r="L101" s="31"/>
      <c r="M101" s="31"/>
      <c r="T101" s="31"/>
      <c r="U101" s="31"/>
      <c r="V101" s="33"/>
      <c r="W101" s="31"/>
      <c r="X101" s="31"/>
      <c r="Y101" s="31"/>
      <c r="Z101" s="31"/>
      <c r="AA101" s="31"/>
      <c r="AI101" t="str">
        <f>""</f>
        <v/>
      </c>
      <c r="AJ101" t="str">
        <f>""</f>
        <v/>
      </c>
      <c r="AK101" t="str">
        <f>""</f>
        <v/>
      </c>
      <c r="AL101" t="str">
        <f>""</f>
        <v/>
      </c>
      <c r="AO101" s="71"/>
      <c r="AP101" s="71"/>
      <c r="AQ101" s="71"/>
      <c r="AR101" s="71"/>
      <c r="AS101" s="35"/>
      <c r="AT101" s="68"/>
      <c r="AW101" s="35"/>
      <c r="AX101" s="35"/>
      <c r="AY101" s="71"/>
      <c r="AZ101" s="71"/>
      <c r="BA101" s="71"/>
      <c r="BB101" s="71"/>
    </row>
    <row r="102" spans="1:54" x14ac:dyDescent="0.25">
      <c r="A102" s="31"/>
      <c r="L102" s="31"/>
      <c r="M102" s="31"/>
      <c r="T102" s="31"/>
      <c r="U102" s="31"/>
      <c r="V102" s="33"/>
      <c r="W102" s="31"/>
      <c r="X102" s="31"/>
      <c r="Y102" s="31"/>
      <c r="Z102" s="31"/>
      <c r="AA102" s="31"/>
      <c r="AI102" t="str">
        <f>""</f>
        <v/>
      </c>
      <c r="AJ102" t="str">
        <f>""</f>
        <v/>
      </c>
      <c r="AK102" t="str">
        <f>""</f>
        <v/>
      </c>
      <c r="AL102" t="str">
        <f>""</f>
        <v/>
      </c>
      <c r="AO102" s="71"/>
      <c r="AP102" s="71"/>
      <c r="AQ102" s="71"/>
      <c r="AR102" s="71"/>
      <c r="AS102" s="35"/>
      <c r="AT102" s="68"/>
      <c r="AW102" s="35"/>
      <c r="AX102" s="35"/>
      <c r="AY102" s="71"/>
      <c r="AZ102" s="71"/>
      <c r="BA102" s="71"/>
      <c r="BB102" s="71"/>
    </row>
    <row r="103" spans="1:54" x14ac:dyDescent="0.25">
      <c r="A103" s="31"/>
      <c r="L103" s="31"/>
      <c r="M103" s="31"/>
      <c r="T103" s="31"/>
      <c r="U103" s="31"/>
      <c r="V103" s="33"/>
      <c r="W103" s="31"/>
      <c r="X103" s="31"/>
      <c r="Y103" s="31"/>
      <c r="Z103" s="31"/>
      <c r="AA103" s="31"/>
      <c r="AI103" t="str">
        <f>""</f>
        <v/>
      </c>
      <c r="AJ103" t="str">
        <f>""</f>
        <v/>
      </c>
      <c r="AK103" t="str">
        <f>""</f>
        <v/>
      </c>
      <c r="AL103" t="str">
        <f>""</f>
        <v/>
      </c>
      <c r="AO103" s="71"/>
      <c r="AP103" s="71"/>
      <c r="AQ103" s="71"/>
      <c r="AR103" s="71"/>
      <c r="AS103" s="35"/>
      <c r="AT103" s="68"/>
      <c r="AW103" s="35"/>
      <c r="AX103" s="35"/>
      <c r="AY103" s="71"/>
      <c r="AZ103" s="71"/>
      <c r="BA103" s="71"/>
      <c r="BB103" s="71"/>
    </row>
    <row r="104" spans="1:54" x14ac:dyDescent="0.25">
      <c r="A104" s="31"/>
      <c r="L104" s="31"/>
      <c r="M104" s="31"/>
      <c r="T104" s="31"/>
      <c r="U104" s="31"/>
      <c r="V104" s="33"/>
      <c r="W104" s="31"/>
      <c r="X104" s="31"/>
      <c r="Y104" s="31"/>
      <c r="Z104" s="31"/>
      <c r="AA104" s="31"/>
      <c r="AI104" t="str">
        <f>""</f>
        <v/>
      </c>
      <c r="AJ104" t="str">
        <f>""</f>
        <v/>
      </c>
      <c r="AK104" t="str">
        <f>""</f>
        <v/>
      </c>
      <c r="AL104" t="str">
        <f>""</f>
        <v/>
      </c>
      <c r="AO104" s="71"/>
      <c r="AP104" s="71"/>
      <c r="AQ104" s="71"/>
      <c r="AR104" s="71"/>
      <c r="AS104" s="35"/>
      <c r="AT104" s="68"/>
      <c r="AW104" s="35"/>
      <c r="AX104" s="35"/>
      <c r="AY104" s="71"/>
      <c r="AZ104" s="71"/>
      <c r="BA104" s="71"/>
      <c r="BB104" s="71"/>
    </row>
    <row r="105" spans="1:54" x14ac:dyDescent="0.25">
      <c r="A105" s="31"/>
      <c r="L105" s="31"/>
      <c r="M105" s="31"/>
      <c r="T105" s="31"/>
      <c r="U105" s="31"/>
      <c r="V105" s="33"/>
      <c r="W105" s="31"/>
      <c r="X105" s="31"/>
      <c r="Y105" s="31"/>
      <c r="Z105" s="31"/>
      <c r="AA105" s="31"/>
      <c r="AI105" t="str">
        <f>""</f>
        <v/>
      </c>
      <c r="AJ105" t="str">
        <f>""</f>
        <v/>
      </c>
      <c r="AK105" t="str">
        <f>""</f>
        <v/>
      </c>
      <c r="AL105" t="str">
        <f>""</f>
        <v/>
      </c>
      <c r="AO105" s="71"/>
      <c r="AP105" s="71"/>
      <c r="AQ105" s="71"/>
      <c r="AR105" s="71"/>
      <c r="AS105" s="35"/>
      <c r="AT105" s="68"/>
      <c r="AW105" s="35"/>
      <c r="AX105" s="35"/>
      <c r="AY105" s="71"/>
      <c r="AZ105" s="71"/>
      <c r="BA105" s="71"/>
      <c r="BB105" s="71"/>
    </row>
    <row r="106" spans="1:54" x14ac:dyDescent="0.25">
      <c r="A106" s="31"/>
      <c r="L106" s="31"/>
      <c r="M106" s="31"/>
      <c r="T106" s="31"/>
      <c r="U106" s="31"/>
      <c r="V106" s="33"/>
      <c r="W106" s="31"/>
      <c r="X106" s="31"/>
      <c r="Y106" s="31"/>
      <c r="Z106" s="31"/>
      <c r="AA106" s="31"/>
      <c r="AI106" t="str">
        <f>""</f>
        <v/>
      </c>
      <c r="AJ106" t="str">
        <f>""</f>
        <v/>
      </c>
      <c r="AK106" t="str">
        <f>""</f>
        <v/>
      </c>
      <c r="AL106" t="str">
        <f>""</f>
        <v/>
      </c>
      <c r="AO106" s="71"/>
      <c r="AP106" s="71"/>
      <c r="AQ106" s="71"/>
      <c r="AR106" s="71"/>
      <c r="AS106" s="35"/>
      <c r="AT106" s="68"/>
      <c r="AW106" s="35"/>
      <c r="AX106" s="35"/>
      <c r="AY106" s="71"/>
      <c r="AZ106" s="71"/>
      <c r="BA106" s="71"/>
      <c r="BB106" s="71"/>
    </row>
    <row r="107" spans="1:54" x14ac:dyDescent="0.25">
      <c r="A107" s="31"/>
      <c r="L107" s="31"/>
      <c r="M107" s="31"/>
      <c r="T107" s="31"/>
      <c r="U107" s="31"/>
      <c r="V107" s="33"/>
      <c r="W107" s="31"/>
      <c r="X107" s="31"/>
      <c r="Y107" s="31"/>
      <c r="Z107" s="31"/>
      <c r="AA107" s="31"/>
      <c r="AI107" t="str">
        <f>""</f>
        <v/>
      </c>
      <c r="AJ107" t="str">
        <f>""</f>
        <v/>
      </c>
      <c r="AK107" t="str">
        <f>""</f>
        <v/>
      </c>
      <c r="AL107" t="str">
        <f>""</f>
        <v/>
      </c>
      <c r="AO107" s="71"/>
      <c r="AP107" s="71"/>
      <c r="AQ107" s="71"/>
      <c r="AR107" s="71"/>
      <c r="AS107" s="35"/>
      <c r="AT107" s="68"/>
      <c r="AW107" s="35"/>
      <c r="AX107" s="35"/>
      <c r="AY107" s="71"/>
      <c r="AZ107" s="71"/>
      <c r="BA107" s="71"/>
      <c r="BB107" s="71"/>
    </row>
    <row r="108" spans="1:54" x14ac:dyDescent="0.25">
      <c r="A108" s="31"/>
      <c r="L108" s="31"/>
      <c r="M108" s="31"/>
      <c r="T108" s="31"/>
      <c r="U108" s="31"/>
      <c r="V108" s="33"/>
      <c r="W108" s="31"/>
      <c r="X108" s="31"/>
      <c r="Y108" s="31"/>
      <c r="Z108" s="31"/>
      <c r="AA108" s="31"/>
      <c r="AI108" t="str">
        <f>""</f>
        <v/>
      </c>
      <c r="AJ108" t="str">
        <f>""</f>
        <v/>
      </c>
      <c r="AK108" t="str">
        <f>""</f>
        <v/>
      </c>
      <c r="AL108" t="str">
        <f>""</f>
        <v/>
      </c>
      <c r="AO108" s="71"/>
      <c r="AP108" s="71"/>
      <c r="AQ108" s="71"/>
      <c r="AR108" s="71"/>
      <c r="AS108" s="35"/>
      <c r="AT108" s="68"/>
      <c r="AW108" s="35"/>
      <c r="AX108" s="35"/>
      <c r="AY108" s="71"/>
      <c r="AZ108" s="71"/>
      <c r="BA108" s="71"/>
      <c r="BB108" s="71"/>
    </row>
    <row r="109" spans="1:54" x14ac:dyDescent="0.25">
      <c r="A109" s="31"/>
      <c r="L109" s="31"/>
      <c r="M109" s="31"/>
      <c r="T109" s="31"/>
      <c r="U109" s="31"/>
      <c r="V109" s="33"/>
      <c r="W109" s="31"/>
      <c r="X109" s="31"/>
      <c r="Y109" s="31"/>
      <c r="Z109" s="31"/>
      <c r="AA109" s="31"/>
      <c r="AI109" t="str">
        <f>""</f>
        <v/>
      </c>
      <c r="AJ109" t="str">
        <f>""</f>
        <v/>
      </c>
      <c r="AK109" t="str">
        <f>""</f>
        <v/>
      </c>
      <c r="AL109" t="str">
        <f>""</f>
        <v/>
      </c>
      <c r="AO109" s="71"/>
      <c r="AP109" s="71"/>
      <c r="AQ109" s="71"/>
      <c r="AR109" s="71"/>
      <c r="AS109" s="35"/>
      <c r="AT109" s="68"/>
      <c r="AW109" s="35"/>
      <c r="AX109" s="35"/>
      <c r="AY109" s="71"/>
      <c r="AZ109" s="71"/>
      <c r="BA109" s="71"/>
      <c r="BB109" s="71"/>
    </row>
    <row r="110" spans="1:54" x14ac:dyDescent="0.25">
      <c r="A110" s="31"/>
      <c r="L110" s="31"/>
      <c r="M110" s="31"/>
      <c r="T110" s="31"/>
      <c r="U110" s="31"/>
      <c r="V110" s="33"/>
      <c r="W110" s="31"/>
      <c r="X110" s="31"/>
      <c r="Y110" s="31"/>
      <c r="Z110" s="31"/>
      <c r="AA110" s="31"/>
      <c r="AI110" t="str">
        <f>""</f>
        <v/>
      </c>
      <c r="AJ110" t="str">
        <f>""</f>
        <v/>
      </c>
      <c r="AK110" t="str">
        <f>""</f>
        <v/>
      </c>
      <c r="AL110" t="str">
        <f>""</f>
        <v/>
      </c>
      <c r="AO110" s="71"/>
      <c r="AP110" s="71"/>
      <c r="AQ110" s="71"/>
      <c r="AR110" s="71"/>
      <c r="AS110" s="35"/>
      <c r="AT110" s="68"/>
      <c r="AW110" s="35"/>
      <c r="AX110" s="35"/>
      <c r="AY110" s="71"/>
      <c r="AZ110" s="71"/>
      <c r="BA110" s="71"/>
      <c r="BB110" s="71"/>
    </row>
    <row r="111" spans="1:54" x14ac:dyDescent="0.25">
      <c r="A111" s="31"/>
      <c r="L111" s="31"/>
      <c r="M111" s="31"/>
      <c r="T111" s="31"/>
      <c r="U111" s="31"/>
      <c r="V111" s="33"/>
      <c r="W111" s="31"/>
      <c r="X111" s="31"/>
      <c r="Y111" s="31"/>
      <c r="Z111" s="31"/>
      <c r="AA111" s="31"/>
      <c r="AI111" t="str">
        <f>""</f>
        <v/>
      </c>
      <c r="AJ111" t="str">
        <f>""</f>
        <v/>
      </c>
      <c r="AK111" t="str">
        <f>""</f>
        <v/>
      </c>
      <c r="AL111" t="str">
        <f>""</f>
        <v/>
      </c>
      <c r="AO111" s="71"/>
      <c r="AP111" s="71"/>
      <c r="AQ111" s="71"/>
      <c r="AR111" s="71"/>
      <c r="AS111" s="35"/>
      <c r="AT111" s="68"/>
      <c r="AW111" s="35"/>
      <c r="AX111" s="35"/>
      <c r="AY111" s="71"/>
      <c r="AZ111" s="71"/>
      <c r="BA111" s="71"/>
      <c r="BB111" s="71"/>
    </row>
    <row r="112" spans="1:54" x14ac:dyDescent="0.25">
      <c r="A112" s="31"/>
      <c r="L112" s="31"/>
      <c r="M112" s="31"/>
      <c r="T112" s="31"/>
      <c r="U112" s="31"/>
      <c r="V112" s="33"/>
      <c r="W112" s="31"/>
      <c r="X112" s="31"/>
      <c r="Y112" s="31"/>
      <c r="Z112" s="31"/>
      <c r="AA112" s="31"/>
      <c r="AI112" t="str">
        <f>""</f>
        <v/>
      </c>
      <c r="AJ112" t="str">
        <f>""</f>
        <v/>
      </c>
      <c r="AK112" t="str">
        <f>""</f>
        <v/>
      </c>
      <c r="AL112" t="str">
        <f>""</f>
        <v/>
      </c>
      <c r="AO112" s="71"/>
      <c r="AP112" s="71"/>
      <c r="AQ112" s="71"/>
      <c r="AR112" s="71"/>
      <c r="AS112" s="35"/>
      <c r="AT112" s="68"/>
      <c r="AW112" s="35"/>
      <c r="AX112" s="35"/>
      <c r="AY112" s="71"/>
      <c r="AZ112" s="71"/>
      <c r="BA112" s="71"/>
      <c r="BB112" s="71"/>
    </row>
    <row r="113" spans="1:54" x14ac:dyDescent="0.25">
      <c r="A113" s="31"/>
      <c r="L113" s="31"/>
      <c r="M113" s="31"/>
      <c r="T113" s="31"/>
      <c r="U113" s="31"/>
      <c r="V113" s="33"/>
      <c r="W113" s="31"/>
      <c r="X113" s="31"/>
      <c r="Y113" s="31"/>
      <c r="Z113" s="31"/>
      <c r="AA113" s="31"/>
      <c r="AI113" t="str">
        <f>""</f>
        <v/>
      </c>
      <c r="AJ113" t="str">
        <f>""</f>
        <v/>
      </c>
      <c r="AK113" t="str">
        <f>""</f>
        <v/>
      </c>
      <c r="AL113" t="str">
        <f>""</f>
        <v/>
      </c>
      <c r="AO113" s="71"/>
      <c r="AP113" s="71"/>
      <c r="AQ113" s="71"/>
      <c r="AR113" s="71"/>
      <c r="AS113" s="35"/>
      <c r="AT113" s="68"/>
      <c r="AW113" s="35"/>
      <c r="AX113" s="35"/>
      <c r="AY113" s="71"/>
      <c r="AZ113" s="71"/>
      <c r="BA113" s="71"/>
      <c r="BB113" s="71"/>
    </row>
    <row r="114" spans="1:54" x14ac:dyDescent="0.25">
      <c r="A114" s="31"/>
      <c r="L114" s="31"/>
      <c r="M114" s="31"/>
      <c r="T114" s="31"/>
      <c r="U114" s="31"/>
      <c r="V114" s="33"/>
      <c r="W114" s="31"/>
      <c r="X114" s="31"/>
      <c r="Y114" s="31"/>
      <c r="Z114" s="31"/>
      <c r="AA114" s="31"/>
      <c r="AI114" t="str">
        <f>""</f>
        <v/>
      </c>
      <c r="AJ114" t="str">
        <f>""</f>
        <v/>
      </c>
      <c r="AK114" t="str">
        <f>""</f>
        <v/>
      </c>
      <c r="AL114" t="str">
        <f>""</f>
        <v/>
      </c>
      <c r="AO114" s="71"/>
      <c r="AP114" s="71"/>
      <c r="AQ114" s="71"/>
      <c r="AR114" s="71"/>
      <c r="AS114" s="35"/>
      <c r="AT114" s="68"/>
      <c r="AW114" s="35"/>
      <c r="AX114" s="35"/>
      <c r="AY114" s="71"/>
      <c r="AZ114" s="71"/>
      <c r="BA114" s="71"/>
      <c r="BB114" s="71"/>
    </row>
    <row r="115" spans="1:54" x14ac:dyDescent="0.25">
      <c r="A115" s="31"/>
      <c r="L115" s="31"/>
      <c r="M115" s="31"/>
      <c r="T115" s="31"/>
      <c r="U115" s="31"/>
      <c r="V115" s="33"/>
      <c r="W115" s="31"/>
      <c r="X115" s="31"/>
      <c r="Y115" s="31"/>
      <c r="Z115" s="31"/>
      <c r="AA115" s="31"/>
      <c r="AI115" t="str">
        <f>""</f>
        <v/>
      </c>
      <c r="AJ115" t="str">
        <f>""</f>
        <v/>
      </c>
      <c r="AK115" t="str">
        <f>""</f>
        <v/>
      </c>
      <c r="AL115" t="str">
        <f>""</f>
        <v/>
      </c>
      <c r="AO115" s="71"/>
      <c r="AP115" s="71"/>
      <c r="AQ115" s="71"/>
      <c r="AR115" s="71"/>
      <c r="AS115" s="35"/>
      <c r="AT115" s="68"/>
      <c r="AW115" s="35"/>
      <c r="AX115" s="35"/>
      <c r="AY115" s="71"/>
      <c r="AZ115" s="71"/>
      <c r="BA115" s="71"/>
      <c r="BB115" s="71"/>
    </row>
    <row r="116" spans="1:54" x14ac:dyDescent="0.25">
      <c r="A116" s="31"/>
      <c r="L116" s="31"/>
      <c r="M116" s="31"/>
      <c r="T116" s="31"/>
      <c r="U116" s="31"/>
      <c r="V116" s="33"/>
      <c r="W116" s="31"/>
      <c r="X116" s="31"/>
      <c r="Y116" s="31"/>
      <c r="Z116" s="31"/>
      <c r="AA116" s="31"/>
      <c r="AI116" t="str">
        <f>""</f>
        <v/>
      </c>
      <c r="AJ116" t="str">
        <f>""</f>
        <v/>
      </c>
      <c r="AK116" t="str">
        <f>""</f>
        <v/>
      </c>
      <c r="AL116" t="str">
        <f>""</f>
        <v/>
      </c>
      <c r="AO116" s="71"/>
      <c r="AP116" s="71"/>
      <c r="AQ116" s="71"/>
      <c r="AR116" s="71"/>
      <c r="AS116" s="35"/>
      <c r="AT116" s="68"/>
      <c r="AW116" s="35"/>
      <c r="AX116" s="35"/>
      <c r="AY116" s="71"/>
      <c r="AZ116" s="71"/>
      <c r="BA116" s="71"/>
      <c r="BB116" s="71"/>
    </row>
    <row r="117" spans="1:54" x14ac:dyDescent="0.25">
      <c r="A117" s="31"/>
      <c r="L117" s="31"/>
      <c r="M117" s="31"/>
      <c r="T117" s="31"/>
      <c r="U117" s="31"/>
      <c r="V117" s="33"/>
      <c r="W117" s="31"/>
      <c r="X117" s="31"/>
      <c r="Y117" s="31"/>
      <c r="Z117" s="31"/>
      <c r="AA117" s="31"/>
      <c r="AI117" t="str">
        <f>""</f>
        <v/>
      </c>
      <c r="AJ117" t="str">
        <f>""</f>
        <v/>
      </c>
      <c r="AK117" t="str">
        <f>""</f>
        <v/>
      </c>
      <c r="AL117" t="str">
        <f>""</f>
        <v/>
      </c>
      <c r="AO117" s="71"/>
      <c r="AP117" s="71"/>
      <c r="AQ117" s="71"/>
      <c r="AR117" s="71"/>
      <c r="AS117" s="35"/>
      <c r="AT117" s="68"/>
      <c r="AW117" s="35"/>
      <c r="AX117" s="35"/>
      <c r="AY117" s="71"/>
      <c r="AZ117" s="71"/>
      <c r="BA117" s="71"/>
      <c r="BB117" s="71"/>
    </row>
    <row r="118" spans="1:54" x14ac:dyDescent="0.25">
      <c r="A118" s="31"/>
      <c r="L118" s="31"/>
      <c r="M118" s="31"/>
      <c r="T118" s="31"/>
      <c r="U118" s="31"/>
      <c r="V118" s="33"/>
      <c r="W118" s="31"/>
      <c r="X118" s="31"/>
      <c r="Y118" s="31"/>
      <c r="Z118" s="31"/>
      <c r="AA118" s="31"/>
      <c r="AI118" t="str">
        <f>""</f>
        <v/>
      </c>
      <c r="AJ118" t="str">
        <f>""</f>
        <v/>
      </c>
      <c r="AK118" t="str">
        <f>""</f>
        <v/>
      </c>
      <c r="AL118" t="str">
        <f>""</f>
        <v/>
      </c>
      <c r="AO118" s="71"/>
      <c r="AP118" s="71"/>
      <c r="AQ118" s="71"/>
      <c r="AR118" s="71"/>
      <c r="AS118" s="35"/>
      <c r="AT118" s="68"/>
      <c r="AW118" s="35"/>
      <c r="AX118" s="35"/>
      <c r="AY118" s="71"/>
      <c r="AZ118" s="71"/>
      <c r="BA118" s="71"/>
      <c r="BB118" s="71"/>
    </row>
    <row r="119" spans="1:54" x14ac:dyDescent="0.25">
      <c r="A119" s="31"/>
      <c r="L119" s="31"/>
      <c r="M119" s="31"/>
      <c r="T119" s="31"/>
      <c r="U119" s="31"/>
      <c r="V119" s="33"/>
      <c r="W119" s="31"/>
      <c r="X119" s="31"/>
      <c r="Y119" s="31"/>
      <c r="Z119" s="31"/>
      <c r="AA119" s="31"/>
      <c r="AI119" t="str">
        <f>""</f>
        <v/>
      </c>
      <c r="AJ119" t="str">
        <f>""</f>
        <v/>
      </c>
      <c r="AK119" t="str">
        <f>""</f>
        <v/>
      </c>
      <c r="AL119" t="str">
        <f>""</f>
        <v/>
      </c>
      <c r="AO119" s="71"/>
      <c r="AP119" s="71"/>
      <c r="AQ119" s="71"/>
      <c r="AR119" s="71"/>
      <c r="AS119" s="35"/>
      <c r="AT119" s="68"/>
      <c r="AW119" s="35"/>
      <c r="AX119" s="35"/>
      <c r="AY119" s="71"/>
      <c r="AZ119" s="71"/>
      <c r="BA119" s="71"/>
      <c r="BB119" s="71"/>
    </row>
    <row r="120" spans="1:54" x14ac:dyDescent="0.25">
      <c r="A120" s="31"/>
      <c r="L120" s="31"/>
      <c r="M120" s="31"/>
      <c r="T120" s="31"/>
      <c r="U120" s="31"/>
      <c r="V120" s="33"/>
      <c r="W120" s="31"/>
      <c r="X120" s="31"/>
      <c r="Y120" s="31"/>
      <c r="Z120" s="31"/>
      <c r="AA120" s="31"/>
      <c r="AI120" t="str">
        <f>""</f>
        <v/>
      </c>
      <c r="AJ120" t="str">
        <f>""</f>
        <v/>
      </c>
      <c r="AK120" t="str">
        <f>""</f>
        <v/>
      </c>
      <c r="AL120" t="str">
        <f>""</f>
        <v/>
      </c>
      <c r="AO120" s="71"/>
      <c r="AP120" s="71"/>
      <c r="AQ120" s="71"/>
      <c r="AR120" s="71"/>
      <c r="AS120" s="35"/>
      <c r="AT120" s="68"/>
      <c r="AW120" s="35"/>
      <c r="AX120" s="35"/>
      <c r="AY120" s="71"/>
      <c r="AZ120" s="71"/>
      <c r="BA120" s="71"/>
      <c r="BB120" s="71"/>
    </row>
    <row r="121" spans="1:54" x14ac:dyDescent="0.25">
      <c r="A121" s="31"/>
      <c r="L121" s="31"/>
      <c r="M121" s="31"/>
      <c r="T121" s="31"/>
      <c r="U121" s="31"/>
      <c r="V121" s="33"/>
      <c r="W121" s="31"/>
      <c r="X121" s="31"/>
      <c r="Y121" s="31"/>
      <c r="Z121" s="31"/>
      <c r="AA121" s="31"/>
      <c r="AI121" t="str">
        <f>""</f>
        <v/>
      </c>
      <c r="AJ121" t="str">
        <f>""</f>
        <v/>
      </c>
      <c r="AK121" t="str">
        <f>""</f>
        <v/>
      </c>
      <c r="AL121" t="str">
        <f>""</f>
        <v/>
      </c>
      <c r="AO121" s="71"/>
      <c r="AP121" s="71"/>
      <c r="AQ121" s="71"/>
      <c r="AR121" s="71"/>
      <c r="AS121" s="35"/>
      <c r="AT121" s="68"/>
      <c r="AW121" s="35"/>
      <c r="AX121" s="35"/>
      <c r="AY121" s="71"/>
      <c r="AZ121" s="71"/>
      <c r="BA121" s="71"/>
      <c r="BB121" s="71"/>
    </row>
    <row r="122" spans="1:54" x14ac:dyDescent="0.25">
      <c r="A122" s="31"/>
      <c r="L122" s="31"/>
      <c r="M122" s="31"/>
      <c r="T122" s="31"/>
      <c r="U122" s="31"/>
      <c r="V122" s="33"/>
      <c r="W122" s="31"/>
      <c r="X122" s="31"/>
      <c r="Y122" s="31"/>
      <c r="Z122" s="31"/>
      <c r="AA122" s="31"/>
      <c r="AI122" t="str">
        <f>""</f>
        <v/>
      </c>
      <c r="AJ122" t="str">
        <f>""</f>
        <v/>
      </c>
      <c r="AK122" t="str">
        <f>""</f>
        <v/>
      </c>
      <c r="AL122" t="str">
        <f>""</f>
        <v/>
      </c>
      <c r="AO122" s="71"/>
      <c r="AP122" s="71"/>
      <c r="AQ122" s="71"/>
      <c r="AR122" s="71"/>
      <c r="AS122" s="35"/>
      <c r="AT122" s="68"/>
      <c r="AW122" s="35"/>
      <c r="AX122" s="35"/>
      <c r="AY122" s="71"/>
      <c r="AZ122" s="71"/>
      <c r="BA122" s="71"/>
      <c r="BB122" s="71"/>
    </row>
    <row r="123" spans="1:54" x14ac:dyDescent="0.25">
      <c r="A123" s="31"/>
      <c r="L123" s="31"/>
      <c r="M123" s="31"/>
      <c r="T123" s="31"/>
      <c r="U123" s="31"/>
      <c r="V123" s="33"/>
      <c r="W123" s="31"/>
      <c r="X123" s="31"/>
      <c r="Y123" s="31"/>
      <c r="Z123" s="31"/>
      <c r="AA123" s="31"/>
      <c r="AO123" s="71"/>
      <c r="AP123" s="71"/>
      <c r="AQ123" s="71"/>
      <c r="AR123" s="71"/>
      <c r="AS123" s="35"/>
      <c r="AT123" s="68"/>
      <c r="AW123" s="35"/>
      <c r="AX123" s="35"/>
      <c r="AY123" s="71"/>
      <c r="AZ123" s="71"/>
      <c r="BA123" s="71"/>
      <c r="BB123" s="71"/>
    </row>
    <row r="124" spans="1:54" x14ac:dyDescent="0.25">
      <c r="A124" s="31"/>
      <c r="L124" s="31"/>
      <c r="M124" s="31"/>
      <c r="T124" s="31"/>
      <c r="U124" s="31"/>
      <c r="V124" s="33"/>
      <c r="W124" s="31"/>
      <c r="X124" s="31"/>
      <c r="Y124" s="31"/>
      <c r="Z124" s="31"/>
      <c r="AA124" s="31"/>
      <c r="AO124" s="71"/>
      <c r="AP124" s="71"/>
      <c r="AQ124" s="71"/>
      <c r="AR124" s="71"/>
      <c r="AS124" s="35"/>
      <c r="AT124" s="68"/>
      <c r="AW124" s="35"/>
      <c r="AX124" s="35"/>
      <c r="AY124" s="71"/>
      <c r="AZ124" s="71"/>
      <c r="BA124" s="71"/>
      <c r="BB124" s="71"/>
    </row>
    <row r="125" spans="1:54" x14ac:dyDescent="0.25">
      <c r="A125" s="31"/>
      <c r="L125" s="31"/>
      <c r="M125" s="31"/>
      <c r="T125" s="31"/>
      <c r="U125" s="31"/>
      <c r="V125" s="33"/>
      <c r="W125" s="31"/>
      <c r="X125" s="31"/>
      <c r="Y125" s="31"/>
      <c r="Z125" s="31"/>
      <c r="AA125" s="31"/>
      <c r="AO125" s="71"/>
      <c r="AP125" s="71"/>
      <c r="AQ125" s="71"/>
      <c r="AR125" s="71"/>
      <c r="AS125" s="35"/>
      <c r="AT125" s="68"/>
      <c r="AW125" s="35"/>
      <c r="AX125" s="35"/>
      <c r="AY125" s="71"/>
      <c r="AZ125" s="71"/>
      <c r="BA125" s="71"/>
      <c r="BB125" s="71"/>
    </row>
    <row r="126" spans="1:54" x14ac:dyDescent="0.25">
      <c r="A126" s="31"/>
      <c r="L126" s="31"/>
      <c r="M126" s="31"/>
      <c r="T126" s="31"/>
      <c r="U126" s="31"/>
      <c r="V126" s="33"/>
      <c r="W126" s="31"/>
      <c r="X126" s="31"/>
      <c r="Y126" s="31"/>
      <c r="Z126" s="31"/>
      <c r="AA126" s="31"/>
      <c r="AO126" s="71"/>
      <c r="AP126" s="71"/>
      <c r="AQ126" s="71"/>
      <c r="AR126" s="71"/>
      <c r="AS126" s="35"/>
      <c r="AT126" s="68"/>
      <c r="AW126" s="35"/>
      <c r="AX126" s="35"/>
      <c r="AY126" s="71"/>
      <c r="AZ126" s="71"/>
      <c r="BA126" s="71"/>
      <c r="BB126" s="71"/>
    </row>
    <row r="127" spans="1:54" x14ac:dyDescent="0.25">
      <c r="A127" s="31"/>
      <c r="L127" s="31"/>
      <c r="M127" s="31"/>
      <c r="T127" s="31"/>
      <c r="U127" s="31"/>
      <c r="V127" s="33"/>
      <c r="W127" s="31"/>
      <c r="X127" s="31"/>
      <c r="Y127" s="31"/>
      <c r="Z127" s="31"/>
      <c r="AA127" s="31"/>
      <c r="AO127" s="71"/>
      <c r="AP127" s="71"/>
      <c r="AQ127" s="71"/>
      <c r="AR127" s="71"/>
      <c r="AS127" s="35"/>
      <c r="AT127" s="68"/>
      <c r="AW127" s="35"/>
      <c r="AX127" s="35"/>
      <c r="AY127" s="71"/>
      <c r="AZ127" s="71"/>
      <c r="BA127" s="71"/>
      <c r="BB127" s="71"/>
    </row>
    <row r="128" spans="1:54" x14ac:dyDescent="0.25">
      <c r="A128" s="31"/>
      <c r="L128" s="31"/>
      <c r="M128" s="31"/>
      <c r="T128" s="31"/>
      <c r="U128" s="31"/>
      <c r="V128" s="33"/>
      <c r="W128" s="31"/>
      <c r="X128" s="31"/>
      <c r="Y128" s="31"/>
      <c r="Z128" s="31"/>
      <c r="AA128" s="31"/>
      <c r="AO128" s="71"/>
      <c r="AP128" s="71"/>
      <c r="AQ128" s="71"/>
      <c r="AR128" s="71"/>
      <c r="AS128" s="35"/>
      <c r="AT128" s="68"/>
      <c r="AW128" s="35"/>
      <c r="AX128" s="35"/>
      <c r="AY128" s="71"/>
      <c r="AZ128" s="71"/>
      <c r="BA128" s="71"/>
      <c r="BB128" s="71"/>
    </row>
    <row r="129" spans="1:54" x14ac:dyDescent="0.25">
      <c r="A129" s="31"/>
      <c r="L129" s="31"/>
      <c r="M129" s="31"/>
      <c r="T129" s="31"/>
      <c r="U129" s="31"/>
      <c r="V129" s="33"/>
      <c r="W129" s="31"/>
      <c r="X129" s="31"/>
      <c r="Y129" s="31"/>
      <c r="Z129" s="31"/>
      <c r="AA129" s="31"/>
      <c r="AO129" s="71"/>
      <c r="AP129" s="71"/>
      <c r="AQ129" s="71"/>
      <c r="AR129" s="71"/>
      <c r="AS129" s="35"/>
      <c r="AT129" s="68"/>
      <c r="AW129" s="35"/>
      <c r="AX129" s="35"/>
      <c r="AY129" s="71"/>
      <c r="AZ129" s="71"/>
      <c r="BA129" s="71"/>
      <c r="BB129" s="71"/>
    </row>
    <row r="130" spans="1:54" x14ac:dyDescent="0.25">
      <c r="A130" s="31"/>
      <c r="L130" s="31"/>
      <c r="M130" s="31"/>
      <c r="T130" s="31"/>
      <c r="U130" s="31"/>
      <c r="V130" s="33"/>
      <c r="W130" s="31"/>
      <c r="X130" s="31"/>
      <c r="Y130" s="31"/>
      <c r="Z130" s="31"/>
      <c r="AA130" s="31"/>
      <c r="AO130" s="71"/>
      <c r="AP130" s="71"/>
      <c r="AQ130" s="71"/>
      <c r="AR130" s="71"/>
      <c r="AS130" s="35"/>
      <c r="AT130" s="68"/>
      <c r="AW130" s="35"/>
      <c r="AX130" s="35"/>
      <c r="AY130" s="71"/>
      <c r="AZ130" s="71"/>
      <c r="BA130" s="71"/>
      <c r="BB130" s="71"/>
    </row>
    <row r="131" spans="1:54" x14ac:dyDescent="0.25">
      <c r="A131" s="31"/>
      <c r="L131" s="31"/>
      <c r="M131" s="31"/>
      <c r="T131" s="31"/>
      <c r="U131" s="31"/>
      <c r="V131" s="33"/>
      <c r="W131" s="31"/>
      <c r="X131" s="31"/>
      <c r="Y131" s="31"/>
      <c r="Z131" s="31"/>
      <c r="AA131" s="31"/>
      <c r="AO131" s="71"/>
      <c r="AP131" s="71"/>
      <c r="AQ131" s="71"/>
      <c r="AR131" s="71"/>
      <c r="AS131" s="35"/>
      <c r="AT131" s="68"/>
      <c r="AW131" s="35"/>
      <c r="AX131" s="35"/>
      <c r="AY131" s="71"/>
      <c r="AZ131" s="71"/>
      <c r="BA131" s="71"/>
      <c r="BB131" s="71"/>
    </row>
    <row r="132" spans="1:54" x14ac:dyDescent="0.25">
      <c r="A132" s="31"/>
      <c r="L132" s="31"/>
      <c r="M132" s="31"/>
      <c r="T132" s="31"/>
      <c r="U132" s="31"/>
      <c r="V132" s="33"/>
      <c r="W132" s="31"/>
      <c r="X132" s="31"/>
      <c r="Y132" s="31"/>
      <c r="Z132" s="31"/>
      <c r="AA132" s="31"/>
      <c r="AO132" s="71"/>
      <c r="AP132" s="71"/>
      <c r="AQ132" s="71"/>
      <c r="AR132" s="71"/>
      <c r="AS132" s="35"/>
      <c r="AT132" s="68"/>
      <c r="AW132" s="35"/>
      <c r="AX132" s="35"/>
      <c r="AY132" s="71"/>
      <c r="AZ132" s="71"/>
      <c r="BA132" s="71"/>
      <c r="BB132" s="71"/>
    </row>
    <row r="133" spans="1:54" x14ac:dyDescent="0.25">
      <c r="A133" s="31"/>
      <c r="L133" s="31"/>
      <c r="M133" s="31"/>
      <c r="T133" s="31"/>
      <c r="U133" s="31"/>
      <c r="V133" s="33"/>
      <c r="W133" s="31"/>
      <c r="X133" s="31"/>
      <c r="Y133" s="31"/>
      <c r="Z133" s="31"/>
      <c r="AA133" s="31"/>
      <c r="AO133" s="71"/>
      <c r="AP133" s="71"/>
      <c r="AQ133" s="71"/>
      <c r="AR133" s="71"/>
      <c r="AS133" s="35"/>
      <c r="AT133" s="68"/>
      <c r="AW133" s="35"/>
      <c r="AX133" s="35"/>
      <c r="AY133" s="71"/>
      <c r="AZ133" s="71"/>
      <c r="BA133" s="71"/>
      <c r="BB133" s="71"/>
    </row>
    <row r="134" spans="1:54" x14ac:dyDescent="0.25">
      <c r="A134" s="31"/>
      <c r="L134" s="31"/>
      <c r="M134" s="31"/>
      <c r="T134" s="31"/>
      <c r="U134" s="31"/>
      <c r="V134" s="33"/>
      <c r="W134" s="31"/>
      <c r="X134" s="31"/>
      <c r="Y134" s="31"/>
      <c r="Z134" s="31"/>
      <c r="AA134" s="31"/>
      <c r="AO134" s="71"/>
      <c r="AP134" s="71"/>
      <c r="AQ134" s="71"/>
      <c r="AR134" s="71"/>
      <c r="AS134" s="35"/>
      <c r="AT134" s="68"/>
      <c r="AW134" s="35"/>
      <c r="AX134" s="35"/>
      <c r="AY134" s="71"/>
      <c r="AZ134" s="71"/>
      <c r="BA134" s="71"/>
      <c r="BB134" s="71"/>
    </row>
    <row r="135" spans="1:54" x14ac:dyDescent="0.25">
      <c r="A135" s="31"/>
      <c r="L135" s="31"/>
      <c r="M135" s="31"/>
      <c r="T135" s="31"/>
      <c r="U135" s="31"/>
      <c r="V135" s="33"/>
      <c r="W135" s="31"/>
      <c r="X135" s="31"/>
      <c r="Y135" s="31"/>
      <c r="Z135" s="31"/>
      <c r="AA135" s="31"/>
      <c r="AO135" s="71"/>
      <c r="AP135" s="71"/>
      <c r="AQ135" s="71"/>
      <c r="AR135" s="71"/>
      <c r="AS135" s="35"/>
      <c r="AT135" s="68"/>
      <c r="AW135" s="35"/>
      <c r="AX135" s="35"/>
      <c r="AY135" s="71"/>
      <c r="AZ135" s="71"/>
      <c r="BA135" s="71"/>
      <c r="BB135" s="71"/>
    </row>
    <row r="136" spans="1:54" x14ac:dyDescent="0.25">
      <c r="A136" s="31"/>
      <c r="L136" s="31"/>
      <c r="M136" s="31"/>
      <c r="T136" s="31"/>
      <c r="U136" s="31"/>
      <c r="V136" s="33"/>
      <c r="W136" s="31"/>
      <c r="X136" s="31"/>
      <c r="Y136" s="31"/>
      <c r="Z136" s="31"/>
      <c r="AA136" s="31"/>
      <c r="AO136" s="71"/>
      <c r="AP136" s="71"/>
      <c r="AQ136" s="71"/>
      <c r="AR136" s="71"/>
      <c r="AS136" s="35"/>
      <c r="AT136" s="68"/>
      <c r="AW136" s="35"/>
      <c r="AX136" s="35"/>
      <c r="AY136" s="71"/>
      <c r="AZ136" s="71"/>
      <c r="BA136" s="71"/>
      <c r="BB136" s="71"/>
    </row>
    <row r="137" spans="1:54" x14ac:dyDescent="0.25">
      <c r="A137" s="31"/>
      <c r="L137" s="31"/>
      <c r="M137" s="31"/>
      <c r="T137" s="31"/>
      <c r="U137" s="31"/>
      <c r="V137" s="33"/>
      <c r="W137" s="31"/>
      <c r="X137" s="31"/>
      <c r="Y137" s="31"/>
      <c r="Z137" s="31"/>
      <c r="AA137" s="31"/>
      <c r="AO137" s="71"/>
      <c r="AP137" s="71"/>
      <c r="AQ137" s="71"/>
      <c r="AR137" s="71"/>
      <c r="AS137" s="35"/>
      <c r="AT137" s="68"/>
      <c r="AW137" s="35"/>
      <c r="AX137" s="35"/>
      <c r="AY137" s="71"/>
      <c r="AZ137" s="71"/>
      <c r="BA137" s="71"/>
      <c r="BB137" s="71"/>
    </row>
    <row r="138" spans="1:54" x14ac:dyDescent="0.25">
      <c r="A138" s="31"/>
      <c r="L138" s="31"/>
      <c r="M138" s="31"/>
      <c r="T138" s="31"/>
      <c r="U138" s="31"/>
      <c r="V138" s="33"/>
      <c r="W138" s="31"/>
      <c r="X138" s="31"/>
      <c r="Y138" s="31"/>
      <c r="Z138" s="31"/>
      <c r="AA138" s="31"/>
      <c r="AO138" s="71"/>
      <c r="AP138" s="71"/>
      <c r="AQ138" s="71"/>
      <c r="AR138" s="71"/>
      <c r="AS138" s="35"/>
      <c r="AT138" s="68"/>
      <c r="AW138" s="35"/>
      <c r="AX138" s="35"/>
      <c r="AY138" s="71"/>
      <c r="AZ138" s="71"/>
      <c r="BA138" s="71"/>
      <c r="BB138" s="71"/>
    </row>
    <row r="139" spans="1:54" x14ac:dyDescent="0.25">
      <c r="A139" s="31"/>
      <c r="L139" s="31"/>
      <c r="M139" s="31"/>
      <c r="T139" s="31"/>
      <c r="U139" s="31"/>
      <c r="V139" s="33"/>
      <c r="W139" s="31"/>
      <c r="X139" s="31"/>
      <c r="Y139" s="31"/>
      <c r="Z139" s="31"/>
      <c r="AA139" s="31"/>
      <c r="AO139" s="35"/>
      <c r="AP139" s="35"/>
      <c r="AQ139" s="35"/>
      <c r="AR139" s="35"/>
      <c r="AS139" s="35"/>
      <c r="AT139" s="68"/>
      <c r="AW139" s="35"/>
      <c r="AX139" s="35"/>
      <c r="AY139" s="35"/>
      <c r="AZ139" s="35"/>
      <c r="BA139" s="35"/>
      <c r="BB139" s="35"/>
    </row>
    <row r="140" spans="1:54" x14ac:dyDescent="0.25">
      <c r="A140" s="31"/>
      <c r="L140" s="31"/>
      <c r="M140" s="31"/>
      <c r="T140" s="31"/>
      <c r="U140" s="31"/>
      <c r="V140" s="33"/>
      <c r="W140" s="31"/>
      <c r="X140" s="31"/>
      <c r="Y140" s="31"/>
      <c r="Z140" s="31"/>
      <c r="AA140" s="31"/>
      <c r="AO140" s="35"/>
      <c r="AP140" s="35"/>
      <c r="AQ140" s="35"/>
      <c r="AR140" s="35"/>
      <c r="AS140" s="35"/>
      <c r="AT140" s="68"/>
      <c r="AW140" s="35"/>
      <c r="AX140" s="35"/>
      <c r="AY140" s="35"/>
      <c r="AZ140" s="35"/>
      <c r="BA140" s="35"/>
      <c r="BB140" s="35"/>
    </row>
    <row r="141" spans="1:54" x14ac:dyDescent="0.25">
      <c r="A141" s="31"/>
      <c r="L141" s="31"/>
      <c r="M141" s="31"/>
      <c r="T141" s="31"/>
      <c r="U141" s="31"/>
      <c r="V141" s="33"/>
      <c r="W141" s="31"/>
      <c r="X141" s="31"/>
      <c r="Y141" s="31"/>
      <c r="Z141" s="31"/>
      <c r="AA141" s="31"/>
      <c r="AO141" s="35"/>
      <c r="AP141" s="35"/>
      <c r="AQ141" s="35"/>
      <c r="AR141" s="35"/>
      <c r="AS141" s="35"/>
      <c r="AT141" s="68"/>
      <c r="AW141" s="35"/>
      <c r="AX141" s="35"/>
      <c r="AY141" s="35"/>
      <c r="AZ141" s="35"/>
      <c r="BA141" s="35"/>
      <c r="BB141" s="35"/>
    </row>
    <row r="142" spans="1:54" x14ac:dyDescent="0.25">
      <c r="A142" s="31"/>
      <c r="L142" s="31"/>
      <c r="M142" s="31"/>
      <c r="T142" s="31"/>
      <c r="U142" s="31"/>
      <c r="V142" s="33"/>
      <c r="W142" s="31"/>
      <c r="X142" s="31"/>
      <c r="Y142" s="31"/>
      <c r="Z142" s="31"/>
      <c r="AA142" s="31"/>
      <c r="AO142" s="35"/>
      <c r="AP142" s="35"/>
      <c r="AQ142" s="35"/>
      <c r="AR142" s="35"/>
      <c r="AS142" s="35"/>
      <c r="AT142" s="68"/>
      <c r="AW142" s="35"/>
      <c r="AX142" s="35"/>
      <c r="AY142" s="35"/>
      <c r="AZ142" s="35"/>
      <c r="BA142" s="35"/>
      <c r="BB142" s="35"/>
    </row>
    <row r="143" spans="1:54" x14ac:dyDescent="0.25">
      <c r="A143" s="31"/>
      <c r="L143" s="31"/>
      <c r="M143" s="31"/>
      <c r="T143" s="31"/>
      <c r="U143" s="31"/>
      <c r="V143" s="33"/>
      <c r="W143" s="31"/>
      <c r="X143" s="31"/>
      <c r="Y143" s="31"/>
      <c r="Z143" s="31"/>
      <c r="AA143" s="31"/>
      <c r="AO143" s="35"/>
      <c r="AP143" s="35"/>
      <c r="AQ143" s="35"/>
      <c r="AR143" s="35"/>
      <c r="AS143" s="35"/>
      <c r="AT143" s="68"/>
      <c r="AW143" s="35"/>
      <c r="AX143" s="35"/>
      <c r="AY143" s="35"/>
      <c r="AZ143" s="35"/>
      <c r="BA143" s="35"/>
      <c r="BB143" s="35"/>
    </row>
    <row r="144" spans="1:54" x14ac:dyDescent="0.25">
      <c r="A144" s="31"/>
      <c r="L144" s="31"/>
      <c r="M144" s="31"/>
      <c r="T144" s="31"/>
      <c r="U144" s="31"/>
      <c r="V144" s="33"/>
      <c r="W144" s="31"/>
      <c r="X144" s="31"/>
      <c r="Y144" s="31"/>
      <c r="Z144" s="31"/>
      <c r="AA144" s="31"/>
      <c r="AO144" s="35"/>
      <c r="AP144" s="35"/>
      <c r="AQ144" s="35"/>
      <c r="AR144" s="35"/>
      <c r="AS144" s="35"/>
      <c r="AT144" s="68"/>
      <c r="AW144" s="35"/>
      <c r="AX144" s="35"/>
      <c r="AY144" s="35"/>
      <c r="AZ144" s="35"/>
      <c r="BA144" s="35"/>
      <c r="BB144" s="35"/>
    </row>
    <row r="145" spans="1:54" x14ac:dyDescent="0.25">
      <c r="A145" s="31"/>
      <c r="L145" s="31"/>
      <c r="M145" s="31"/>
      <c r="T145" s="31"/>
      <c r="U145" s="31"/>
      <c r="V145" s="33"/>
      <c r="W145" s="31"/>
      <c r="X145" s="31"/>
      <c r="Y145" s="31"/>
      <c r="Z145" s="31"/>
      <c r="AA145" s="31"/>
      <c r="AO145" s="35"/>
      <c r="AP145" s="35"/>
      <c r="AQ145" s="35"/>
      <c r="AR145" s="35"/>
      <c r="AS145" s="35"/>
      <c r="AT145" s="68"/>
      <c r="AW145" s="35"/>
      <c r="AX145" s="35"/>
      <c r="AY145" s="35"/>
      <c r="AZ145" s="35"/>
      <c r="BA145" s="35"/>
      <c r="BB145" s="35"/>
    </row>
    <row r="146" spans="1:54" x14ac:dyDescent="0.25">
      <c r="A146" s="31"/>
      <c r="L146" s="31"/>
      <c r="M146" s="31"/>
      <c r="T146" s="31"/>
      <c r="U146" s="31"/>
      <c r="V146" s="33"/>
      <c r="W146" s="31"/>
      <c r="X146" s="31"/>
      <c r="Y146" s="31"/>
      <c r="Z146" s="31"/>
      <c r="AA146" s="31"/>
      <c r="AO146" s="35"/>
      <c r="AP146" s="35"/>
      <c r="AQ146" s="35"/>
      <c r="AR146" s="35"/>
      <c r="AS146" s="35"/>
      <c r="AT146" s="68"/>
      <c r="AW146" s="35"/>
      <c r="AX146" s="35"/>
      <c r="AY146" s="35"/>
      <c r="AZ146" s="35"/>
      <c r="BA146" s="35"/>
      <c r="BB146" s="35"/>
    </row>
    <row r="147" spans="1:54" x14ac:dyDescent="0.25">
      <c r="A147" s="31"/>
      <c r="L147" s="31"/>
      <c r="M147" s="31"/>
      <c r="T147" s="31"/>
      <c r="U147" s="31"/>
      <c r="V147" s="33"/>
      <c r="W147" s="31"/>
      <c r="X147" s="31"/>
      <c r="Y147" s="31"/>
      <c r="Z147" s="31"/>
      <c r="AA147" s="31"/>
      <c r="AO147" s="35"/>
      <c r="AP147" s="35"/>
      <c r="AQ147" s="35"/>
      <c r="AR147" s="35"/>
      <c r="AS147" s="35"/>
      <c r="AT147" s="68"/>
      <c r="AW147" s="35"/>
      <c r="AX147" s="35"/>
      <c r="AY147" s="35"/>
      <c r="AZ147" s="35"/>
      <c r="BA147" s="35"/>
      <c r="BB147" s="35"/>
    </row>
    <row r="148" spans="1:54" x14ac:dyDescent="0.25">
      <c r="A148" s="31"/>
      <c r="L148" s="31"/>
      <c r="M148" s="31"/>
      <c r="T148" s="31"/>
      <c r="U148" s="31"/>
      <c r="V148" s="33"/>
      <c r="W148" s="31"/>
      <c r="X148" s="31"/>
      <c r="Y148" s="31"/>
      <c r="Z148" s="31"/>
      <c r="AA148" s="31"/>
      <c r="AO148" s="35"/>
      <c r="AP148" s="35"/>
      <c r="AQ148" s="35"/>
      <c r="AR148" s="35"/>
      <c r="AS148" s="35"/>
      <c r="AT148" s="68"/>
      <c r="AW148" s="35"/>
      <c r="AX148" s="35"/>
      <c r="AY148" s="35"/>
      <c r="AZ148" s="35"/>
      <c r="BA148" s="35"/>
      <c r="BB148" s="35"/>
    </row>
    <row r="149" spans="1:54" x14ac:dyDescent="0.25">
      <c r="A149" s="31"/>
      <c r="L149" s="31"/>
      <c r="M149" s="31"/>
      <c r="T149" s="31"/>
      <c r="U149" s="31"/>
      <c r="V149" s="33"/>
      <c r="W149" s="31"/>
      <c r="X149" s="31"/>
      <c r="Y149" s="31"/>
      <c r="Z149" s="31"/>
      <c r="AA149" s="31"/>
      <c r="AO149" s="35"/>
      <c r="AP149" s="35"/>
      <c r="AQ149" s="35"/>
      <c r="AR149" s="35"/>
      <c r="AS149" s="35"/>
      <c r="AT149" s="68"/>
      <c r="AW149" s="35"/>
      <c r="AX149" s="35"/>
      <c r="AY149" s="35"/>
      <c r="AZ149" s="35"/>
      <c r="BA149" s="35"/>
      <c r="BB149" s="35"/>
    </row>
    <row r="150" spans="1:54" x14ac:dyDescent="0.25">
      <c r="A150" s="31"/>
      <c r="L150" s="31"/>
      <c r="M150" s="31"/>
      <c r="T150" s="31"/>
      <c r="U150" s="31"/>
      <c r="V150" s="33"/>
      <c r="W150" s="31"/>
      <c r="X150" s="31"/>
      <c r="Y150" s="31"/>
      <c r="Z150" s="31"/>
      <c r="AA150" s="31"/>
      <c r="AO150" s="35"/>
      <c r="AP150" s="35"/>
      <c r="AQ150" s="35"/>
      <c r="AR150" s="35"/>
      <c r="AS150" s="35"/>
      <c r="AT150" s="68"/>
      <c r="AW150" s="35"/>
      <c r="AX150" s="35"/>
      <c r="AY150" s="35"/>
      <c r="AZ150" s="35"/>
      <c r="BA150" s="35"/>
      <c r="BB150" s="35"/>
    </row>
    <row r="151" spans="1:54" x14ac:dyDescent="0.25">
      <c r="A151" s="31"/>
      <c r="L151" s="31"/>
      <c r="M151" s="31"/>
      <c r="T151" s="31"/>
      <c r="U151" s="31"/>
      <c r="V151" s="33"/>
      <c r="W151" s="31"/>
      <c r="X151" s="31"/>
      <c r="Y151" s="31"/>
      <c r="Z151" s="31"/>
      <c r="AA151" s="31"/>
      <c r="AO151" s="35"/>
      <c r="AP151" s="35"/>
      <c r="AQ151" s="35"/>
      <c r="AR151" s="35"/>
      <c r="AS151" s="35"/>
      <c r="AT151" s="68"/>
      <c r="AW151" s="35"/>
      <c r="AX151" s="35"/>
      <c r="AY151" s="35"/>
      <c r="AZ151" s="35"/>
      <c r="BA151" s="35"/>
      <c r="BB151" s="35"/>
    </row>
    <row r="152" spans="1:54" x14ac:dyDescent="0.25">
      <c r="A152" s="31"/>
      <c r="L152" s="31"/>
      <c r="M152" s="31"/>
      <c r="T152" s="31"/>
      <c r="U152" s="31"/>
      <c r="V152" s="33"/>
      <c r="W152" s="31"/>
      <c r="X152" s="31"/>
      <c r="Y152" s="31"/>
      <c r="Z152" s="31"/>
      <c r="AA152" s="31"/>
      <c r="AO152" s="35"/>
      <c r="AP152" s="35"/>
      <c r="AQ152" s="35"/>
      <c r="AR152" s="35"/>
      <c r="AS152" s="35"/>
      <c r="AT152" s="68"/>
      <c r="AW152" s="35"/>
      <c r="AX152" s="35"/>
      <c r="AY152" s="35"/>
      <c r="AZ152" s="35"/>
      <c r="BA152" s="35"/>
      <c r="BB152" s="35"/>
    </row>
    <row r="153" spans="1:54" x14ac:dyDescent="0.25">
      <c r="A153" s="31"/>
      <c r="L153" s="31"/>
      <c r="M153" s="31"/>
      <c r="T153" s="31"/>
      <c r="U153" s="31"/>
      <c r="V153" s="33"/>
      <c r="W153" s="31"/>
      <c r="X153" s="31"/>
      <c r="Y153" s="31"/>
      <c r="Z153" s="31"/>
      <c r="AA153" s="31"/>
      <c r="AO153" s="35"/>
      <c r="AP153" s="35"/>
      <c r="AQ153" s="35"/>
      <c r="AR153" s="35"/>
      <c r="AS153" s="35"/>
      <c r="AT153" s="68"/>
      <c r="AW153" s="35"/>
      <c r="AX153" s="35"/>
      <c r="AY153" s="35"/>
      <c r="AZ153" s="35"/>
      <c r="BA153" s="35"/>
      <c r="BB153" s="35"/>
    </row>
    <row r="154" spans="1:54" x14ac:dyDescent="0.25">
      <c r="A154" s="31"/>
      <c r="L154" s="31"/>
      <c r="M154" s="31"/>
      <c r="T154" s="31"/>
      <c r="U154" s="31"/>
      <c r="V154" s="33"/>
      <c r="W154" s="31"/>
      <c r="X154" s="31"/>
      <c r="Y154" s="31"/>
      <c r="Z154" s="31"/>
      <c r="AA154" s="31"/>
      <c r="AO154" s="35"/>
      <c r="AP154" s="35"/>
      <c r="AQ154" s="35"/>
      <c r="AR154" s="35"/>
      <c r="AS154" s="35"/>
      <c r="AT154" s="68"/>
      <c r="AW154" s="35"/>
      <c r="AX154" s="35"/>
      <c r="AY154" s="35"/>
      <c r="AZ154" s="35"/>
      <c r="BA154" s="35"/>
      <c r="BB154" s="35"/>
    </row>
    <row r="155" spans="1:54" x14ac:dyDescent="0.25">
      <c r="A155" s="31"/>
      <c r="L155" s="31"/>
      <c r="M155" s="31"/>
      <c r="T155" s="31"/>
      <c r="U155" s="31"/>
      <c r="V155" s="33"/>
      <c r="W155" s="31"/>
      <c r="X155" s="31"/>
      <c r="Y155" s="31"/>
      <c r="Z155" s="31"/>
      <c r="AA155" s="31"/>
      <c r="AO155" s="35"/>
      <c r="AP155" s="35"/>
      <c r="AQ155" s="35"/>
      <c r="AR155" s="35"/>
      <c r="AS155" s="35"/>
      <c r="AT155" s="68"/>
      <c r="AW155" s="35"/>
      <c r="AX155" s="35"/>
      <c r="AY155" s="35"/>
      <c r="AZ155" s="35"/>
      <c r="BA155" s="35"/>
      <c r="BB155" s="35"/>
    </row>
    <row r="156" spans="1:54" x14ac:dyDescent="0.25">
      <c r="A156" s="31"/>
      <c r="L156" s="31"/>
      <c r="M156" s="31"/>
      <c r="T156" s="31"/>
      <c r="U156" s="31"/>
      <c r="V156" s="33"/>
      <c r="W156" s="31"/>
      <c r="X156" s="31"/>
      <c r="Y156" s="31"/>
      <c r="Z156" s="31"/>
      <c r="AA156" s="31"/>
      <c r="AO156" s="35"/>
      <c r="AP156" s="35"/>
      <c r="AQ156" s="35"/>
      <c r="AR156" s="35"/>
      <c r="AS156" s="35"/>
      <c r="AT156" s="68"/>
      <c r="AW156" s="35"/>
      <c r="AX156" s="35"/>
      <c r="AY156" s="35"/>
      <c r="AZ156" s="35"/>
      <c r="BA156" s="35"/>
      <c r="BB156" s="35"/>
    </row>
    <row r="157" spans="1:54" x14ac:dyDescent="0.25">
      <c r="A157" s="31"/>
      <c r="L157" s="31"/>
      <c r="M157" s="31"/>
      <c r="T157" s="31"/>
      <c r="U157" s="31"/>
      <c r="V157" s="33"/>
      <c r="W157" s="31"/>
      <c r="X157" s="31"/>
      <c r="Y157" s="31"/>
      <c r="Z157" s="31"/>
      <c r="AA157" s="31"/>
      <c r="AO157" s="35"/>
      <c r="AP157" s="35"/>
      <c r="AQ157" s="35"/>
      <c r="AR157" s="35"/>
      <c r="AS157" s="35"/>
      <c r="AT157" s="68"/>
      <c r="AW157" s="35"/>
      <c r="AX157" s="35"/>
      <c r="AY157" s="35"/>
      <c r="AZ157" s="35"/>
      <c r="BA157" s="35"/>
      <c r="BB157" s="35"/>
    </row>
    <row r="158" spans="1:54" x14ac:dyDescent="0.25">
      <c r="A158" s="31"/>
      <c r="L158" s="31"/>
      <c r="M158" s="31"/>
      <c r="T158" s="31"/>
      <c r="U158" s="31"/>
      <c r="V158" s="33"/>
      <c r="W158" s="31"/>
      <c r="X158" s="31"/>
      <c r="Y158" s="31"/>
      <c r="Z158" s="31"/>
      <c r="AA158" s="31"/>
      <c r="AO158" s="35"/>
      <c r="AP158" s="35"/>
      <c r="AQ158" s="35"/>
      <c r="AR158" s="35"/>
      <c r="AS158" s="35"/>
      <c r="AT158" s="68"/>
      <c r="AW158" s="35"/>
      <c r="AX158" s="35"/>
      <c r="AY158" s="35"/>
      <c r="AZ158" s="35"/>
      <c r="BA158" s="35"/>
      <c r="BB158" s="35"/>
    </row>
    <row r="159" spans="1:54" x14ac:dyDescent="0.25">
      <c r="A159" s="31"/>
      <c r="L159" s="31"/>
      <c r="M159" s="31"/>
      <c r="T159" s="31"/>
      <c r="U159" s="31"/>
      <c r="V159" s="33"/>
      <c r="W159" s="31"/>
      <c r="X159" s="31"/>
      <c r="Y159" s="31"/>
      <c r="Z159" s="31"/>
      <c r="AA159" s="31"/>
      <c r="AO159" s="35"/>
      <c r="AP159" s="35"/>
      <c r="AQ159" s="35"/>
      <c r="AR159" s="35"/>
      <c r="AS159" s="35"/>
      <c r="AT159" s="68"/>
      <c r="AW159" s="35"/>
      <c r="AX159" s="35"/>
      <c r="AY159" s="35"/>
      <c r="AZ159" s="35"/>
      <c r="BA159" s="35"/>
      <c r="BB159" s="35"/>
    </row>
    <row r="160" spans="1:54" x14ac:dyDescent="0.25">
      <c r="A160" s="31"/>
      <c r="L160" s="31"/>
      <c r="M160" s="31"/>
      <c r="T160" s="31"/>
      <c r="U160" s="31"/>
      <c r="V160" s="33"/>
      <c r="W160" s="31"/>
      <c r="X160" s="31"/>
      <c r="Y160" s="31"/>
      <c r="Z160" s="31"/>
      <c r="AA160" s="31"/>
      <c r="AO160" s="35"/>
      <c r="AP160" s="35"/>
      <c r="AQ160" s="35"/>
      <c r="AR160" s="35"/>
      <c r="AS160" s="35"/>
      <c r="AT160" s="68"/>
      <c r="AW160" s="35"/>
      <c r="AX160" s="35"/>
      <c r="AY160" s="35"/>
      <c r="AZ160" s="35"/>
      <c r="BA160" s="35"/>
      <c r="BB160" s="35"/>
    </row>
    <row r="161" spans="1:54" x14ac:dyDescent="0.25">
      <c r="A161" s="31"/>
      <c r="L161" s="31"/>
      <c r="M161" s="31"/>
      <c r="T161" s="31"/>
      <c r="U161" s="31"/>
      <c r="V161" s="33"/>
      <c r="W161" s="31"/>
      <c r="X161" s="31"/>
      <c r="Y161" s="31"/>
      <c r="Z161" s="31"/>
      <c r="AA161" s="31"/>
      <c r="AO161" s="35"/>
      <c r="AP161" s="35"/>
      <c r="AQ161" s="35"/>
      <c r="AR161" s="35"/>
      <c r="AS161" s="35"/>
      <c r="AT161" s="68"/>
      <c r="AW161" s="35"/>
      <c r="AX161" s="35"/>
      <c r="AY161" s="35"/>
      <c r="AZ161" s="35"/>
      <c r="BA161" s="35"/>
      <c r="BB161" s="35"/>
    </row>
    <row r="162" spans="1:54" x14ac:dyDescent="0.25">
      <c r="A162" s="31"/>
      <c r="L162" s="31"/>
      <c r="M162" s="31"/>
      <c r="T162" s="31"/>
      <c r="U162" s="31"/>
      <c r="V162" s="33"/>
      <c r="W162" s="31"/>
      <c r="X162" s="31"/>
      <c r="Y162" s="31"/>
      <c r="Z162" s="31"/>
      <c r="AA162" s="31"/>
      <c r="AO162" s="35"/>
      <c r="AP162" s="35"/>
      <c r="AQ162" s="35"/>
      <c r="AR162" s="35"/>
      <c r="AS162" s="35"/>
      <c r="AT162" s="68"/>
      <c r="AW162" s="35"/>
      <c r="AX162" s="35"/>
      <c r="AY162" s="35"/>
      <c r="AZ162" s="35"/>
      <c r="BA162" s="35"/>
      <c r="BB162" s="35"/>
    </row>
    <row r="163" spans="1:54" x14ac:dyDescent="0.25">
      <c r="A163" s="31"/>
      <c r="L163" s="31"/>
      <c r="M163" s="31"/>
      <c r="T163" s="31"/>
      <c r="U163" s="31"/>
      <c r="V163" s="33"/>
      <c r="W163" s="31"/>
      <c r="X163" s="31"/>
      <c r="Y163" s="31"/>
      <c r="Z163" s="31"/>
      <c r="AA163" s="31"/>
      <c r="AO163" s="35"/>
      <c r="AP163" s="35"/>
      <c r="AQ163" s="35"/>
      <c r="AR163" s="35"/>
      <c r="AS163" s="35"/>
      <c r="AT163" s="68"/>
      <c r="AW163" s="35"/>
      <c r="AX163" s="35"/>
      <c r="AY163" s="35"/>
      <c r="AZ163" s="35"/>
      <c r="BA163" s="35"/>
      <c r="BB163" s="35"/>
    </row>
    <row r="164" spans="1:54" x14ac:dyDescent="0.25">
      <c r="A164" s="31"/>
      <c r="L164" s="31"/>
      <c r="M164" s="31"/>
      <c r="T164" s="31"/>
      <c r="U164" s="31"/>
      <c r="V164" s="33"/>
      <c r="W164" s="31"/>
      <c r="X164" s="31"/>
      <c r="Y164" s="31"/>
      <c r="Z164" s="31"/>
      <c r="AA164" s="31"/>
      <c r="AO164" s="35"/>
      <c r="AP164" s="35"/>
      <c r="AQ164" s="35"/>
      <c r="AR164" s="35"/>
      <c r="AS164" s="35"/>
      <c r="AT164" s="68"/>
      <c r="AW164" s="35"/>
      <c r="AX164" s="35"/>
      <c r="AY164" s="35"/>
      <c r="AZ164" s="35"/>
      <c r="BA164" s="35"/>
      <c r="BB164" s="35"/>
    </row>
    <row r="165" spans="1:54" x14ac:dyDescent="0.25">
      <c r="A165" s="31"/>
      <c r="L165" s="31"/>
      <c r="M165" s="31"/>
      <c r="T165" s="31"/>
      <c r="U165" s="31"/>
      <c r="V165" s="33"/>
      <c r="W165" s="31"/>
      <c r="X165" s="31"/>
      <c r="Y165" s="31"/>
      <c r="Z165" s="31"/>
      <c r="AA165" s="31"/>
      <c r="AO165" s="35"/>
      <c r="AP165" s="35"/>
      <c r="AQ165" s="35"/>
      <c r="AR165" s="35"/>
      <c r="AS165" s="35"/>
      <c r="AT165" s="68"/>
      <c r="AW165" s="35"/>
      <c r="AX165" s="35"/>
      <c r="AY165" s="35"/>
      <c r="AZ165" s="35"/>
      <c r="BA165" s="35"/>
      <c r="BB165" s="35"/>
    </row>
    <row r="166" spans="1:54" x14ac:dyDescent="0.25">
      <c r="A166" s="31"/>
      <c r="L166" s="31"/>
      <c r="M166" s="31"/>
      <c r="T166" s="31"/>
      <c r="U166" s="31"/>
      <c r="V166" s="33"/>
      <c r="W166" s="31"/>
      <c r="X166" s="31"/>
      <c r="Y166" s="31"/>
      <c r="Z166" s="31"/>
      <c r="AA166" s="31"/>
      <c r="AO166" s="35"/>
      <c r="AP166" s="35"/>
      <c r="AQ166" s="35"/>
      <c r="AR166" s="35"/>
      <c r="AS166" s="35"/>
      <c r="AT166" s="68"/>
      <c r="AW166" s="35"/>
      <c r="AX166" s="35"/>
      <c r="AY166" s="35"/>
      <c r="AZ166" s="35"/>
      <c r="BA166" s="35"/>
      <c r="BB166" s="35"/>
    </row>
    <row r="167" spans="1:54" x14ac:dyDescent="0.25">
      <c r="A167" s="31"/>
      <c r="L167" s="31"/>
      <c r="M167" s="31"/>
      <c r="T167" s="31"/>
      <c r="U167" s="31"/>
      <c r="V167" s="33"/>
      <c r="W167" s="31"/>
      <c r="X167" s="31"/>
      <c r="Y167" s="31"/>
      <c r="Z167" s="31"/>
      <c r="AA167" s="31"/>
      <c r="AO167" s="35"/>
      <c r="AP167" s="35"/>
      <c r="AQ167" s="35"/>
      <c r="AR167" s="35"/>
      <c r="AS167" s="35"/>
      <c r="AT167" s="68"/>
      <c r="AW167" s="35"/>
      <c r="AX167" s="35"/>
      <c r="AY167" s="35"/>
      <c r="AZ167" s="35"/>
      <c r="BA167" s="35"/>
      <c r="BB167" s="35"/>
    </row>
    <row r="168" spans="1:54" x14ac:dyDescent="0.25">
      <c r="A168" s="31"/>
      <c r="L168" s="31"/>
      <c r="M168" s="31"/>
      <c r="T168" s="31"/>
      <c r="U168" s="31"/>
      <c r="V168" s="33"/>
      <c r="W168" s="31"/>
      <c r="X168" s="31"/>
      <c r="Y168" s="31"/>
      <c r="Z168" s="31"/>
      <c r="AA168" s="31"/>
      <c r="AO168" s="35"/>
      <c r="AP168" s="35"/>
      <c r="AQ168" s="35"/>
      <c r="AR168" s="35"/>
      <c r="AS168" s="35"/>
      <c r="AT168" s="68"/>
      <c r="AW168" s="35"/>
      <c r="AX168" s="35"/>
      <c r="AY168" s="35"/>
      <c r="AZ168" s="35"/>
      <c r="BA168" s="35"/>
      <c r="BB168" s="35"/>
    </row>
    <row r="169" spans="1:54" x14ac:dyDescent="0.25">
      <c r="A169" s="31"/>
      <c r="L169" s="31"/>
      <c r="M169" s="31"/>
      <c r="T169" s="31"/>
      <c r="U169" s="31"/>
      <c r="V169" s="33"/>
      <c r="W169" s="31"/>
      <c r="X169" s="31"/>
      <c r="Y169" s="31"/>
      <c r="Z169" s="31"/>
      <c r="AA169" s="31"/>
      <c r="AO169" s="35"/>
      <c r="AP169" s="35"/>
      <c r="AQ169" s="35"/>
      <c r="AR169" s="35"/>
      <c r="AS169" s="35"/>
      <c r="AT169" s="68"/>
      <c r="AW169" s="35"/>
      <c r="AX169" s="35"/>
      <c r="AY169" s="35"/>
      <c r="AZ169" s="35"/>
      <c r="BA169" s="35"/>
      <c r="BB169" s="35"/>
    </row>
    <row r="170" spans="1:54" x14ac:dyDescent="0.25">
      <c r="A170" s="31"/>
      <c r="L170" s="31"/>
      <c r="M170" s="31"/>
      <c r="T170" s="31"/>
      <c r="U170" s="31"/>
      <c r="V170" s="33"/>
      <c r="W170" s="31"/>
      <c r="X170" s="31"/>
      <c r="Y170" s="31"/>
      <c r="Z170" s="31"/>
      <c r="AA170" s="31"/>
      <c r="AO170" s="35"/>
      <c r="AP170" s="35"/>
      <c r="AQ170" s="35"/>
      <c r="AR170" s="35"/>
      <c r="AS170" s="35"/>
      <c r="AT170" s="68"/>
      <c r="AW170" s="35"/>
      <c r="AX170" s="35"/>
      <c r="AY170" s="35"/>
      <c r="AZ170" s="35"/>
      <c r="BA170" s="35"/>
      <c r="BB170" s="35"/>
    </row>
    <row r="171" spans="1:54" x14ac:dyDescent="0.25">
      <c r="A171" s="31"/>
      <c r="L171" s="31"/>
      <c r="M171" s="31"/>
      <c r="T171" s="31"/>
      <c r="U171" s="31"/>
      <c r="V171" s="33"/>
      <c r="W171" s="31"/>
      <c r="X171" s="31"/>
      <c r="Y171" s="31"/>
      <c r="Z171" s="31"/>
      <c r="AA171" s="31"/>
      <c r="AO171" s="35"/>
      <c r="AP171" s="35"/>
      <c r="AQ171" s="35"/>
      <c r="AR171" s="35"/>
      <c r="AS171" s="35"/>
      <c r="AT171" s="68"/>
      <c r="AW171" s="35"/>
      <c r="AX171" s="35"/>
      <c r="AY171" s="35"/>
      <c r="AZ171" s="35"/>
      <c r="BA171" s="35"/>
      <c r="BB171" s="35"/>
    </row>
    <row r="172" spans="1:54" x14ac:dyDescent="0.25">
      <c r="A172" s="31"/>
      <c r="L172" s="31"/>
      <c r="M172" s="31"/>
      <c r="T172" s="31"/>
      <c r="U172" s="31"/>
      <c r="V172" s="33"/>
      <c r="W172" s="31"/>
      <c r="X172" s="31"/>
      <c r="Y172" s="31"/>
      <c r="Z172" s="31"/>
      <c r="AA172" s="31"/>
      <c r="AO172" s="35"/>
      <c r="AP172" s="35"/>
      <c r="AQ172" s="35"/>
      <c r="AR172" s="35"/>
      <c r="AS172" s="35"/>
      <c r="AT172" s="68"/>
      <c r="AW172" s="35"/>
      <c r="AX172" s="35"/>
      <c r="AY172" s="35"/>
      <c r="AZ172" s="35"/>
      <c r="BA172" s="35"/>
      <c r="BB172" s="35"/>
    </row>
    <row r="173" spans="1:54" x14ac:dyDescent="0.25">
      <c r="A173" s="31"/>
      <c r="L173" s="31"/>
      <c r="M173" s="31"/>
      <c r="T173" s="31"/>
      <c r="U173" s="31"/>
      <c r="V173" s="33"/>
      <c r="W173" s="31"/>
      <c r="X173" s="31"/>
      <c r="Y173" s="31"/>
      <c r="Z173" s="31"/>
      <c r="AA173" s="31"/>
      <c r="AO173" s="35"/>
      <c r="AP173" s="35"/>
      <c r="AQ173" s="35"/>
      <c r="AR173" s="35"/>
      <c r="AS173" s="35"/>
      <c r="AT173" s="68"/>
      <c r="AW173" s="35"/>
      <c r="AX173" s="35"/>
      <c r="AY173" s="35"/>
      <c r="AZ173" s="35"/>
      <c r="BA173" s="35"/>
      <c r="BB173" s="35"/>
    </row>
    <row r="174" spans="1:54" x14ac:dyDescent="0.25">
      <c r="A174" s="31"/>
      <c r="L174" s="31"/>
      <c r="M174" s="31"/>
      <c r="T174" s="31"/>
      <c r="U174" s="31"/>
      <c r="V174" s="33"/>
      <c r="W174" s="31"/>
      <c r="X174" s="31"/>
      <c r="Y174" s="31"/>
      <c r="Z174" s="31"/>
      <c r="AA174" s="31"/>
      <c r="AO174" s="35"/>
      <c r="AP174" s="35"/>
      <c r="AQ174" s="35"/>
      <c r="AR174" s="35"/>
      <c r="AS174" s="35"/>
      <c r="AT174" s="68"/>
      <c r="AW174" s="35"/>
      <c r="AX174" s="35"/>
      <c r="AY174" s="35"/>
      <c r="AZ174" s="35"/>
      <c r="BA174" s="35"/>
      <c r="BB174" s="35"/>
    </row>
    <row r="175" spans="1:54" x14ac:dyDescent="0.25">
      <c r="A175" s="31"/>
      <c r="L175" s="31"/>
      <c r="M175" s="31"/>
      <c r="T175" s="31"/>
      <c r="U175" s="31"/>
      <c r="V175" s="33"/>
      <c r="W175" s="31"/>
      <c r="X175" s="31"/>
      <c r="Y175" s="31"/>
      <c r="Z175" s="31"/>
      <c r="AA175" s="31"/>
      <c r="AO175" s="35"/>
      <c r="AP175" s="35"/>
      <c r="AQ175" s="35"/>
      <c r="AR175" s="35"/>
      <c r="AS175" s="35"/>
      <c r="AT175" s="68"/>
      <c r="AW175" s="35"/>
      <c r="AX175" s="35"/>
      <c r="AY175" s="35"/>
      <c r="AZ175" s="35"/>
      <c r="BA175" s="35"/>
      <c r="BB175" s="35"/>
    </row>
    <row r="176" spans="1:54" x14ac:dyDescent="0.25">
      <c r="A176" s="31"/>
      <c r="L176" s="31"/>
      <c r="M176" s="31"/>
      <c r="T176" s="31"/>
      <c r="U176" s="31"/>
      <c r="V176" s="33"/>
      <c r="W176" s="31"/>
      <c r="X176" s="31"/>
      <c r="Y176" s="31"/>
      <c r="Z176" s="31"/>
      <c r="AA176" s="31"/>
      <c r="AO176" s="35"/>
      <c r="AP176" s="35"/>
      <c r="AQ176" s="35"/>
      <c r="AR176" s="35"/>
      <c r="AS176" s="35"/>
      <c r="AT176" s="68"/>
      <c r="AW176" s="35"/>
      <c r="AX176" s="35"/>
      <c r="AY176" s="35"/>
      <c r="AZ176" s="35"/>
      <c r="BA176" s="35"/>
      <c r="BB176" s="35"/>
    </row>
    <row r="177" spans="1:54" x14ac:dyDescent="0.25">
      <c r="A177" s="31"/>
      <c r="L177" s="31"/>
      <c r="M177" s="31"/>
      <c r="T177" s="31"/>
      <c r="U177" s="31"/>
      <c r="V177" s="33"/>
      <c r="W177" s="31"/>
      <c r="X177" s="31"/>
      <c r="Y177" s="31"/>
      <c r="Z177" s="31"/>
      <c r="AA177" s="31"/>
      <c r="AO177" s="35"/>
      <c r="AP177" s="35"/>
      <c r="AQ177" s="35"/>
      <c r="AR177" s="35"/>
      <c r="AS177" s="35"/>
      <c r="AT177" s="68"/>
      <c r="AW177" s="35"/>
      <c r="AX177" s="35"/>
      <c r="AY177" s="35"/>
      <c r="AZ177" s="35"/>
      <c r="BA177" s="35"/>
      <c r="BB177" s="35"/>
    </row>
    <row r="178" spans="1:54" x14ac:dyDescent="0.25">
      <c r="A178" s="31"/>
      <c r="L178" s="31"/>
      <c r="M178" s="31"/>
      <c r="T178" s="31"/>
      <c r="U178" s="31"/>
      <c r="V178" s="33"/>
      <c r="W178" s="31"/>
      <c r="X178" s="31"/>
      <c r="Y178" s="31"/>
      <c r="Z178" s="31"/>
      <c r="AA178" s="31"/>
      <c r="AO178" s="35"/>
      <c r="AP178" s="35"/>
      <c r="AQ178" s="35"/>
      <c r="AR178" s="35"/>
      <c r="AS178" s="35"/>
      <c r="AT178" s="68"/>
      <c r="AW178" s="35"/>
      <c r="AX178" s="35"/>
      <c r="AY178" s="35"/>
      <c r="AZ178" s="35"/>
      <c r="BA178" s="35"/>
      <c r="BB178" s="35"/>
    </row>
    <row r="179" spans="1:54" x14ac:dyDescent="0.25">
      <c r="A179" s="31"/>
      <c r="L179" s="31"/>
      <c r="M179" s="31"/>
      <c r="T179" s="31"/>
      <c r="U179" s="31"/>
      <c r="V179" s="33"/>
      <c r="W179" s="31"/>
      <c r="X179" s="31"/>
      <c r="Y179" s="31"/>
      <c r="Z179" s="31"/>
      <c r="AA179" s="31"/>
      <c r="AO179" s="35"/>
      <c r="AP179" s="35"/>
      <c r="AQ179" s="35"/>
      <c r="AR179" s="35"/>
      <c r="AS179" s="35"/>
      <c r="AT179" s="68"/>
      <c r="AW179" s="35"/>
      <c r="AX179" s="35"/>
      <c r="AY179" s="35"/>
      <c r="AZ179" s="35"/>
      <c r="BA179" s="35"/>
      <c r="BB179" s="35"/>
    </row>
    <row r="180" spans="1:54" x14ac:dyDescent="0.25">
      <c r="A180" s="31"/>
      <c r="L180" s="31"/>
      <c r="M180" s="31"/>
      <c r="T180" s="31"/>
      <c r="U180" s="31"/>
      <c r="V180" s="33"/>
      <c r="W180" s="31"/>
      <c r="X180" s="31"/>
      <c r="Y180" s="31"/>
      <c r="Z180" s="31"/>
      <c r="AA180" s="31"/>
      <c r="AO180" s="35"/>
      <c r="AP180" s="35"/>
      <c r="AQ180" s="35"/>
      <c r="AR180" s="35"/>
      <c r="AS180" s="35"/>
      <c r="AT180" s="68"/>
      <c r="AW180" s="35"/>
      <c r="AX180" s="35"/>
      <c r="AY180" s="35"/>
      <c r="AZ180" s="35"/>
      <c r="BA180" s="35"/>
      <c r="BB180" s="35"/>
    </row>
    <row r="181" spans="1:54" x14ac:dyDescent="0.25">
      <c r="A181" s="31"/>
      <c r="L181" s="31"/>
      <c r="M181" s="31"/>
      <c r="T181" s="31"/>
      <c r="U181" s="31"/>
      <c r="V181" s="33"/>
      <c r="W181" s="31"/>
      <c r="X181" s="31"/>
      <c r="Y181" s="31"/>
      <c r="Z181" s="31"/>
      <c r="AA181" s="31"/>
      <c r="AO181" s="35"/>
      <c r="AP181" s="35"/>
      <c r="AQ181" s="35"/>
      <c r="AR181" s="35"/>
      <c r="AS181" s="35"/>
      <c r="AT181" s="68"/>
      <c r="AW181" s="35"/>
      <c r="AX181" s="35"/>
      <c r="AY181" s="35"/>
      <c r="AZ181" s="35"/>
      <c r="BA181" s="35"/>
      <c r="BB181" s="35"/>
    </row>
    <row r="182" spans="1:54" x14ac:dyDescent="0.25">
      <c r="A182" s="31"/>
      <c r="L182" s="31"/>
      <c r="M182" s="31"/>
      <c r="T182" s="31"/>
      <c r="U182" s="31"/>
      <c r="V182" s="33"/>
      <c r="W182" s="31"/>
      <c r="X182" s="31"/>
      <c r="Y182" s="31"/>
      <c r="Z182" s="31"/>
      <c r="AA182" s="31"/>
      <c r="AO182" s="35"/>
      <c r="AP182" s="35"/>
      <c r="AQ182" s="35"/>
      <c r="AR182" s="35"/>
      <c r="AS182" s="35"/>
      <c r="AT182" s="68"/>
      <c r="AW182" s="35"/>
      <c r="AX182" s="35"/>
      <c r="AY182" s="35"/>
      <c r="AZ182" s="35"/>
      <c r="BA182" s="35"/>
      <c r="BB182" s="35"/>
    </row>
    <row r="183" spans="1:54" x14ac:dyDescent="0.25">
      <c r="A183" s="31"/>
      <c r="L183" s="31"/>
      <c r="M183" s="31"/>
      <c r="T183" s="31"/>
      <c r="U183" s="31"/>
      <c r="V183" s="33"/>
      <c r="W183" s="31"/>
      <c r="X183" s="31"/>
      <c r="Y183" s="31"/>
      <c r="Z183" s="31"/>
      <c r="AA183" s="31"/>
      <c r="AO183" s="35"/>
      <c r="AP183" s="35"/>
      <c r="AQ183" s="35"/>
      <c r="AR183" s="35"/>
      <c r="AS183" s="35"/>
      <c r="AT183" s="68"/>
      <c r="AW183" s="35"/>
      <c r="AX183" s="35"/>
      <c r="AY183" s="35"/>
      <c r="AZ183" s="35"/>
      <c r="BA183" s="35"/>
      <c r="BB183" s="35"/>
    </row>
    <row r="184" spans="1:54" x14ac:dyDescent="0.25">
      <c r="A184" s="31"/>
      <c r="L184" s="31"/>
      <c r="M184" s="31"/>
      <c r="T184" s="31"/>
      <c r="U184" s="31"/>
      <c r="V184" s="33"/>
      <c r="W184" s="31"/>
      <c r="X184" s="31"/>
      <c r="Y184" s="31"/>
      <c r="Z184" s="31"/>
      <c r="AA184" s="31"/>
      <c r="AO184" s="35"/>
      <c r="AP184" s="35"/>
      <c r="AQ184" s="35"/>
      <c r="AR184" s="35"/>
      <c r="AS184" s="35"/>
      <c r="AT184" s="68"/>
      <c r="AW184" s="35"/>
      <c r="AX184" s="35"/>
      <c r="AY184" s="35"/>
      <c r="AZ184" s="35"/>
      <c r="BA184" s="35"/>
      <c r="BB184" s="35"/>
    </row>
    <row r="185" spans="1:54" x14ac:dyDescent="0.25">
      <c r="A185" s="31"/>
      <c r="L185" s="31"/>
      <c r="M185" s="31"/>
      <c r="T185" s="31"/>
      <c r="U185" s="31"/>
      <c r="V185" s="33"/>
      <c r="W185" s="31"/>
      <c r="X185" s="31"/>
      <c r="Y185" s="31"/>
      <c r="Z185" s="31"/>
      <c r="AA185" s="31"/>
      <c r="AO185" s="35"/>
      <c r="AP185" s="35"/>
      <c r="AQ185" s="35"/>
      <c r="AR185" s="35"/>
      <c r="AS185" s="35"/>
      <c r="AT185" s="68"/>
      <c r="AW185" s="35"/>
      <c r="AX185" s="35"/>
      <c r="AY185" s="35"/>
      <c r="AZ185" s="35"/>
      <c r="BA185" s="35"/>
      <c r="BB185" s="35"/>
    </row>
    <row r="186" spans="1:54" x14ac:dyDescent="0.25">
      <c r="A186" s="31"/>
      <c r="L186" s="31"/>
      <c r="M186" s="31"/>
      <c r="T186" s="31"/>
      <c r="U186" s="31"/>
      <c r="V186" s="33"/>
      <c r="W186" s="31"/>
      <c r="X186" s="31"/>
      <c r="Y186" s="31"/>
      <c r="Z186" s="31"/>
      <c r="AA186" s="31"/>
      <c r="AO186" s="35"/>
      <c r="AP186" s="35"/>
      <c r="AQ186" s="35"/>
      <c r="AR186" s="35"/>
      <c r="AS186" s="35"/>
      <c r="AT186" s="68"/>
      <c r="AW186" s="35"/>
      <c r="AX186" s="35"/>
      <c r="AY186" s="35"/>
      <c r="AZ186" s="35"/>
      <c r="BA186" s="35"/>
      <c r="BB186" s="35"/>
    </row>
    <row r="187" spans="1:54" x14ac:dyDescent="0.25">
      <c r="A187" s="31"/>
      <c r="L187" s="31"/>
      <c r="M187" s="31"/>
      <c r="T187" s="31"/>
      <c r="U187" s="31"/>
      <c r="V187" s="33"/>
      <c r="W187" s="31"/>
      <c r="X187" s="31"/>
      <c r="Y187" s="31"/>
      <c r="Z187" s="31"/>
      <c r="AA187" s="31"/>
      <c r="AO187" s="35"/>
      <c r="AP187" s="35"/>
      <c r="AQ187" s="35"/>
      <c r="AR187" s="35"/>
      <c r="AS187" s="35"/>
      <c r="AT187" s="68"/>
      <c r="AW187" s="35"/>
      <c r="AX187" s="35"/>
      <c r="AY187" s="35"/>
      <c r="AZ187" s="35"/>
      <c r="BA187" s="35"/>
      <c r="BB187" s="35"/>
    </row>
    <row r="188" spans="1:54" x14ac:dyDescent="0.25">
      <c r="A188" s="31"/>
      <c r="L188" s="31"/>
      <c r="M188" s="31"/>
      <c r="T188" s="31"/>
      <c r="U188" s="31"/>
      <c r="V188" s="33"/>
      <c r="W188" s="31"/>
      <c r="X188" s="31"/>
      <c r="Y188" s="31"/>
      <c r="Z188" s="31"/>
      <c r="AA188" s="31"/>
      <c r="AO188" s="35"/>
      <c r="AP188" s="35"/>
      <c r="AQ188" s="35"/>
      <c r="AR188" s="35"/>
      <c r="AS188" s="35"/>
      <c r="AT188" s="68"/>
      <c r="AW188" s="35"/>
      <c r="AX188" s="35"/>
      <c r="AY188" s="35"/>
      <c r="AZ188" s="35"/>
      <c r="BA188" s="35"/>
      <c r="BB188" s="35"/>
    </row>
    <row r="189" spans="1:54" x14ac:dyDescent="0.25">
      <c r="A189" s="31"/>
      <c r="L189" s="31"/>
      <c r="M189" s="31"/>
      <c r="T189" s="31"/>
      <c r="U189" s="31"/>
      <c r="V189" s="33"/>
      <c r="W189" s="31"/>
      <c r="X189" s="31"/>
      <c r="Y189" s="31"/>
      <c r="Z189" s="31"/>
      <c r="AA189" s="31"/>
      <c r="AO189" s="35"/>
      <c r="AP189" s="35"/>
      <c r="AQ189" s="35"/>
      <c r="AR189" s="35"/>
      <c r="AS189" s="35"/>
      <c r="AT189" s="68"/>
      <c r="AW189" s="35"/>
      <c r="AX189" s="35"/>
      <c r="AY189" s="35"/>
      <c r="AZ189" s="35"/>
      <c r="BA189" s="35"/>
      <c r="BB189" s="35"/>
    </row>
    <row r="190" spans="1:54" x14ac:dyDescent="0.25">
      <c r="A190" s="31"/>
      <c r="L190" s="31"/>
      <c r="M190" s="31"/>
      <c r="T190" s="31"/>
      <c r="U190" s="31"/>
      <c r="V190" s="33"/>
      <c r="W190" s="31"/>
      <c r="X190" s="31"/>
      <c r="Y190" s="31"/>
      <c r="Z190" s="31"/>
      <c r="AA190" s="31"/>
      <c r="AO190" s="35"/>
      <c r="AP190" s="35"/>
      <c r="AQ190" s="35"/>
      <c r="AR190" s="35"/>
      <c r="AS190" s="35"/>
      <c r="AT190" s="68"/>
      <c r="AW190" s="35"/>
      <c r="AX190" s="35"/>
      <c r="AY190" s="35"/>
      <c r="AZ190" s="35"/>
      <c r="BA190" s="35"/>
      <c r="BB190" s="35"/>
    </row>
    <row r="191" spans="1:54" x14ac:dyDescent="0.25">
      <c r="A191" s="31"/>
      <c r="L191" s="31"/>
      <c r="M191" s="31"/>
      <c r="T191" s="31"/>
      <c r="U191" s="31"/>
      <c r="V191" s="33"/>
      <c r="W191" s="31"/>
      <c r="X191" s="31"/>
      <c r="Y191" s="31"/>
      <c r="Z191" s="31"/>
      <c r="AA191" s="31"/>
      <c r="AO191" s="35"/>
      <c r="AP191" s="35"/>
      <c r="AQ191" s="35"/>
      <c r="AR191" s="35"/>
      <c r="AS191" s="35"/>
      <c r="AT191" s="68"/>
      <c r="AW191" s="35"/>
      <c r="AX191" s="35"/>
      <c r="AY191" s="35"/>
      <c r="AZ191" s="35"/>
      <c r="BA191" s="35"/>
      <c r="BB191" s="35"/>
    </row>
    <row r="192" spans="1:54" x14ac:dyDescent="0.25">
      <c r="A192" s="31"/>
      <c r="L192" s="31"/>
      <c r="M192" s="31"/>
      <c r="T192" s="31"/>
      <c r="U192" s="31"/>
      <c r="V192" s="33"/>
      <c r="W192" s="31"/>
      <c r="X192" s="31"/>
      <c r="Y192" s="31"/>
      <c r="Z192" s="31"/>
      <c r="AA192" s="31"/>
      <c r="AO192" s="35"/>
      <c r="AP192" s="35"/>
      <c r="AQ192" s="35"/>
      <c r="AR192" s="35"/>
      <c r="AS192" s="35"/>
      <c r="AT192" s="68"/>
      <c r="AW192" s="35"/>
      <c r="AX192" s="35"/>
      <c r="AY192" s="35"/>
      <c r="AZ192" s="35"/>
      <c r="BA192" s="35"/>
      <c r="BB192" s="35"/>
    </row>
    <row r="193" spans="1:54" x14ac:dyDescent="0.25">
      <c r="A193" s="31"/>
      <c r="L193" s="31"/>
      <c r="M193" s="31"/>
      <c r="T193" s="31"/>
      <c r="U193" s="31"/>
      <c r="V193" s="33"/>
      <c r="W193" s="31"/>
      <c r="X193" s="31"/>
      <c r="Y193" s="31"/>
      <c r="Z193" s="31"/>
      <c r="AA193" s="31"/>
      <c r="AO193" s="35"/>
      <c r="AP193" s="35"/>
      <c r="AQ193" s="35"/>
      <c r="AR193" s="35"/>
      <c r="AS193" s="35"/>
      <c r="AT193" s="68"/>
      <c r="AW193" s="35"/>
      <c r="AX193" s="35"/>
      <c r="AY193" s="35"/>
      <c r="AZ193" s="35"/>
      <c r="BA193" s="35"/>
      <c r="BB193" s="35"/>
    </row>
    <row r="194" spans="1:54" x14ac:dyDescent="0.25">
      <c r="A194" s="31"/>
      <c r="L194" s="31"/>
      <c r="M194" s="31"/>
      <c r="T194" s="31"/>
      <c r="U194" s="31"/>
      <c r="V194" s="33"/>
      <c r="W194" s="31"/>
      <c r="X194" s="31"/>
      <c r="Y194" s="31"/>
      <c r="Z194" s="31"/>
      <c r="AA194" s="31"/>
      <c r="AO194" s="35"/>
      <c r="AP194" s="35"/>
      <c r="AQ194" s="35"/>
      <c r="AR194" s="35"/>
      <c r="AS194" s="35"/>
      <c r="AT194" s="68"/>
      <c r="AW194" s="35"/>
      <c r="AX194" s="35"/>
      <c r="AY194" s="35"/>
      <c r="AZ194" s="35"/>
      <c r="BA194" s="35"/>
      <c r="BB194" s="35"/>
    </row>
    <row r="195" spans="1:54" x14ac:dyDescent="0.25">
      <c r="A195" s="31"/>
      <c r="L195" s="31"/>
      <c r="M195" s="31"/>
      <c r="T195" s="31"/>
      <c r="U195" s="31"/>
      <c r="V195" s="33"/>
      <c r="W195" s="31"/>
      <c r="X195" s="31"/>
      <c r="Y195" s="31"/>
      <c r="Z195" s="31"/>
      <c r="AA195" s="31"/>
      <c r="AO195" s="35"/>
      <c r="AP195" s="35"/>
      <c r="AQ195" s="35"/>
      <c r="AR195" s="35"/>
      <c r="AS195" s="35"/>
      <c r="AT195" s="68"/>
      <c r="AW195" s="35"/>
      <c r="AX195" s="35"/>
      <c r="AY195" s="35"/>
      <c r="AZ195" s="35"/>
      <c r="BA195" s="35"/>
      <c r="BB195" s="35"/>
    </row>
    <row r="196" spans="1:54" x14ac:dyDescent="0.25">
      <c r="A196" s="31"/>
      <c r="L196" s="31"/>
      <c r="M196" s="31"/>
      <c r="T196" s="31"/>
      <c r="U196" s="31"/>
      <c r="V196" s="33"/>
      <c r="W196" s="31"/>
      <c r="X196" s="31"/>
      <c r="Y196" s="31"/>
      <c r="Z196" s="31"/>
      <c r="AA196" s="31"/>
      <c r="AO196" s="35"/>
      <c r="AP196" s="35"/>
      <c r="AQ196" s="35"/>
      <c r="AR196" s="35"/>
      <c r="AS196" s="35"/>
      <c r="AT196" s="68"/>
      <c r="AW196" s="35"/>
      <c r="AX196" s="35"/>
      <c r="AY196" s="35"/>
      <c r="AZ196" s="35"/>
      <c r="BA196" s="35"/>
      <c r="BB196" s="35"/>
    </row>
    <row r="197" spans="1:54" x14ac:dyDescent="0.25">
      <c r="A197" s="31"/>
      <c r="L197" s="31"/>
      <c r="M197" s="31"/>
      <c r="T197" s="31"/>
      <c r="U197" s="31"/>
      <c r="V197" s="33"/>
      <c r="W197" s="31"/>
      <c r="X197" s="31"/>
      <c r="Y197" s="31"/>
      <c r="Z197" s="31"/>
      <c r="AA197" s="31"/>
      <c r="AO197" s="35"/>
      <c r="AP197" s="35"/>
      <c r="AQ197" s="35"/>
      <c r="AR197" s="35"/>
      <c r="AS197" s="35"/>
      <c r="AT197" s="68"/>
      <c r="AW197" s="35"/>
      <c r="AX197" s="35"/>
      <c r="AY197" s="35"/>
      <c r="AZ197" s="35"/>
      <c r="BA197" s="35"/>
      <c r="BB197" s="35"/>
    </row>
    <row r="198" spans="1:54" x14ac:dyDescent="0.25">
      <c r="A198" s="31"/>
      <c r="L198" s="31"/>
      <c r="M198" s="31"/>
      <c r="T198" s="31"/>
      <c r="U198" s="31"/>
      <c r="V198" s="33"/>
      <c r="W198" s="31"/>
      <c r="X198" s="31"/>
      <c r="Y198" s="31"/>
      <c r="Z198" s="31"/>
      <c r="AA198" s="31"/>
      <c r="AO198" s="35"/>
      <c r="AP198" s="35"/>
      <c r="AQ198" s="35"/>
      <c r="AR198" s="35"/>
      <c r="AS198" s="35"/>
      <c r="AT198" s="68"/>
      <c r="AW198" s="35"/>
      <c r="AX198" s="35"/>
      <c r="AY198" s="35"/>
      <c r="AZ198" s="35"/>
      <c r="BA198" s="35"/>
      <c r="BB198" s="35"/>
    </row>
    <row r="199" spans="1:54" x14ac:dyDescent="0.25">
      <c r="A199" s="31"/>
      <c r="L199" s="31"/>
      <c r="M199" s="31"/>
      <c r="T199" s="31"/>
      <c r="U199" s="31"/>
      <c r="V199" s="33"/>
      <c r="W199" s="31"/>
      <c r="X199" s="31"/>
      <c r="Y199" s="31"/>
      <c r="Z199" s="31"/>
      <c r="AA199" s="31"/>
      <c r="AO199" s="35"/>
      <c r="AP199" s="35"/>
      <c r="AQ199" s="35"/>
      <c r="AR199" s="35"/>
      <c r="AS199" s="35"/>
      <c r="AT199" s="68"/>
      <c r="AW199" s="35"/>
      <c r="AX199" s="35"/>
      <c r="AY199" s="35"/>
      <c r="AZ199" s="35"/>
      <c r="BA199" s="35"/>
      <c r="BB199" s="35"/>
    </row>
    <row r="200" spans="1:54" x14ac:dyDescent="0.25">
      <c r="A200" s="31"/>
      <c r="L200" s="31"/>
      <c r="M200" s="31"/>
      <c r="T200" s="31"/>
      <c r="U200" s="31"/>
      <c r="V200" s="33"/>
      <c r="W200" s="31"/>
      <c r="X200" s="31"/>
      <c r="Y200" s="31"/>
      <c r="Z200" s="31"/>
      <c r="AA200" s="31"/>
      <c r="AO200" s="35"/>
      <c r="AP200" s="35"/>
      <c r="AQ200" s="35"/>
      <c r="AR200" s="35"/>
      <c r="AS200" s="35"/>
      <c r="AT200" s="68"/>
      <c r="AW200" s="35"/>
      <c r="AX200" s="35"/>
      <c r="AY200" s="35"/>
      <c r="AZ200" s="35"/>
      <c r="BA200" s="35"/>
      <c r="BB200" s="35"/>
    </row>
    <row r="201" spans="1:54" x14ac:dyDescent="0.25">
      <c r="A201" s="31"/>
      <c r="L201" s="31"/>
      <c r="M201" s="31"/>
      <c r="T201" s="31"/>
      <c r="U201" s="31"/>
      <c r="V201" s="33"/>
      <c r="W201" s="31"/>
      <c r="X201" s="31"/>
      <c r="Y201" s="31"/>
      <c r="Z201" s="31"/>
      <c r="AA201" s="31"/>
      <c r="AO201" s="35"/>
      <c r="AP201" s="35"/>
      <c r="AQ201" s="35"/>
      <c r="AR201" s="35"/>
      <c r="AS201" s="35"/>
      <c r="AT201" s="68"/>
      <c r="AW201" s="35"/>
      <c r="AX201" s="35"/>
      <c r="AY201" s="35"/>
      <c r="AZ201" s="35"/>
      <c r="BA201" s="35"/>
      <c r="BB201" s="35"/>
    </row>
    <row r="202" spans="1:54" x14ac:dyDescent="0.25">
      <c r="A202" s="31"/>
      <c r="L202" s="31"/>
      <c r="M202" s="31"/>
      <c r="T202" s="31"/>
      <c r="U202" s="31"/>
      <c r="V202" s="33"/>
      <c r="W202" s="31"/>
      <c r="X202" s="31"/>
      <c r="Y202" s="31"/>
      <c r="Z202" s="31"/>
      <c r="AA202" s="31"/>
      <c r="AO202" s="35"/>
      <c r="AP202" s="35"/>
      <c r="AQ202" s="35"/>
      <c r="AR202" s="35"/>
      <c r="AS202" s="35"/>
      <c r="AT202" s="68"/>
      <c r="AW202" s="35"/>
      <c r="AX202" s="35"/>
      <c r="AY202" s="35"/>
      <c r="AZ202" s="35"/>
      <c r="BA202" s="35"/>
      <c r="BB202" s="35"/>
    </row>
    <row r="203" spans="1:54" x14ac:dyDescent="0.25">
      <c r="A203" s="31"/>
      <c r="L203" s="31"/>
      <c r="M203" s="31"/>
      <c r="T203" s="31"/>
      <c r="U203" s="31"/>
      <c r="V203" s="33"/>
      <c r="W203" s="31"/>
      <c r="X203" s="31"/>
      <c r="Y203" s="31"/>
      <c r="Z203" s="31"/>
      <c r="AA203" s="31"/>
      <c r="AO203" s="35"/>
      <c r="AP203" s="35"/>
      <c r="AQ203" s="35"/>
      <c r="AR203" s="35"/>
      <c r="AS203" s="35"/>
      <c r="AT203" s="68"/>
      <c r="AW203" s="35"/>
      <c r="AX203" s="35"/>
      <c r="AY203" s="35"/>
      <c r="AZ203" s="35"/>
      <c r="BA203" s="35"/>
      <c r="BB203" s="35"/>
    </row>
    <row r="204" spans="1:54" x14ac:dyDescent="0.25">
      <c r="A204" s="31"/>
      <c r="L204" s="31"/>
      <c r="M204" s="31"/>
      <c r="T204" s="31"/>
      <c r="U204" s="31"/>
      <c r="V204" s="33"/>
      <c r="W204" s="31"/>
      <c r="X204" s="31"/>
      <c r="Y204" s="31"/>
      <c r="Z204" s="31"/>
      <c r="AA204" s="31"/>
      <c r="AO204" s="35"/>
      <c r="AP204" s="35"/>
      <c r="AQ204" s="35"/>
      <c r="AR204" s="35"/>
      <c r="AS204" s="35"/>
      <c r="AT204" s="68"/>
      <c r="AW204" s="35"/>
      <c r="AX204" s="35"/>
      <c r="AY204" s="35"/>
      <c r="AZ204" s="35"/>
      <c r="BA204" s="35"/>
      <c r="BB204" s="35"/>
    </row>
    <row r="205" spans="1:54" x14ac:dyDescent="0.25">
      <c r="A205" s="31"/>
      <c r="L205" s="31"/>
      <c r="M205" s="31"/>
      <c r="T205" s="31"/>
      <c r="U205" s="31"/>
      <c r="V205" s="33"/>
      <c r="W205" s="31"/>
      <c r="X205" s="31"/>
      <c r="Y205" s="31"/>
      <c r="Z205" s="31"/>
      <c r="AA205" s="31"/>
      <c r="AO205" s="35"/>
      <c r="AP205" s="35"/>
      <c r="AQ205" s="35"/>
      <c r="AR205" s="35"/>
      <c r="AS205" s="35"/>
      <c r="AT205" s="68"/>
      <c r="AW205" s="35"/>
      <c r="AX205" s="35"/>
      <c r="AY205" s="35"/>
      <c r="AZ205" s="35"/>
      <c r="BA205" s="35"/>
      <c r="BB205" s="35"/>
    </row>
    <row r="206" spans="1:54" x14ac:dyDescent="0.25">
      <c r="A206" s="31"/>
      <c r="L206" s="31"/>
      <c r="M206" s="31"/>
      <c r="T206" s="31"/>
      <c r="U206" s="31"/>
      <c r="V206" s="33"/>
      <c r="W206" s="31"/>
      <c r="X206" s="31"/>
      <c r="Y206" s="31"/>
      <c r="Z206" s="31"/>
      <c r="AA206" s="31"/>
      <c r="AO206" s="35"/>
      <c r="AP206" s="35"/>
      <c r="AQ206" s="35"/>
      <c r="AR206" s="35"/>
      <c r="AS206" s="35"/>
      <c r="AT206" s="68"/>
      <c r="AW206" s="35"/>
      <c r="AX206" s="35"/>
      <c r="AY206" s="35"/>
      <c r="AZ206" s="35"/>
      <c r="BA206" s="35"/>
      <c r="BB206" s="35"/>
    </row>
    <row r="207" spans="1:54" x14ac:dyDescent="0.25">
      <c r="A207" s="31"/>
      <c r="L207" s="31"/>
      <c r="M207" s="31"/>
      <c r="T207" s="31"/>
      <c r="U207" s="31"/>
      <c r="V207" s="33"/>
      <c r="W207" s="31"/>
      <c r="X207" s="31"/>
      <c r="Y207" s="31"/>
      <c r="Z207" s="31"/>
      <c r="AA207" s="31"/>
      <c r="AO207" s="35"/>
      <c r="AP207" s="35"/>
      <c r="AQ207" s="35"/>
      <c r="AR207" s="35"/>
      <c r="AS207" s="35"/>
      <c r="AT207" s="68"/>
      <c r="AW207" s="35"/>
      <c r="AX207" s="35"/>
      <c r="AY207" s="35"/>
      <c r="AZ207" s="35"/>
      <c r="BA207" s="35"/>
      <c r="BB207" s="35"/>
    </row>
    <row r="208" spans="1:54" x14ac:dyDescent="0.25">
      <c r="A208" s="31"/>
      <c r="L208" s="31"/>
      <c r="M208" s="31"/>
      <c r="T208" s="31"/>
      <c r="U208" s="31"/>
      <c r="V208" s="33"/>
      <c r="W208" s="31"/>
      <c r="X208" s="31"/>
      <c r="Y208" s="31"/>
      <c r="Z208" s="31"/>
      <c r="AA208" s="31"/>
      <c r="AO208" s="35"/>
      <c r="AP208" s="35"/>
      <c r="AQ208" s="35"/>
      <c r="AR208" s="35"/>
      <c r="AS208" s="35"/>
      <c r="AT208" s="68"/>
      <c r="AW208" s="35"/>
      <c r="AX208" s="35"/>
      <c r="AY208" s="35"/>
      <c r="AZ208" s="35"/>
      <c r="BA208" s="35"/>
      <c r="BB208" s="35"/>
    </row>
    <row r="209" spans="1:54" x14ac:dyDescent="0.25">
      <c r="A209" s="31"/>
      <c r="L209" s="31"/>
      <c r="M209" s="31"/>
      <c r="T209" s="31"/>
      <c r="U209" s="31"/>
      <c r="V209" s="33"/>
      <c r="W209" s="31"/>
      <c r="X209" s="31"/>
      <c r="Y209" s="31"/>
      <c r="Z209" s="31"/>
      <c r="AA209" s="31"/>
      <c r="AO209" s="35"/>
      <c r="AP209" s="35"/>
      <c r="AQ209" s="35"/>
      <c r="AR209" s="35"/>
      <c r="AS209" s="35"/>
      <c r="AT209" s="68"/>
      <c r="AW209" s="35"/>
      <c r="AX209" s="35"/>
      <c r="AY209" s="35"/>
      <c r="AZ209" s="35"/>
      <c r="BA209" s="35"/>
      <c r="BB209" s="35"/>
    </row>
    <row r="210" spans="1:54" x14ac:dyDescent="0.25">
      <c r="A210" s="31"/>
      <c r="L210" s="31"/>
      <c r="M210" s="31"/>
      <c r="T210" s="31"/>
      <c r="U210" s="31"/>
      <c r="V210" s="33"/>
      <c r="W210" s="31"/>
      <c r="X210" s="31"/>
      <c r="Y210" s="31"/>
      <c r="Z210" s="31"/>
      <c r="AA210" s="31"/>
      <c r="AO210" s="35"/>
      <c r="AP210" s="35"/>
      <c r="AQ210" s="35"/>
      <c r="AR210" s="35"/>
      <c r="AS210" s="35"/>
      <c r="AT210" s="68"/>
      <c r="AW210" s="35"/>
      <c r="AX210" s="35"/>
      <c r="AY210" s="35"/>
      <c r="AZ210" s="35"/>
      <c r="BA210" s="35"/>
      <c r="BB210" s="35"/>
    </row>
    <row r="211" spans="1:54" x14ac:dyDescent="0.25">
      <c r="A211" s="31"/>
      <c r="L211" s="31"/>
      <c r="M211" s="31"/>
      <c r="T211" s="31"/>
      <c r="U211" s="31"/>
      <c r="V211" s="33"/>
      <c r="W211" s="31"/>
      <c r="X211" s="31"/>
      <c r="Y211" s="31"/>
      <c r="Z211" s="31"/>
      <c r="AA211" s="31"/>
      <c r="AO211" s="35"/>
      <c r="AP211" s="35"/>
      <c r="AQ211" s="35"/>
      <c r="AR211" s="35"/>
      <c r="AS211" s="35"/>
      <c r="AT211" s="68"/>
      <c r="AW211" s="35"/>
      <c r="AX211" s="35"/>
      <c r="AY211" s="35"/>
      <c r="AZ211" s="35"/>
      <c r="BA211" s="35"/>
      <c r="BB211" s="35"/>
    </row>
    <row r="212" spans="1:54" x14ac:dyDescent="0.25">
      <c r="A212" s="31"/>
      <c r="L212" s="31"/>
      <c r="M212" s="31"/>
      <c r="T212" s="31"/>
      <c r="U212" s="31"/>
      <c r="V212" s="33"/>
      <c r="W212" s="31"/>
      <c r="X212" s="31"/>
      <c r="Y212" s="31"/>
      <c r="Z212" s="31"/>
      <c r="AA212" s="31"/>
      <c r="AO212" s="35"/>
      <c r="AP212" s="35"/>
      <c r="AQ212" s="35"/>
      <c r="AR212" s="35"/>
      <c r="AS212" s="35"/>
      <c r="AT212" s="68"/>
      <c r="AW212" s="35"/>
      <c r="AX212" s="35"/>
      <c r="AY212" s="35"/>
      <c r="AZ212" s="35"/>
      <c r="BA212" s="35"/>
      <c r="BB212" s="35"/>
    </row>
    <row r="213" spans="1:54" x14ac:dyDescent="0.25">
      <c r="A213" s="31"/>
      <c r="L213" s="31"/>
      <c r="M213" s="31"/>
      <c r="T213" s="31"/>
      <c r="U213" s="31"/>
      <c r="V213" s="33"/>
      <c r="W213" s="31"/>
      <c r="X213" s="31"/>
      <c r="Y213" s="31"/>
      <c r="Z213" s="31"/>
      <c r="AA213" s="31"/>
      <c r="AO213" s="35"/>
      <c r="AP213" s="35"/>
      <c r="AQ213" s="35"/>
      <c r="AR213" s="35"/>
      <c r="AS213" s="35"/>
      <c r="AT213" s="68"/>
      <c r="AW213" s="35"/>
      <c r="AX213" s="35"/>
      <c r="AY213" s="35"/>
      <c r="AZ213" s="35"/>
      <c r="BA213" s="35"/>
      <c r="BB213" s="35"/>
    </row>
    <row r="214" spans="1:54" x14ac:dyDescent="0.25">
      <c r="A214" s="31"/>
      <c r="L214" s="31"/>
      <c r="M214" s="31"/>
      <c r="T214" s="31"/>
      <c r="U214" s="31"/>
      <c r="V214" s="33"/>
      <c r="W214" s="31"/>
      <c r="X214" s="31"/>
      <c r="Y214" s="31"/>
      <c r="Z214" s="31"/>
      <c r="AA214" s="31"/>
      <c r="AO214" s="35"/>
      <c r="AP214" s="35"/>
      <c r="AQ214" s="35"/>
      <c r="AR214" s="35"/>
      <c r="AS214" s="35"/>
      <c r="AT214" s="68"/>
      <c r="AW214" s="35"/>
      <c r="AX214" s="35"/>
      <c r="AY214" s="35"/>
      <c r="AZ214" s="35"/>
      <c r="BA214" s="35"/>
      <c r="BB214" s="35"/>
    </row>
    <row r="215" spans="1:54" x14ac:dyDescent="0.25">
      <c r="A215" s="31"/>
      <c r="L215" s="31"/>
      <c r="M215" s="31"/>
      <c r="T215" s="31"/>
      <c r="U215" s="31"/>
      <c r="V215" s="33"/>
      <c r="W215" s="31"/>
      <c r="X215" s="31"/>
      <c r="Y215" s="31"/>
      <c r="Z215" s="31"/>
      <c r="AA215" s="31"/>
      <c r="AO215" s="35"/>
      <c r="AP215" s="35"/>
      <c r="AQ215" s="35"/>
      <c r="AR215" s="35"/>
      <c r="AS215" s="35"/>
      <c r="AT215" s="68"/>
      <c r="AW215" s="35"/>
      <c r="AX215" s="35"/>
      <c r="AY215" s="35"/>
      <c r="AZ215" s="35"/>
      <c r="BA215" s="35"/>
      <c r="BB215" s="35"/>
    </row>
    <row r="216" spans="1:54" x14ac:dyDescent="0.25">
      <c r="A216" s="31"/>
      <c r="L216" s="31"/>
      <c r="M216" s="31"/>
      <c r="T216" s="31"/>
      <c r="U216" s="31"/>
      <c r="V216" s="33"/>
      <c r="W216" s="31"/>
      <c r="X216" s="31"/>
      <c r="Y216" s="31"/>
      <c r="Z216" s="31"/>
      <c r="AA216" s="31"/>
      <c r="AO216" s="35"/>
      <c r="AP216" s="35"/>
      <c r="AQ216" s="35"/>
      <c r="AR216" s="35"/>
      <c r="AS216" s="35"/>
      <c r="AT216" s="68"/>
      <c r="AW216" s="35"/>
      <c r="AX216" s="35"/>
      <c r="AY216" s="35"/>
      <c r="AZ216" s="35"/>
      <c r="BA216" s="35"/>
      <c r="BB216" s="35"/>
    </row>
    <row r="217" spans="1:54" x14ac:dyDescent="0.25">
      <c r="A217" s="31"/>
      <c r="L217" s="31"/>
      <c r="M217" s="31"/>
      <c r="T217" s="31"/>
      <c r="U217" s="31"/>
      <c r="V217" s="33"/>
      <c r="W217" s="31"/>
      <c r="X217" s="31"/>
      <c r="Y217" s="31"/>
      <c r="Z217" s="31"/>
      <c r="AA217" s="31"/>
      <c r="AO217" s="35"/>
      <c r="AP217" s="35"/>
      <c r="AQ217" s="35"/>
      <c r="AR217" s="35"/>
      <c r="AS217" s="35"/>
      <c r="AT217" s="68"/>
      <c r="AW217" s="35"/>
      <c r="AX217" s="35"/>
      <c r="AY217" s="35"/>
      <c r="AZ217" s="35"/>
      <c r="BA217" s="35"/>
      <c r="BB217" s="35"/>
    </row>
    <row r="218" spans="1:54" x14ac:dyDescent="0.25">
      <c r="A218" s="31"/>
      <c r="L218" s="31"/>
      <c r="M218" s="31"/>
      <c r="T218" s="31"/>
      <c r="U218" s="31"/>
      <c r="V218" s="33"/>
      <c r="W218" s="31"/>
      <c r="X218" s="31"/>
      <c r="Y218" s="31"/>
      <c r="Z218" s="31"/>
      <c r="AA218" s="31"/>
      <c r="AO218" s="35"/>
      <c r="AP218" s="35"/>
      <c r="AQ218" s="35"/>
      <c r="AR218" s="35"/>
      <c r="AS218" s="35"/>
      <c r="AT218" s="68"/>
      <c r="AW218" s="35"/>
      <c r="AX218" s="35"/>
      <c r="AY218" s="35"/>
      <c r="AZ218" s="35"/>
      <c r="BA218" s="35"/>
      <c r="BB218" s="35"/>
    </row>
    <row r="219" spans="1:54" x14ac:dyDescent="0.25">
      <c r="A219" s="31"/>
      <c r="L219" s="31"/>
      <c r="M219" s="31"/>
      <c r="T219" s="31"/>
      <c r="U219" s="31"/>
      <c r="V219" s="33"/>
      <c r="W219" s="31"/>
      <c r="X219" s="31"/>
      <c r="Y219" s="31"/>
      <c r="Z219" s="31"/>
      <c r="AA219" s="31"/>
      <c r="AO219" s="35"/>
      <c r="AP219" s="35"/>
      <c r="AQ219" s="35"/>
      <c r="AR219" s="35"/>
      <c r="AS219" s="35"/>
      <c r="AT219" s="68"/>
      <c r="AW219" s="35"/>
      <c r="AX219" s="35"/>
      <c r="AY219" s="35"/>
      <c r="AZ219" s="35"/>
      <c r="BA219" s="35"/>
      <c r="BB219" s="35"/>
    </row>
    <row r="220" spans="1:54" x14ac:dyDescent="0.25">
      <c r="A220" s="31"/>
      <c r="L220" s="31"/>
      <c r="M220" s="31"/>
      <c r="T220" s="31"/>
      <c r="U220" s="31"/>
      <c r="V220" s="33"/>
      <c r="W220" s="31"/>
      <c r="X220" s="31"/>
      <c r="Y220" s="31"/>
      <c r="Z220" s="31"/>
      <c r="AA220" s="31"/>
      <c r="AO220" s="35"/>
      <c r="AP220" s="35"/>
      <c r="AQ220" s="35"/>
      <c r="AR220" s="35"/>
      <c r="AS220" s="35"/>
      <c r="AT220" s="68"/>
      <c r="AW220" s="35"/>
      <c r="AX220" s="35"/>
      <c r="AY220" s="35"/>
      <c r="AZ220" s="35"/>
      <c r="BA220" s="35"/>
      <c r="BB220" s="35"/>
    </row>
    <row r="221" spans="1:54" x14ac:dyDescent="0.25">
      <c r="A221" s="31"/>
      <c r="L221" s="31"/>
      <c r="M221" s="31"/>
      <c r="T221" s="31"/>
      <c r="U221" s="31"/>
      <c r="V221" s="33"/>
      <c r="W221" s="31"/>
      <c r="X221" s="31"/>
      <c r="Y221" s="31"/>
      <c r="Z221" s="31"/>
      <c r="AA221" s="31"/>
      <c r="AO221" s="35"/>
      <c r="AP221" s="35"/>
      <c r="AQ221" s="35"/>
      <c r="AR221" s="35"/>
      <c r="AS221" s="35"/>
      <c r="AT221" s="68"/>
      <c r="AW221" s="35"/>
      <c r="AX221" s="35"/>
      <c r="AY221" s="35"/>
      <c r="AZ221" s="35"/>
      <c r="BA221" s="35"/>
      <c r="BB221" s="35"/>
    </row>
    <row r="222" spans="1:54" x14ac:dyDescent="0.25">
      <c r="A222" s="31"/>
      <c r="L222" s="31"/>
      <c r="M222" s="31"/>
      <c r="T222" s="31"/>
      <c r="U222" s="31"/>
      <c r="V222" s="33"/>
      <c r="W222" s="31"/>
      <c r="X222" s="31"/>
      <c r="Y222" s="31"/>
      <c r="Z222" s="31"/>
      <c r="AA222" s="31"/>
      <c r="AO222" s="35"/>
      <c r="AP222" s="35"/>
      <c r="AQ222" s="35"/>
      <c r="AR222" s="35"/>
      <c r="AS222" s="35"/>
      <c r="AT222" s="68"/>
      <c r="AW222" s="35"/>
      <c r="AX222" s="35"/>
      <c r="AY222" s="35"/>
      <c r="AZ222" s="35"/>
      <c r="BA222" s="35"/>
      <c r="BB222" s="35"/>
    </row>
    <row r="223" spans="1:54" x14ac:dyDescent="0.25">
      <c r="A223" s="31"/>
      <c r="L223" s="31"/>
      <c r="M223" s="31"/>
      <c r="T223" s="31"/>
      <c r="U223" s="31"/>
      <c r="V223" s="33"/>
      <c r="W223" s="31"/>
      <c r="X223" s="31"/>
      <c r="Y223" s="31"/>
      <c r="Z223" s="31"/>
      <c r="AA223" s="31"/>
      <c r="AO223" s="35"/>
      <c r="AP223" s="35"/>
      <c r="AQ223" s="35"/>
      <c r="AR223" s="35"/>
      <c r="AS223" s="35"/>
      <c r="AT223" s="68"/>
      <c r="AW223" s="35"/>
      <c r="AX223" s="35"/>
      <c r="AY223" s="35"/>
      <c r="AZ223" s="35"/>
      <c r="BA223" s="35"/>
      <c r="BB223" s="35"/>
    </row>
    <row r="224" spans="1:54" x14ac:dyDescent="0.25">
      <c r="A224" s="31"/>
      <c r="L224" s="31"/>
      <c r="M224" s="31"/>
      <c r="T224" s="31"/>
      <c r="U224" s="31"/>
      <c r="V224" s="33"/>
      <c r="W224" s="31"/>
      <c r="X224" s="31"/>
      <c r="Y224" s="31"/>
      <c r="Z224" s="31"/>
      <c r="AA224" s="31"/>
      <c r="AO224" s="35"/>
      <c r="AP224" s="35"/>
      <c r="AQ224" s="35"/>
      <c r="AR224" s="35"/>
      <c r="AS224" s="35"/>
      <c r="AT224" s="68"/>
      <c r="AW224" s="35"/>
      <c r="AX224" s="35"/>
      <c r="AY224" s="35"/>
      <c r="AZ224" s="35"/>
      <c r="BA224" s="35"/>
      <c r="BB224" s="35"/>
    </row>
    <row r="225" spans="1:54" x14ac:dyDescent="0.25">
      <c r="A225" s="31"/>
      <c r="L225" s="31"/>
      <c r="M225" s="31"/>
      <c r="T225" s="31"/>
      <c r="U225" s="31"/>
      <c r="V225" s="33"/>
      <c r="W225" s="31"/>
      <c r="X225" s="31"/>
      <c r="Y225" s="31"/>
      <c r="Z225" s="31"/>
      <c r="AA225" s="31"/>
      <c r="AO225" s="35"/>
      <c r="AP225" s="35"/>
      <c r="AQ225" s="35"/>
      <c r="AR225" s="35"/>
      <c r="AS225" s="35"/>
      <c r="AT225" s="68"/>
      <c r="AW225" s="35"/>
      <c r="AX225" s="35"/>
      <c r="AY225" s="35"/>
      <c r="AZ225" s="35"/>
      <c r="BA225" s="35"/>
      <c r="BB225" s="35"/>
    </row>
    <row r="226" spans="1:54" x14ac:dyDescent="0.25">
      <c r="A226" s="31"/>
      <c r="L226" s="31"/>
      <c r="M226" s="31"/>
      <c r="T226" s="31"/>
      <c r="U226" s="31"/>
      <c r="V226" s="33"/>
      <c r="W226" s="31"/>
      <c r="X226" s="31"/>
      <c r="Y226" s="31"/>
      <c r="Z226" s="31"/>
      <c r="AA226" s="31"/>
      <c r="AO226" s="35"/>
      <c r="AP226" s="35"/>
      <c r="AQ226" s="35"/>
      <c r="AR226" s="35"/>
      <c r="AS226" s="35"/>
      <c r="AT226" s="68"/>
      <c r="AW226" s="35"/>
      <c r="AX226" s="35"/>
      <c r="AY226" s="35"/>
      <c r="AZ226" s="35"/>
      <c r="BA226" s="35"/>
      <c r="BB226" s="35"/>
    </row>
    <row r="227" spans="1:54" x14ac:dyDescent="0.25">
      <c r="A227" s="31"/>
      <c r="L227" s="31"/>
      <c r="M227" s="31"/>
      <c r="T227" s="31"/>
      <c r="U227" s="31"/>
      <c r="V227" s="33"/>
      <c r="W227" s="31"/>
      <c r="X227" s="31"/>
      <c r="Y227" s="31"/>
      <c r="Z227" s="31"/>
      <c r="AA227" s="31"/>
      <c r="AO227" s="35"/>
      <c r="AP227" s="35"/>
      <c r="AQ227" s="35"/>
      <c r="AR227" s="35"/>
      <c r="AS227" s="35"/>
      <c r="AT227" s="68"/>
      <c r="AW227" s="35"/>
      <c r="AX227" s="35"/>
      <c r="AY227" s="35"/>
      <c r="AZ227" s="35"/>
      <c r="BA227" s="35"/>
      <c r="BB227" s="35"/>
    </row>
    <row r="228" spans="1:54" x14ac:dyDescent="0.25">
      <c r="A228" s="31"/>
      <c r="L228" s="31"/>
      <c r="M228" s="31"/>
      <c r="T228" s="31"/>
      <c r="U228" s="31"/>
      <c r="V228" s="33"/>
      <c r="W228" s="31"/>
      <c r="X228" s="31"/>
      <c r="Y228" s="31"/>
      <c r="Z228" s="31"/>
      <c r="AA228" s="31"/>
      <c r="AO228" s="35"/>
      <c r="AP228" s="35"/>
      <c r="AQ228" s="35"/>
      <c r="AR228" s="35"/>
      <c r="AS228" s="35"/>
      <c r="AT228" s="68"/>
      <c r="AW228" s="35"/>
      <c r="AX228" s="35"/>
      <c r="AY228" s="35"/>
      <c r="AZ228" s="35"/>
      <c r="BA228" s="35"/>
      <c r="BB228" s="35"/>
    </row>
    <row r="229" spans="1:54" x14ac:dyDescent="0.25">
      <c r="A229" s="31"/>
      <c r="L229" s="31"/>
      <c r="M229" s="31"/>
      <c r="T229" s="31"/>
      <c r="U229" s="31"/>
      <c r="V229" s="33"/>
      <c r="W229" s="31"/>
      <c r="X229" s="31"/>
      <c r="Y229" s="31"/>
      <c r="Z229" s="31"/>
      <c r="AA229" s="31"/>
      <c r="AO229" s="35"/>
      <c r="AP229" s="35"/>
      <c r="AQ229" s="35"/>
      <c r="AR229" s="35"/>
      <c r="AS229" s="35"/>
      <c r="AT229" s="68"/>
      <c r="AW229" s="35"/>
      <c r="AX229" s="35"/>
      <c r="AY229" s="35"/>
      <c r="AZ229" s="35"/>
      <c r="BA229" s="35"/>
      <c r="BB229" s="35"/>
    </row>
    <row r="230" spans="1:54" x14ac:dyDescent="0.25">
      <c r="A230" s="31"/>
      <c r="L230" s="31"/>
      <c r="M230" s="31"/>
      <c r="T230" s="31"/>
      <c r="U230" s="31"/>
      <c r="V230" s="33"/>
      <c r="W230" s="31"/>
      <c r="X230" s="31"/>
      <c r="Y230" s="31"/>
      <c r="Z230" s="31"/>
      <c r="AA230" s="31"/>
      <c r="AO230" s="35"/>
      <c r="AP230" s="35"/>
      <c r="AQ230" s="35"/>
      <c r="AR230" s="35"/>
      <c r="AS230" s="35"/>
      <c r="AT230" s="68"/>
      <c r="AW230" s="35"/>
      <c r="AX230" s="35"/>
      <c r="AY230" s="35"/>
      <c r="AZ230" s="35"/>
      <c r="BA230" s="35"/>
      <c r="BB230" s="35"/>
    </row>
    <row r="231" spans="1:54" x14ac:dyDescent="0.25">
      <c r="A231" s="31"/>
      <c r="L231" s="31"/>
      <c r="M231" s="31"/>
      <c r="T231" s="31"/>
      <c r="U231" s="31"/>
      <c r="V231" s="33"/>
      <c r="W231" s="31"/>
      <c r="X231" s="31"/>
      <c r="Y231" s="31"/>
      <c r="Z231" s="31"/>
      <c r="AA231" s="31"/>
      <c r="AO231" s="35"/>
      <c r="AP231" s="35"/>
      <c r="AQ231" s="35"/>
      <c r="AR231" s="35"/>
      <c r="AS231" s="35"/>
      <c r="AT231" s="68"/>
      <c r="AW231" s="35"/>
      <c r="AX231" s="35"/>
      <c r="AY231" s="35"/>
      <c r="AZ231" s="35"/>
      <c r="BA231" s="35"/>
      <c r="BB231" s="35"/>
    </row>
    <row r="232" spans="1:54" x14ac:dyDescent="0.25">
      <c r="A232" s="31"/>
      <c r="L232" s="31"/>
      <c r="M232" s="31"/>
      <c r="T232" s="31"/>
      <c r="U232" s="31"/>
      <c r="V232" s="33"/>
      <c r="W232" s="31"/>
      <c r="X232" s="31"/>
      <c r="Y232" s="31"/>
      <c r="Z232" s="31"/>
      <c r="AA232" s="31"/>
      <c r="AO232" s="35"/>
      <c r="AP232" s="35"/>
      <c r="AQ232" s="35"/>
      <c r="AR232" s="35"/>
      <c r="AS232" s="35"/>
      <c r="AT232" s="68"/>
      <c r="AW232" s="35"/>
      <c r="AX232" s="35"/>
      <c r="AY232" s="35"/>
      <c r="AZ232" s="35"/>
      <c r="BA232" s="35"/>
      <c r="BB232" s="35"/>
    </row>
    <row r="233" spans="1:54" x14ac:dyDescent="0.25">
      <c r="A233" s="31"/>
      <c r="L233" s="31"/>
      <c r="M233" s="31"/>
      <c r="T233" s="31"/>
      <c r="U233" s="31"/>
      <c r="V233" s="33"/>
      <c r="W233" s="31"/>
      <c r="X233" s="31"/>
      <c r="Y233" s="31"/>
      <c r="Z233" s="31"/>
      <c r="AA233" s="31"/>
      <c r="AO233" s="35"/>
      <c r="AP233" s="35"/>
      <c r="AQ233" s="35"/>
      <c r="AR233" s="35"/>
      <c r="AS233" s="35"/>
      <c r="AT233" s="68"/>
      <c r="AW233" s="35"/>
      <c r="AX233" s="35"/>
      <c r="AY233" s="35"/>
      <c r="AZ233" s="35"/>
      <c r="BA233" s="35"/>
      <c r="BB233" s="35"/>
    </row>
    <row r="234" spans="1:54" x14ac:dyDescent="0.25">
      <c r="A234" s="31"/>
      <c r="L234" s="31"/>
      <c r="M234" s="31"/>
      <c r="T234" s="31"/>
      <c r="U234" s="31"/>
      <c r="V234" s="33"/>
      <c r="W234" s="31"/>
      <c r="X234" s="31"/>
      <c r="Y234" s="31"/>
      <c r="Z234" s="31"/>
      <c r="AA234" s="31"/>
      <c r="AO234" s="35"/>
      <c r="AP234" s="35"/>
      <c r="AQ234" s="35"/>
      <c r="AR234" s="35"/>
      <c r="AS234" s="35"/>
      <c r="AT234" s="68"/>
      <c r="AW234" s="35"/>
      <c r="AX234" s="35"/>
      <c r="AY234" s="35"/>
      <c r="AZ234" s="35"/>
      <c r="BA234" s="35"/>
      <c r="BB234" s="35"/>
    </row>
    <row r="235" spans="1:54" x14ac:dyDescent="0.25">
      <c r="A235" s="31"/>
      <c r="L235" s="31"/>
      <c r="M235" s="31"/>
      <c r="T235" s="31"/>
      <c r="U235" s="31"/>
      <c r="V235" s="33"/>
      <c r="W235" s="31"/>
      <c r="X235" s="31"/>
      <c r="Y235" s="31"/>
      <c r="Z235" s="31"/>
      <c r="AA235" s="31"/>
      <c r="AO235" s="35"/>
      <c r="AP235" s="35"/>
      <c r="AQ235" s="35"/>
      <c r="AR235" s="35"/>
      <c r="AS235" s="35"/>
      <c r="AT235" s="68"/>
      <c r="AW235" s="35"/>
      <c r="AX235" s="35"/>
      <c r="AY235" s="35"/>
      <c r="AZ235" s="35"/>
      <c r="BA235" s="35"/>
      <c r="BB235" s="35"/>
    </row>
    <row r="236" spans="1:54" x14ac:dyDescent="0.25">
      <c r="A236" s="31"/>
      <c r="L236" s="31"/>
      <c r="M236" s="31"/>
      <c r="T236" s="31"/>
      <c r="U236" s="31"/>
      <c r="V236" s="33"/>
      <c r="W236" s="31"/>
      <c r="X236" s="31"/>
      <c r="Y236" s="31"/>
      <c r="Z236" s="31"/>
      <c r="AA236" s="31"/>
      <c r="AO236" s="35"/>
      <c r="AP236" s="35"/>
      <c r="AQ236" s="35"/>
      <c r="AR236" s="35"/>
      <c r="AS236" s="35"/>
      <c r="AT236" s="68"/>
      <c r="AW236" s="35"/>
      <c r="AX236" s="35"/>
      <c r="AY236" s="35"/>
      <c r="AZ236" s="35"/>
      <c r="BA236" s="35"/>
      <c r="BB236" s="35"/>
    </row>
    <row r="237" spans="1:54" x14ac:dyDescent="0.25">
      <c r="A237" s="31"/>
      <c r="L237" s="31"/>
      <c r="M237" s="31"/>
      <c r="T237" s="31"/>
      <c r="U237" s="31"/>
      <c r="V237" s="33"/>
      <c r="W237" s="31"/>
      <c r="X237" s="31"/>
      <c r="Y237" s="31"/>
      <c r="Z237" s="31"/>
      <c r="AA237" s="31"/>
      <c r="AO237" s="35"/>
      <c r="AP237" s="35"/>
      <c r="AQ237" s="35"/>
      <c r="AR237" s="35"/>
      <c r="AS237" s="35"/>
      <c r="AT237" s="68"/>
      <c r="AW237" s="35"/>
      <c r="AX237" s="35"/>
      <c r="AY237" s="35"/>
      <c r="AZ237" s="35"/>
      <c r="BA237" s="35"/>
      <c r="BB237" s="35"/>
    </row>
    <row r="238" spans="1:54" x14ac:dyDescent="0.25">
      <c r="A238" s="31"/>
      <c r="L238" s="31"/>
      <c r="M238" s="31"/>
      <c r="T238" s="31"/>
      <c r="U238" s="31"/>
      <c r="V238" s="33"/>
      <c r="W238" s="31"/>
      <c r="X238" s="31"/>
      <c r="Y238" s="31"/>
      <c r="Z238" s="31"/>
      <c r="AA238" s="31"/>
      <c r="AO238" s="35"/>
      <c r="AP238" s="35"/>
      <c r="AQ238" s="35"/>
      <c r="AR238" s="35"/>
      <c r="AS238" s="35"/>
      <c r="AT238" s="68"/>
      <c r="AW238" s="35"/>
      <c r="AX238" s="35"/>
      <c r="AY238" s="35"/>
      <c r="AZ238" s="35"/>
      <c r="BA238" s="35"/>
      <c r="BB238" s="35"/>
    </row>
    <row r="239" spans="1:54" x14ac:dyDescent="0.25">
      <c r="A239" s="31"/>
      <c r="L239" s="31"/>
      <c r="M239" s="31"/>
      <c r="T239" s="31"/>
      <c r="U239" s="31"/>
      <c r="V239" s="33"/>
      <c r="W239" s="31"/>
      <c r="X239" s="31"/>
      <c r="Y239" s="31"/>
      <c r="Z239" s="31"/>
      <c r="AA239" s="31"/>
      <c r="AO239" s="35"/>
      <c r="AP239" s="35"/>
      <c r="AQ239" s="35"/>
      <c r="AR239" s="35"/>
      <c r="AS239" s="35"/>
      <c r="AT239" s="68"/>
      <c r="AW239" s="35"/>
      <c r="AX239" s="35"/>
      <c r="AY239" s="35"/>
      <c r="AZ239" s="35"/>
      <c r="BA239" s="35"/>
      <c r="BB239" s="35"/>
    </row>
    <row r="240" spans="1:54" x14ac:dyDescent="0.25">
      <c r="A240" s="31"/>
      <c r="L240" s="31"/>
      <c r="M240" s="31"/>
      <c r="T240" s="31"/>
      <c r="U240" s="31"/>
      <c r="V240" s="33"/>
      <c r="W240" s="31"/>
      <c r="X240" s="31"/>
      <c r="Y240" s="31"/>
      <c r="Z240" s="31"/>
      <c r="AA240" s="31"/>
      <c r="AO240" s="35"/>
      <c r="AP240" s="35"/>
      <c r="AQ240" s="35"/>
      <c r="AR240" s="35"/>
      <c r="AS240" s="35"/>
      <c r="AT240" s="68"/>
      <c r="AW240" s="35"/>
      <c r="AX240" s="35"/>
      <c r="AY240" s="35"/>
      <c r="AZ240" s="35"/>
      <c r="BA240" s="35"/>
      <c r="BB240" s="35"/>
    </row>
    <row r="241" spans="1:54" x14ac:dyDescent="0.25">
      <c r="A241" s="31"/>
      <c r="L241" s="31"/>
      <c r="M241" s="31"/>
      <c r="T241" s="31"/>
      <c r="U241" s="31"/>
      <c r="V241" s="33"/>
      <c r="W241" s="31"/>
      <c r="X241" s="31"/>
      <c r="Y241" s="31"/>
      <c r="Z241" s="31"/>
      <c r="AA241" s="31"/>
      <c r="AO241" s="35"/>
      <c r="AP241" s="35"/>
      <c r="AQ241" s="35"/>
      <c r="AR241" s="35"/>
      <c r="AS241" s="35"/>
      <c r="AT241" s="68"/>
      <c r="AW241" s="35"/>
      <c r="AX241" s="35"/>
      <c r="AY241" s="35"/>
      <c r="AZ241" s="35"/>
      <c r="BA241" s="35"/>
      <c r="BB241" s="35"/>
    </row>
    <row r="242" spans="1:54" x14ac:dyDescent="0.25">
      <c r="A242" s="31"/>
      <c r="L242" s="31"/>
      <c r="M242" s="31"/>
      <c r="T242" s="31"/>
      <c r="U242" s="31"/>
      <c r="V242" s="33"/>
      <c r="W242" s="31"/>
      <c r="X242" s="31"/>
      <c r="Y242" s="31"/>
      <c r="Z242" s="31"/>
      <c r="AA242" s="31"/>
      <c r="AO242" s="35"/>
      <c r="AP242" s="35"/>
      <c r="AQ242" s="35"/>
      <c r="AR242" s="35"/>
      <c r="AS242" s="35"/>
      <c r="AT242" s="68"/>
      <c r="AW242" s="35"/>
      <c r="AX242" s="35"/>
      <c r="AY242" s="35"/>
      <c r="AZ242" s="35"/>
      <c r="BA242" s="35"/>
      <c r="BB242" s="35"/>
    </row>
    <row r="243" spans="1:54" x14ac:dyDescent="0.25">
      <c r="A243" s="31"/>
      <c r="L243" s="31"/>
      <c r="M243" s="31"/>
      <c r="T243" s="31"/>
      <c r="U243" s="31"/>
      <c r="V243" s="33"/>
      <c r="W243" s="31"/>
      <c r="X243" s="31"/>
      <c r="Y243" s="31"/>
      <c r="Z243" s="31"/>
      <c r="AA243" s="31"/>
      <c r="AO243" s="35"/>
      <c r="AP243" s="35"/>
      <c r="AQ243" s="35"/>
      <c r="AR243" s="35"/>
      <c r="AS243" s="35"/>
      <c r="AT243" s="68"/>
      <c r="AW243" s="35"/>
      <c r="AX243" s="35"/>
      <c r="AY243" s="35"/>
      <c r="AZ243" s="35"/>
      <c r="BA243" s="35"/>
      <c r="BB243" s="35"/>
    </row>
    <row r="244" spans="1:54" x14ac:dyDescent="0.25">
      <c r="A244" s="31"/>
      <c r="L244" s="31"/>
      <c r="M244" s="31"/>
      <c r="T244" s="31"/>
      <c r="U244" s="31"/>
      <c r="V244" s="33"/>
      <c r="W244" s="31"/>
      <c r="X244" s="31"/>
      <c r="Y244" s="31"/>
      <c r="Z244" s="31"/>
      <c r="AA244" s="31"/>
      <c r="AO244" s="35"/>
      <c r="AP244" s="35"/>
      <c r="AQ244" s="35"/>
      <c r="AR244" s="35"/>
      <c r="AS244" s="35"/>
      <c r="AT244" s="68"/>
      <c r="AW244" s="35"/>
      <c r="AX244" s="35"/>
      <c r="AY244" s="35"/>
      <c r="AZ244" s="35"/>
      <c r="BA244" s="35"/>
      <c r="BB244" s="35"/>
    </row>
    <row r="245" spans="1:54" x14ac:dyDescent="0.25">
      <c r="A245" s="31"/>
      <c r="L245" s="31"/>
      <c r="M245" s="31"/>
      <c r="T245" s="31"/>
      <c r="U245" s="31"/>
      <c r="V245" s="33"/>
      <c r="W245" s="31"/>
      <c r="X245" s="31"/>
      <c r="Y245" s="31"/>
      <c r="Z245" s="31"/>
      <c r="AA245" s="31"/>
      <c r="AO245" s="35"/>
      <c r="AP245" s="35"/>
      <c r="AQ245" s="35"/>
      <c r="AR245" s="35"/>
      <c r="AS245" s="35"/>
      <c r="AT245" s="68"/>
      <c r="AW245" s="35"/>
      <c r="AX245" s="35"/>
      <c r="AY245" s="35"/>
      <c r="AZ245" s="35"/>
      <c r="BA245" s="35"/>
      <c r="BB245" s="35"/>
    </row>
    <row r="246" spans="1:54" x14ac:dyDescent="0.25">
      <c r="A246" s="31"/>
      <c r="L246" s="31"/>
      <c r="M246" s="31"/>
      <c r="T246" s="31"/>
      <c r="U246" s="31"/>
      <c r="V246" s="33"/>
      <c r="W246" s="31"/>
      <c r="X246" s="31"/>
      <c r="Y246" s="31"/>
      <c r="Z246" s="31"/>
      <c r="AA246" s="31"/>
      <c r="AO246" s="35"/>
      <c r="AP246" s="35"/>
      <c r="AQ246" s="35"/>
      <c r="AR246" s="35"/>
      <c r="AS246" s="35"/>
      <c r="AT246" s="68"/>
      <c r="AW246" s="35"/>
      <c r="AX246" s="35"/>
      <c r="AY246" s="35"/>
      <c r="AZ246" s="35"/>
      <c r="BA246" s="35"/>
      <c r="BB246" s="35"/>
    </row>
    <row r="247" spans="1:54" x14ac:dyDescent="0.25">
      <c r="A247" s="31"/>
      <c r="L247" s="31"/>
      <c r="M247" s="31"/>
      <c r="T247" s="31"/>
      <c r="U247" s="31"/>
      <c r="V247" s="33"/>
      <c r="W247" s="31"/>
      <c r="X247" s="31"/>
      <c r="Y247" s="31"/>
      <c r="Z247" s="31"/>
      <c r="AA247" s="31"/>
      <c r="AO247" s="35"/>
      <c r="AP247" s="35"/>
      <c r="AQ247" s="35"/>
      <c r="AR247" s="35"/>
      <c r="AS247" s="35"/>
      <c r="AT247" s="68"/>
      <c r="AW247" s="35"/>
      <c r="AX247" s="35"/>
      <c r="AY247" s="35"/>
      <c r="AZ247" s="35"/>
      <c r="BA247" s="35"/>
      <c r="BB247" s="35"/>
    </row>
    <row r="248" spans="1:54" x14ac:dyDescent="0.25">
      <c r="A248" s="31"/>
      <c r="L248" s="31"/>
      <c r="M248" s="31"/>
      <c r="T248" s="31"/>
      <c r="U248" s="31"/>
      <c r="V248" s="33"/>
      <c r="W248" s="31"/>
      <c r="X248" s="31"/>
      <c r="Y248" s="31"/>
      <c r="Z248" s="31"/>
      <c r="AA248" s="31"/>
      <c r="AO248" s="35"/>
      <c r="AP248" s="35"/>
      <c r="AQ248" s="35"/>
      <c r="AR248" s="35"/>
      <c r="AS248" s="35"/>
      <c r="AT248" s="68"/>
      <c r="AW248" s="35"/>
      <c r="AX248" s="35"/>
      <c r="AY248" s="35"/>
      <c r="AZ248" s="35"/>
      <c r="BA248" s="35"/>
      <c r="BB248" s="35"/>
    </row>
    <row r="249" spans="1:54" x14ac:dyDescent="0.25">
      <c r="A249" s="31"/>
      <c r="L249" s="31"/>
      <c r="M249" s="31"/>
      <c r="T249" s="31"/>
      <c r="U249" s="31"/>
      <c r="V249" s="33"/>
      <c r="W249" s="31"/>
      <c r="X249" s="31"/>
      <c r="Y249" s="31"/>
      <c r="Z249" s="31"/>
      <c r="AA249" s="31"/>
      <c r="AO249" s="35"/>
      <c r="AP249" s="35"/>
      <c r="AQ249" s="35"/>
      <c r="AR249" s="35"/>
      <c r="AS249" s="35"/>
      <c r="AT249" s="68"/>
      <c r="AW249" s="35"/>
      <c r="AX249" s="35"/>
      <c r="AY249" s="35"/>
      <c r="AZ249" s="35"/>
      <c r="BA249" s="35"/>
      <c r="BB249" s="35"/>
    </row>
    <row r="250" spans="1:54" x14ac:dyDescent="0.25">
      <c r="A250" s="31"/>
      <c r="L250" s="31"/>
      <c r="M250" s="31"/>
      <c r="T250" s="31"/>
      <c r="U250" s="31"/>
      <c r="V250" s="33"/>
      <c r="W250" s="31"/>
      <c r="X250" s="31"/>
      <c r="Y250" s="31"/>
      <c r="Z250" s="31"/>
      <c r="AA250" s="31"/>
      <c r="AO250" s="35"/>
      <c r="AP250" s="35"/>
      <c r="AQ250" s="35"/>
      <c r="AR250" s="35"/>
      <c r="AS250" s="35"/>
      <c r="AT250" s="68"/>
      <c r="AW250" s="35"/>
      <c r="AX250" s="35"/>
      <c r="AY250" s="35"/>
      <c r="AZ250" s="35"/>
      <c r="BA250" s="35"/>
      <c r="BB250" s="35"/>
    </row>
    <row r="251" spans="1:54" x14ac:dyDescent="0.25">
      <c r="A251" s="31"/>
      <c r="L251" s="31"/>
      <c r="M251" s="31"/>
      <c r="T251" s="31"/>
      <c r="U251" s="31"/>
      <c r="V251" s="33"/>
      <c r="W251" s="31"/>
      <c r="X251" s="31"/>
      <c r="Y251" s="31"/>
      <c r="Z251" s="31"/>
      <c r="AA251" s="31"/>
      <c r="AO251" s="35"/>
      <c r="AP251" s="35"/>
      <c r="AQ251" s="35"/>
      <c r="AR251" s="35"/>
      <c r="AS251" s="35"/>
      <c r="AT251" s="68"/>
      <c r="AW251" s="35"/>
      <c r="AX251" s="35"/>
      <c r="AY251" s="35"/>
      <c r="AZ251" s="35"/>
      <c r="BA251" s="35"/>
      <c r="BB251" s="35"/>
    </row>
    <row r="252" spans="1:54" x14ac:dyDescent="0.25">
      <c r="A252" s="31"/>
      <c r="L252" s="31"/>
      <c r="M252" s="31"/>
      <c r="T252" s="31"/>
      <c r="U252" s="31"/>
      <c r="V252" s="33"/>
      <c r="W252" s="31"/>
      <c r="X252" s="31"/>
      <c r="Y252" s="31"/>
      <c r="Z252" s="31"/>
      <c r="AA252" s="31"/>
      <c r="AO252" s="35"/>
      <c r="AP252" s="35"/>
      <c r="AQ252" s="35"/>
      <c r="AR252" s="35"/>
      <c r="AS252" s="35"/>
      <c r="AT252" s="68"/>
      <c r="AW252" s="35"/>
      <c r="AX252" s="35"/>
      <c r="AY252" s="35"/>
      <c r="AZ252" s="35"/>
      <c r="BA252" s="35"/>
      <c r="BB252" s="35"/>
    </row>
    <row r="253" spans="1:54" x14ac:dyDescent="0.25">
      <c r="A253" s="31"/>
      <c r="L253" s="31"/>
      <c r="M253" s="31"/>
      <c r="T253" s="31"/>
      <c r="U253" s="31"/>
      <c r="V253" s="33"/>
      <c r="W253" s="31"/>
      <c r="X253" s="31"/>
      <c r="Y253" s="31"/>
      <c r="Z253" s="31"/>
      <c r="AA253" s="31"/>
      <c r="AO253" s="35"/>
      <c r="AP253" s="35"/>
      <c r="AQ253" s="35"/>
      <c r="AR253" s="35"/>
      <c r="AS253" s="35"/>
      <c r="AT253" s="68"/>
      <c r="AW253" s="35"/>
      <c r="AX253" s="35"/>
      <c r="AY253" s="35"/>
      <c r="AZ253" s="35"/>
      <c r="BA253" s="35"/>
      <c r="BB253" s="35"/>
    </row>
    <row r="254" spans="1:54" x14ac:dyDescent="0.25">
      <c r="A254" s="31"/>
      <c r="L254" s="31"/>
      <c r="M254" s="31"/>
      <c r="T254" s="31"/>
      <c r="U254" s="31"/>
      <c r="V254" s="33"/>
      <c r="W254" s="31"/>
      <c r="X254" s="31"/>
      <c r="Y254" s="31"/>
      <c r="Z254" s="31"/>
      <c r="AA254" s="31"/>
      <c r="AO254" s="35"/>
      <c r="AP254" s="35"/>
      <c r="AQ254" s="35"/>
      <c r="AR254" s="35"/>
      <c r="AS254" s="35"/>
      <c r="AT254" s="68"/>
      <c r="AW254" s="35"/>
      <c r="AX254" s="35"/>
      <c r="AY254" s="35"/>
      <c r="AZ254" s="35"/>
      <c r="BA254" s="35"/>
      <c r="BB254" s="35"/>
    </row>
    <row r="255" spans="1:54" x14ac:dyDescent="0.25">
      <c r="A255" s="31"/>
      <c r="L255" s="31"/>
      <c r="M255" s="31"/>
      <c r="T255" s="31"/>
      <c r="U255" s="31"/>
      <c r="V255" s="33"/>
      <c r="W255" s="31"/>
      <c r="X255" s="31"/>
      <c r="Y255" s="31"/>
      <c r="Z255" s="31"/>
      <c r="AA255" s="31"/>
      <c r="AO255" s="35"/>
      <c r="AP255" s="35"/>
      <c r="AQ255" s="35"/>
      <c r="AR255" s="35"/>
      <c r="AS255" s="35"/>
      <c r="AT255" s="68"/>
      <c r="AW255" s="35"/>
      <c r="AX255" s="35"/>
      <c r="AY255" s="35"/>
      <c r="AZ255" s="35"/>
      <c r="BA255" s="35"/>
      <c r="BB255" s="35"/>
    </row>
    <row r="256" spans="1:54" x14ac:dyDescent="0.25">
      <c r="A256" s="31"/>
      <c r="L256" s="31"/>
      <c r="M256" s="31"/>
      <c r="T256" s="31"/>
      <c r="U256" s="31"/>
      <c r="V256" s="33"/>
      <c r="W256" s="31"/>
      <c r="X256" s="31"/>
      <c r="Y256" s="31"/>
      <c r="Z256" s="31"/>
      <c r="AA256" s="31"/>
      <c r="AO256" s="35"/>
      <c r="AP256" s="35"/>
      <c r="AQ256" s="35"/>
      <c r="AR256" s="35"/>
      <c r="AS256" s="35"/>
      <c r="AT256" s="68"/>
      <c r="AW256" s="35"/>
      <c r="AX256" s="35"/>
      <c r="AY256" s="35"/>
      <c r="AZ256" s="35"/>
      <c r="BA256" s="35"/>
      <c r="BB256" s="35"/>
    </row>
    <row r="257" spans="1:54" x14ac:dyDescent="0.25">
      <c r="A257" s="31"/>
      <c r="L257" s="31"/>
      <c r="M257" s="31"/>
      <c r="T257" s="31"/>
      <c r="U257" s="31"/>
      <c r="V257" s="33"/>
      <c r="W257" s="31"/>
      <c r="X257" s="31"/>
      <c r="Y257" s="31"/>
      <c r="Z257" s="31"/>
      <c r="AA257" s="31"/>
      <c r="AO257" s="35"/>
      <c r="AP257" s="35"/>
      <c r="AQ257" s="35"/>
      <c r="AR257" s="35"/>
      <c r="AS257" s="35"/>
      <c r="AT257" s="68"/>
      <c r="AW257" s="35"/>
      <c r="AX257" s="35"/>
      <c r="AY257" s="35"/>
      <c r="AZ257" s="35"/>
      <c r="BA257" s="35"/>
      <c r="BB257" s="35"/>
    </row>
    <row r="258" spans="1:54" x14ac:dyDescent="0.25">
      <c r="A258" s="31"/>
      <c r="L258" s="31"/>
      <c r="M258" s="31"/>
      <c r="T258" s="31"/>
      <c r="U258" s="31"/>
      <c r="V258" s="33"/>
      <c r="W258" s="31"/>
      <c r="X258" s="31"/>
      <c r="Y258" s="31"/>
      <c r="Z258" s="31"/>
      <c r="AA258" s="31"/>
      <c r="AO258" s="35"/>
      <c r="AP258" s="35"/>
      <c r="AQ258" s="35"/>
      <c r="AR258" s="35"/>
      <c r="AS258" s="35"/>
      <c r="AT258" s="68"/>
      <c r="AW258" s="35"/>
      <c r="AX258" s="35"/>
      <c r="AY258" s="35"/>
      <c r="AZ258" s="35"/>
      <c r="BA258" s="35"/>
      <c r="BB258" s="35"/>
    </row>
    <row r="259" spans="1:54" x14ac:dyDescent="0.25">
      <c r="A259" s="31"/>
      <c r="L259" s="31"/>
      <c r="M259" s="31"/>
      <c r="T259" s="31"/>
      <c r="U259" s="31"/>
      <c r="V259" s="33"/>
      <c r="W259" s="31"/>
      <c r="X259" s="31"/>
      <c r="Y259" s="31"/>
      <c r="Z259" s="31"/>
      <c r="AA259" s="31"/>
      <c r="AO259" s="35"/>
      <c r="AP259" s="35"/>
      <c r="AQ259" s="35"/>
      <c r="AR259" s="35"/>
      <c r="AS259" s="35"/>
      <c r="AT259" s="68"/>
      <c r="AW259" s="35"/>
      <c r="AX259" s="35"/>
      <c r="AY259" s="35"/>
      <c r="AZ259" s="35"/>
      <c r="BA259" s="35"/>
      <c r="BB259" s="35"/>
    </row>
    <row r="260" spans="1:54" x14ac:dyDescent="0.25">
      <c r="A260" s="31"/>
      <c r="L260" s="31"/>
      <c r="M260" s="31"/>
      <c r="T260" s="31"/>
      <c r="U260" s="31"/>
      <c r="V260" s="33"/>
      <c r="W260" s="31"/>
      <c r="X260" s="31"/>
      <c r="Y260" s="31"/>
      <c r="Z260" s="31"/>
      <c r="AA260" s="31"/>
      <c r="AO260" s="35"/>
      <c r="AP260" s="35"/>
      <c r="AQ260" s="35"/>
      <c r="AR260" s="35"/>
      <c r="AS260" s="35"/>
      <c r="AT260" s="68"/>
      <c r="AW260" s="35"/>
      <c r="AX260" s="35"/>
      <c r="AY260" s="35"/>
      <c r="AZ260" s="35"/>
      <c r="BA260" s="35"/>
      <c r="BB260" s="35"/>
    </row>
    <row r="261" spans="1:54" x14ac:dyDescent="0.25">
      <c r="A261" s="31"/>
      <c r="L261" s="31"/>
      <c r="M261" s="31"/>
      <c r="T261" s="31"/>
      <c r="U261" s="31"/>
      <c r="V261" s="33"/>
      <c r="W261" s="31"/>
      <c r="X261" s="31"/>
      <c r="Y261" s="31"/>
      <c r="Z261" s="31"/>
      <c r="AA261" s="31"/>
      <c r="AO261" s="35"/>
      <c r="AP261" s="35"/>
      <c r="AQ261" s="35"/>
      <c r="AR261" s="35"/>
      <c r="AS261" s="35"/>
      <c r="AT261" s="68"/>
      <c r="AW261" s="35"/>
      <c r="AX261" s="35"/>
      <c r="AY261" s="35"/>
      <c r="AZ261" s="35"/>
      <c r="BA261" s="35"/>
      <c r="BB261" s="35"/>
    </row>
    <row r="262" spans="1:54" x14ac:dyDescent="0.25">
      <c r="A262" s="31"/>
      <c r="L262" s="31"/>
      <c r="M262" s="31"/>
      <c r="T262" s="31"/>
      <c r="U262" s="31"/>
      <c r="V262" s="33"/>
      <c r="W262" s="31"/>
      <c r="X262" s="31"/>
      <c r="Y262" s="31"/>
      <c r="Z262" s="31"/>
      <c r="AA262" s="31"/>
      <c r="AO262" s="35"/>
      <c r="AP262" s="35"/>
      <c r="AQ262" s="35"/>
      <c r="AR262" s="35"/>
      <c r="AS262" s="35"/>
      <c r="AT262" s="68"/>
      <c r="AW262" s="35"/>
      <c r="AX262" s="35"/>
      <c r="AY262" s="35"/>
      <c r="AZ262" s="35"/>
      <c r="BA262" s="35"/>
      <c r="BB262" s="35"/>
    </row>
    <row r="263" spans="1:54" x14ac:dyDescent="0.25">
      <c r="A263" s="31"/>
      <c r="L263" s="31"/>
      <c r="M263" s="31"/>
      <c r="T263" s="31"/>
      <c r="U263" s="31"/>
      <c r="V263" s="33"/>
      <c r="W263" s="31"/>
      <c r="X263" s="31"/>
      <c r="Y263" s="31"/>
      <c r="Z263" s="31"/>
      <c r="AA263" s="31"/>
      <c r="AO263" s="35"/>
      <c r="AP263" s="35"/>
      <c r="AQ263" s="35"/>
      <c r="AR263" s="35"/>
      <c r="AS263" s="35"/>
      <c r="AT263" s="68"/>
      <c r="AW263" s="35"/>
      <c r="AX263" s="35"/>
      <c r="AY263" s="35"/>
      <c r="AZ263" s="35"/>
      <c r="BA263" s="35"/>
      <c r="BB263" s="35"/>
    </row>
    <row r="264" spans="1:54" x14ac:dyDescent="0.25">
      <c r="A264" s="31"/>
      <c r="L264" s="31"/>
      <c r="M264" s="31"/>
      <c r="T264" s="31"/>
      <c r="U264" s="31"/>
      <c r="V264" s="33"/>
      <c r="W264" s="31"/>
      <c r="X264" s="31"/>
      <c r="Y264" s="31"/>
      <c r="Z264" s="31"/>
      <c r="AA264" s="31"/>
      <c r="AO264" s="35"/>
      <c r="AP264" s="35"/>
      <c r="AQ264" s="35"/>
      <c r="AR264" s="35"/>
      <c r="AS264" s="35"/>
      <c r="AT264" s="68"/>
      <c r="AW264" s="35"/>
      <c r="AX264" s="35"/>
      <c r="AY264" s="35"/>
      <c r="AZ264" s="35"/>
      <c r="BA264" s="35"/>
      <c r="BB264" s="35"/>
    </row>
    <row r="265" spans="1:54" x14ac:dyDescent="0.25">
      <c r="A265" s="31"/>
      <c r="L265" s="31"/>
      <c r="M265" s="31"/>
      <c r="T265" s="31"/>
      <c r="U265" s="31"/>
      <c r="V265" s="33"/>
      <c r="W265" s="31"/>
      <c r="X265" s="31"/>
      <c r="Y265" s="31"/>
      <c r="Z265" s="31"/>
      <c r="AA265" s="31"/>
      <c r="AO265" s="35"/>
      <c r="AP265" s="35"/>
      <c r="AQ265" s="35"/>
      <c r="AR265" s="35"/>
      <c r="AS265" s="35"/>
      <c r="AT265" s="68"/>
      <c r="AW265" s="35"/>
      <c r="AX265" s="35"/>
      <c r="AY265" s="35"/>
      <c r="AZ265" s="35"/>
      <c r="BA265" s="35"/>
      <c r="BB265" s="35"/>
    </row>
    <row r="266" spans="1:54" x14ac:dyDescent="0.25">
      <c r="A266" s="31"/>
      <c r="L266" s="31"/>
      <c r="M266" s="31"/>
      <c r="T266" s="31"/>
      <c r="U266" s="31"/>
      <c r="V266" s="33"/>
      <c r="W266" s="31"/>
      <c r="X266" s="31"/>
      <c r="Y266" s="31"/>
      <c r="Z266" s="31"/>
      <c r="AA266" s="31"/>
      <c r="AO266" s="35"/>
      <c r="AP266" s="35"/>
      <c r="AQ266" s="35"/>
      <c r="AR266" s="35"/>
      <c r="AS266" s="35"/>
      <c r="AT266" s="68"/>
      <c r="AW266" s="35"/>
      <c r="AX266" s="35"/>
      <c r="AY266" s="35"/>
      <c r="AZ266" s="35"/>
      <c r="BA266" s="35"/>
      <c r="BB266" s="35"/>
    </row>
    <row r="267" spans="1:54" x14ac:dyDescent="0.25">
      <c r="A267" s="31"/>
      <c r="L267" s="31"/>
      <c r="M267" s="31"/>
      <c r="T267" s="31"/>
      <c r="U267" s="31"/>
      <c r="V267" s="33"/>
      <c r="W267" s="31"/>
      <c r="X267" s="31"/>
      <c r="Y267" s="31"/>
      <c r="Z267" s="31"/>
      <c r="AA267" s="31"/>
      <c r="AO267" s="35"/>
      <c r="AP267" s="35"/>
      <c r="AQ267" s="35"/>
      <c r="AR267" s="35"/>
      <c r="AS267" s="35"/>
      <c r="AT267" s="68"/>
      <c r="AW267" s="35"/>
      <c r="AX267" s="35"/>
      <c r="AY267" s="35"/>
      <c r="AZ267" s="35"/>
      <c r="BA267" s="35"/>
      <c r="BB267" s="35"/>
    </row>
    <row r="268" spans="1:54" x14ac:dyDescent="0.25">
      <c r="A268" s="31"/>
      <c r="L268" s="31"/>
      <c r="M268" s="31"/>
      <c r="T268" s="31"/>
      <c r="U268" s="31"/>
      <c r="V268" s="33"/>
      <c r="W268" s="31"/>
      <c r="X268" s="31"/>
      <c r="Y268" s="31"/>
      <c r="Z268" s="31"/>
      <c r="AA268" s="31"/>
      <c r="AO268" s="35"/>
      <c r="AP268" s="35"/>
      <c r="AQ268" s="35"/>
      <c r="AR268" s="35"/>
      <c r="AS268" s="35"/>
      <c r="AT268" s="68"/>
      <c r="AW268" s="35"/>
      <c r="AX268" s="35"/>
      <c r="AY268" s="35"/>
      <c r="AZ268" s="35"/>
      <c r="BA268" s="35"/>
      <c r="BB268" s="35"/>
    </row>
    <row r="269" spans="1:54" x14ac:dyDescent="0.25">
      <c r="A269" s="31"/>
      <c r="L269" s="31"/>
      <c r="M269" s="31"/>
      <c r="T269" s="31"/>
      <c r="U269" s="31"/>
      <c r="V269" s="33"/>
      <c r="W269" s="31"/>
      <c r="X269" s="31"/>
      <c r="Y269" s="31"/>
      <c r="Z269" s="31"/>
      <c r="AA269" s="31"/>
      <c r="AO269" s="35"/>
      <c r="AP269" s="35"/>
      <c r="AQ269" s="35"/>
      <c r="AR269" s="35"/>
      <c r="AS269" s="35"/>
      <c r="AT269" s="68"/>
      <c r="AW269" s="35"/>
      <c r="AX269" s="35"/>
      <c r="AY269" s="35"/>
      <c r="AZ269" s="35"/>
      <c r="BA269" s="35"/>
      <c r="BB269" s="35"/>
    </row>
    <row r="270" spans="1:54" x14ac:dyDescent="0.25">
      <c r="A270" s="31"/>
      <c r="L270" s="31"/>
      <c r="M270" s="31"/>
      <c r="T270" s="31"/>
      <c r="U270" s="31"/>
      <c r="V270" s="33"/>
      <c r="W270" s="31"/>
      <c r="X270" s="31"/>
      <c r="Y270" s="31"/>
      <c r="Z270" s="31"/>
      <c r="AA270" s="31"/>
      <c r="AO270" s="35"/>
      <c r="AP270" s="35"/>
      <c r="AQ270" s="35"/>
      <c r="AR270" s="35"/>
      <c r="AS270" s="35"/>
      <c r="AT270" s="68"/>
      <c r="AW270" s="35"/>
      <c r="AX270" s="35"/>
      <c r="AY270" s="35"/>
      <c r="AZ270" s="35"/>
      <c r="BA270" s="35"/>
      <c r="BB270" s="35"/>
    </row>
    <row r="271" spans="1:54" x14ac:dyDescent="0.25">
      <c r="A271" s="31"/>
      <c r="L271" s="31"/>
      <c r="M271" s="31"/>
      <c r="T271" s="31"/>
      <c r="U271" s="31"/>
      <c r="V271" s="33"/>
      <c r="W271" s="31"/>
      <c r="X271" s="31"/>
      <c r="Y271" s="31"/>
      <c r="Z271" s="31"/>
      <c r="AA271" s="31"/>
      <c r="AO271" s="35"/>
      <c r="AP271" s="35"/>
      <c r="AQ271" s="35"/>
      <c r="AR271" s="35"/>
      <c r="AS271" s="35"/>
      <c r="AT271" s="68"/>
      <c r="AW271" s="35"/>
      <c r="AX271" s="35"/>
      <c r="AY271" s="35"/>
      <c r="AZ271" s="35"/>
      <c r="BA271" s="35"/>
      <c r="BB271" s="35"/>
    </row>
    <row r="272" spans="1:54" x14ac:dyDescent="0.25">
      <c r="A272" s="31"/>
      <c r="L272" s="31"/>
      <c r="M272" s="31"/>
      <c r="T272" s="31"/>
      <c r="U272" s="31"/>
      <c r="V272" s="33"/>
      <c r="W272" s="31"/>
      <c r="X272" s="31"/>
      <c r="Y272" s="31"/>
      <c r="Z272" s="31"/>
      <c r="AA272" s="31"/>
      <c r="AO272" s="35"/>
      <c r="AP272" s="35"/>
      <c r="AQ272" s="35"/>
      <c r="AR272" s="35"/>
      <c r="AS272" s="35"/>
      <c r="AT272" s="68"/>
      <c r="AW272" s="35"/>
      <c r="AX272" s="35"/>
      <c r="AY272" s="35"/>
      <c r="AZ272" s="35"/>
      <c r="BA272" s="35"/>
      <c r="BB272" s="35"/>
    </row>
    <row r="273" spans="1:54" x14ac:dyDescent="0.25">
      <c r="A273" s="31"/>
      <c r="L273" s="31"/>
      <c r="M273" s="31"/>
      <c r="T273" s="31"/>
      <c r="U273" s="31"/>
      <c r="V273" s="33"/>
      <c r="W273" s="31"/>
      <c r="X273" s="31"/>
      <c r="Y273" s="31"/>
      <c r="Z273" s="31"/>
      <c r="AA273" s="31"/>
      <c r="AO273" s="35"/>
      <c r="AP273" s="35"/>
      <c r="AQ273" s="35"/>
      <c r="AR273" s="35"/>
      <c r="AS273" s="35"/>
      <c r="AT273" s="68"/>
      <c r="AW273" s="35"/>
      <c r="AX273" s="35"/>
      <c r="AY273" s="35"/>
      <c r="AZ273" s="35"/>
      <c r="BA273" s="35"/>
      <c r="BB273" s="35"/>
    </row>
    <row r="274" spans="1:54" x14ac:dyDescent="0.25">
      <c r="A274" s="31"/>
      <c r="L274" s="31"/>
      <c r="M274" s="31"/>
      <c r="T274" s="31"/>
      <c r="U274" s="31"/>
      <c r="V274" s="33"/>
      <c r="W274" s="31"/>
      <c r="X274" s="31"/>
      <c r="Y274" s="31"/>
      <c r="Z274" s="31"/>
      <c r="AA274" s="31"/>
      <c r="AO274" s="35"/>
      <c r="AP274" s="35"/>
      <c r="AQ274" s="35"/>
      <c r="AR274" s="35"/>
      <c r="AS274" s="35"/>
      <c r="AT274" s="68"/>
      <c r="AW274" s="35"/>
      <c r="AX274" s="35"/>
      <c r="AY274" s="35"/>
      <c r="AZ274" s="35"/>
      <c r="BA274" s="35"/>
      <c r="BB274" s="35"/>
    </row>
    <row r="275" spans="1:54" x14ac:dyDescent="0.25">
      <c r="A275" s="31"/>
      <c r="L275" s="31"/>
      <c r="M275" s="31"/>
      <c r="T275" s="31"/>
      <c r="U275" s="31"/>
      <c r="V275" s="33"/>
      <c r="W275" s="31"/>
      <c r="X275" s="31"/>
      <c r="Y275" s="31"/>
      <c r="Z275" s="31"/>
      <c r="AA275" s="31"/>
      <c r="AO275" s="35"/>
      <c r="AP275" s="35"/>
      <c r="AQ275" s="35"/>
      <c r="AR275" s="35"/>
      <c r="AS275" s="35"/>
      <c r="AT275" s="68"/>
      <c r="AW275" s="35"/>
      <c r="AX275" s="35"/>
      <c r="AY275" s="35"/>
      <c r="AZ275" s="35"/>
      <c r="BA275" s="35"/>
      <c r="BB275" s="35"/>
    </row>
    <row r="276" spans="1:54" x14ac:dyDescent="0.25">
      <c r="A276" s="31"/>
      <c r="L276" s="31"/>
      <c r="M276" s="31"/>
      <c r="T276" s="31"/>
      <c r="U276" s="31"/>
      <c r="V276" s="33"/>
      <c r="W276" s="31"/>
      <c r="X276" s="31"/>
      <c r="Y276" s="31"/>
      <c r="Z276" s="31"/>
      <c r="AA276" s="31"/>
      <c r="AO276" s="35"/>
      <c r="AP276" s="35"/>
      <c r="AQ276" s="35"/>
      <c r="AR276" s="35"/>
      <c r="AS276" s="35"/>
      <c r="AT276" s="68"/>
      <c r="AW276" s="35"/>
      <c r="AX276" s="35"/>
      <c r="AY276" s="35"/>
      <c r="AZ276" s="35"/>
      <c r="BA276" s="35"/>
      <c r="BB276" s="35"/>
    </row>
    <row r="277" spans="1:54" x14ac:dyDescent="0.25">
      <c r="A277" s="31"/>
      <c r="L277" s="31"/>
      <c r="M277" s="31"/>
      <c r="T277" s="31"/>
      <c r="U277" s="31"/>
      <c r="V277" s="33"/>
      <c r="W277" s="31"/>
      <c r="X277" s="31"/>
      <c r="Y277" s="31"/>
      <c r="Z277" s="31"/>
      <c r="AA277" s="31"/>
      <c r="AO277" s="35"/>
      <c r="AP277" s="35"/>
      <c r="AQ277" s="35"/>
      <c r="AR277" s="35"/>
      <c r="AS277" s="35"/>
      <c r="AT277" s="68"/>
      <c r="AW277" s="35"/>
      <c r="AX277" s="35"/>
      <c r="AY277" s="35"/>
      <c r="AZ277" s="35"/>
      <c r="BA277" s="35"/>
      <c r="BB277" s="35"/>
    </row>
    <row r="278" spans="1:54" x14ac:dyDescent="0.25">
      <c r="A278" s="31"/>
      <c r="L278" s="31"/>
      <c r="M278" s="31"/>
      <c r="T278" s="31"/>
      <c r="U278" s="31"/>
      <c r="V278" s="33"/>
      <c r="W278" s="31"/>
      <c r="X278" s="31"/>
      <c r="Y278" s="31"/>
      <c r="Z278" s="31"/>
      <c r="AA278" s="31"/>
      <c r="AO278" s="35"/>
      <c r="AP278" s="35"/>
      <c r="AQ278" s="35"/>
      <c r="AR278" s="35"/>
      <c r="AS278" s="35"/>
      <c r="AT278" s="68"/>
      <c r="AW278" s="35"/>
      <c r="AX278" s="35"/>
      <c r="AY278" s="35"/>
      <c r="AZ278" s="35"/>
      <c r="BA278" s="35"/>
      <c r="BB278" s="35"/>
    </row>
    <row r="279" spans="1:54" x14ac:dyDescent="0.25">
      <c r="A279" s="31"/>
      <c r="L279" s="31"/>
      <c r="M279" s="31"/>
      <c r="T279" s="31"/>
      <c r="U279" s="31"/>
      <c r="V279" s="33"/>
      <c r="W279" s="31"/>
      <c r="X279" s="31"/>
      <c r="Y279" s="31"/>
      <c r="Z279" s="31"/>
      <c r="AA279" s="31"/>
      <c r="AO279" s="35"/>
      <c r="AP279" s="35"/>
      <c r="AQ279" s="35"/>
      <c r="AR279" s="35"/>
      <c r="AS279" s="35"/>
      <c r="AT279" s="68"/>
      <c r="AW279" s="35"/>
      <c r="AX279" s="35"/>
      <c r="AY279" s="35"/>
      <c r="AZ279" s="35"/>
      <c r="BA279" s="35"/>
      <c r="BB279" s="35"/>
    </row>
    <row r="280" spans="1:54" x14ac:dyDescent="0.25">
      <c r="A280" s="31"/>
      <c r="L280" s="31"/>
      <c r="M280" s="31"/>
      <c r="T280" s="31"/>
      <c r="U280" s="31"/>
      <c r="V280" s="33"/>
      <c r="W280" s="31"/>
      <c r="X280" s="31"/>
      <c r="Y280" s="31"/>
      <c r="Z280" s="31"/>
      <c r="AA280" s="31"/>
      <c r="AO280" s="35"/>
      <c r="AP280" s="35"/>
      <c r="AQ280" s="35"/>
      <c r="AR280" s="35"/>
      <c r="AS280" s="35"/>
      <c r="AT280" s="68"/>
      <c r="AW280" s="35"/>
      <c r="AX280" s="35"/>
      <c r="AY280" s="35"/>
      <c r="AZ280" s="35"/>
      <c r="BA280" s="35"/>
      <c r="BB280" s="35"/>
    </row>
    <row r="281" spans="1:54" x14ac:dyDescent="0.25">
      <c r="A281" s="31"/>
      <c r="L281" s="31"/>
      <c r="M281" s="31"/>
      <c r="T281" s="31"/>
      <c r="U281" s="31"/>
      <c r="V281" s="33"/>
      <c r="W281" s="31"/>
      <c r="X281" s="31"/>
      <c r="Y281" s="31"/>
      <c r="Z281" s="31"/>
      <c r="AA281" s="31"/>
      <c r="AO281" s="35"/>
      <c r="AP281" s="35"/>
      <c r="AQ281" s="35"/>
      <c r="AR281" s="35"/>
      <c r="AS281" s="35"/>
      <c r="AT281" s="68"/>
      <c r="AW281" s="35"/>
      <c r="AX281" s="35"/>
      <c r="AY281" s="35"/>
      <c r="AZ281" s="35"/>
      <c r="BA281" s="35"/>
      <c r="BB281" s="35"/>
    </row>
    <row r="282" spans="1:54" x14ac:dyDescent="0.25">
      <c r="A282" s="31"/>
      <c r="L282" s="31"/>
      <c r="M282" s="31"/>
      <c r="T282" s="31"/>
      <c r="U282" s="31"/>
      <c r="V282" s="33"/>
      <c r="W282" s="31"/>
      <c r="X282" s="31"/>
      <c r="Y282" s="31"/>
      <c r="Z282" s="31"/>
      <c r="AA282" s="31"/>
      <c r="AO282" s="35"/>
      <c r="AP282" s="35"/>
      <c r="AQ282" s="35"/>
      <c r="AR282" s="35"/>
      <c r="AS282" s="35"/>
      <c r="AT282" s="68"/>
      <c r="AW282" s="35"/>
      <c r="AX282" s="35"/>
      <c r="AY282" s="35"/>
      <c r="AZ282" s="35"/>
      <c r="BA282" s="35"/>
      <c r="BB282" s="35"/>
    </row>
    <row r="283" spans="1:54" x14ac:dyDescent="0.25">
      <c r="A283" s="31"/>
      <c r="L283" s="31"/>
      <c r="M283" s="31"/>
      <c r="T283" s="31"/>
      <c r="U283" s="31"/>
      <c r="V283" s="33"/>
      <c r="W283" s="31"/>
      <c r="X283" s="31"/>
      <c r="Y283" s="31"/>
      <c r="Z283" s="31"/>
      <c r="AA283" s="31"/>
      <c r="AO283" s="35"/>
      <c r="AP283" s="35"/>
      <c r="AQ283" s="35"/>
      <c r="AR283" s="35"/>
      <c r="AS283" s="35"/>
      <c r="AT283" s="68"/>
      <c r="AW283" s="35"/>
      <c r="AX283" s="35"/>
      <c r="AY283" s="35"/>
      <c r="AZ283" s="35"/>
      <c r="BA283" s="35"/>
      <c r="BB283" s="35"/>
    </row>
    <row r="284" spans="1:54" x14ac:dyDescent="0.25">
      <c r="A284" s="31"/>
      <c r="L284" s="31"/>
      <c r="M284" s="31"/>
      <c r="T284" s="31"/>
      <c r="U284" s="31"/>
      <c r="V284" s="33"/>
      <c r="W284" s="31"/>
      <c r="X284" s="31"/>
      <c r="Y284" s="31"/>
      <c r="Z284" s="31"/>
      <c r="AA284" s="31"/>
      <c r="AO284" s="35"/>
      <c r="AP284" s="35"/>
      <c r="AQ284" s="35"/>
      <c r="AR284" s="35"/>
      <c r="AS284" s="35"/>
      <c r="AT284" s="68"/>
      <c r="AW284" s="35"/>
      <c r="AX284" s="35"/>
      <c r="AY284" s="35"/>
      <c r="AZ284" s="35"/>
      <c r="BA284" s="35"/>
      <c r="BB284" s="35"/>
    </row>
    <row r="285" spans="1:54" x14ac:dyDescent="0.25">
      <c r="A285" s="31"/>
      <c r="L285" s="31"/>
      <c r="M285" s="31"/>
      <c r="T285" s="31"/>
      <c r="U285" s="31"/>
      <c r="V285" s="33"/>
      <c r="W285" s="31"/>
      <c r="X285" s="31"/>
      <c r="Y285" s="31"/>
      <c r="Z285" s="31"/>
      <c r="AA285" s="31"/>
      <c r="AO285" s="35"/>
      <c r="AP285" s="35"/>
      <c r="AQ285" s="35"/>
      <c r="AR285" s="35"/>
      <c r="AS285" s="35"/>
      <c r="AT285" s="68"/>
      <c r="AW285" s="35"/>
      <c r="AX285" s="35"/>
      <c r="AY285" s="35"/>
      <c r="AZ285" s="35"/>
      <c r="BA285" s="35"/>
      <c r="BB285" s="35"/>
    </row>
    <row r="286" spans="1:54" x14ac:dyDescent="0.25">
      <c r="A286" s="31"/>
      <c r="L286" s="31"/>
      <c r="M286" s="31"/>
      <c r="T286" s="31"/>
      <c r="U286" s="31"/>
      <c r="V286" s="33"/>
      <c r="W286" s="31"/>
      <c r="X286" s="31"/>
      <c r="Y286" s="31"/>
      <c r="Z286" s="31"/>
      <c r="AA286" s="31"/>
      <c r="AO286" s="35"/>
      <c r="AP286" s="35"/>
      <c r="AQ286" s="35"/>
      <c r="AR286" s="35"/>
      <c r="AS286" s="35"/>
      <c r="AT286" s="68"/>
      <c r="AW286" s="35"/>
      <c r="AX286" s="35"/>
      <c r="AY286" s="35"/>
      <c r="AZ286" s="35"/>
      <c r="BA286" s="35"/>
      <c r="BB286" s="35"/>
    </row>
    <row r="287" spans="1:54" x14ac:dyDescent="0.25">
      <c r="A287" s="31"/>
      <c r="L287" s="31"/>
      <c r="M287" s="31"/>
      <c r="T287" s="31"/>
      <c r="U287" s="31"/>
      <c r="V287" s="33"/>
      <c r="W287" s="31"/>
      <c r="X287" s="31"/>
      <c r="Y287" s="31"/>
      <c r="Z287" s="31"/>
      <c r="AA287" s="31"/>
      <c r="AO287" s="35"/>
      <c r="AP287" s="35"/>
      <c r="AQ287" s="35"/>
      <c r="AR287" s="35"/>
      <c r="AS287" s="35"/>
      <c r="AT287" s="68"/>
      <c r="AW287" s="35"/>
      <c r="AX287" s="35"/>
      <c r="AY287" s="35"/>
      <c r="AZ287" s="35"/>
      <c r="BA287" s="35"/>
      <c r="BB287" s="35"/>
    </row>
    <row r="288" spans="1:54" x14ac:dyDescent="0.25">
      <c r="A288" s="31"/>
      <c r="L288" s="31"/>
      <c r="M288" s="31"/>
      <c r="T288" s="31"/>
      <c r="U288" s="31"/>
      <c r="V288" s="33"/>
      <c r="W288" s="31"/>
      <c r="X288" s="31"/>
      <c r="Y288" s="31"/>
      <c r="Z288" s="31"/>
      <c r="AA288" s="31"/>
      <c r="AO288" s="35"/>
      <c r="AP288" s="35"/>
      <c r="AQ288" s="35"/>
      <c r="AR288" s="35"/>
      <c r="AS288" s="35"/>
      <c r="AT288" s="68"/>
      <c r="AW288" s="35"/>
      <c r="AX288" s="35"/>
      <c r="AY288" s="35"/>
      <c r="AZ288" s="35"/>
      <c r="BA288" s="35"/>
      <c r="BB288" s="35"/>
    </row>
    <row r="289" spans="1:54" x14ac:dyDescent="0.25">
      <c r="A289" s="31"/>
      <c r="L289" s="31"/>
      <c r="M289" s="31"/>
      <c r="T289" s="31"/>
      <c r="U289" s="31"/>
      <c r="V289" s="33"/>
      <c r="W289" s="31"/>
      <c r="X289" s="31"/>
      <c r="Y289" s="31"/>
      <c r="Z289" s="31"/>
      <c r="AA289" s="31"/>
      <c r="AO289" s="35"/>
      <c r="AP289" s="35"/>
      <c r="AQ289" s="35"/>
      <c r="AR289" s="35"/>
      <c r="AS289" s="35"/>
      <c r="AT289" s="68"/>
      <c r="AW289" s="35"/>
      <c r="AX289" s="35"/>
      <c r="AY289" s="35"/>
      <c r="AZ289" s="35"/>
      <c r="BA289" s="35"/>
      <c r="BB289" s="35"/>
    </row>
    <row r="290" spans="1:54" x14ac:dyDescent="0.25">
      <c r="A290" s="31"/>
      <c r="L290" s="31"/>
      <c r="M290" s="31"/>
      <c r="T290" s="31"/>
      <c r="U290" s="31"/>
      <c r="V290" s="33"/>
      <c r="W290" s="31"/>
      <c r="X290" s="31"/>
      <c r="Y290" s="31"/>
      <c r="Z290" s="31"/>
      <c r="AA290" s="31"/>
      <c r="AO290" s="35"/>
      <c r="AP290" s="35"/>
      <c r="AQ290" s="35"/>
      <c r="AR290" s="35"/>
      <c r="AS290" s="35"/>
      <c r="AT290" s="68"/>
      <c r="AW290" s="35"/>
      <c r="AX290" s="35"/>
      <c r="AY290" s="35"/>
      <c r="AZ290" s="35"/>
      <c r="BA290" s="35"/>
      <c r="BB290" s="35"/>
    </row>
    <row r="291" spans="1:54" x14ac:dyDescent="0.25">
      <c r="A291" s="31"/>
      <c r="L291" s="31"/>
      <c r="M291" s="31"/>
      <c r="T291" s="31"/>
      <c r="U291" s="31"/>
      <c r="V291" s="33"/>
      <c r="W291" s="31"/>
      <c r="X291" s="31"/>
      <c r="Y291" s="31"/>
      <c r="Z291" s="31"/>
      <c r="AA291" s="31"/>
      <c r="AO291" s="35"/>
      <c r="AP291" s="35"/>
      <c r="AQ291" s="35"/>
      <c r="AR291" s="35"/>
      <c r="AS291" s="35"/>
      <c r="AT291" s="68"/>
      <c r="AW291" s="35"/>
      <c r="AX291" s="35"/>
      <c r="AY291" s="35"/>
      <c r="AZ291" s="35"/>
      <c r="BA291" s="35"/>
      <c r="BB291" s="35"/>
    </row>
    <row r="292" spans="1:54" x14ac:dyDescent="0.25">
      <c r="A292" s="31"/>
      <c r="L292" s="31"/>
      <c r="M292" s="31"/>
      <c r="T292" s="31"/>
      <c r="U292" s="31"/>
      <c r="V292" s="33"/>
      <c r="W292" s="31"/>
      <c r="X292" s="31"/>
      <c r="Y292" s="31"/>
      <c r="Z292" s="31"/>
      <c r="AA292" s="31"/>
      <c r="AO292" s="35"/>
      <c r="AP292" s="35"/>
      <c r="AQ292" s="35"/>
      <c r="AR292" s="35"/>
      <c r="AS292" s="35"/>
      <c r="AT292" s="68"/>
      <c r="AW292" s="35"/>
      <c r="AX292" s="35"/>
      <c r="AY292" s="35"/>
      <c r="AZ292" s="35"/>
      <c r="BA292" s="35"/>
      <c r="BB292" s="35"/>
    </row>
    <row r="293" spans="1:54" x14ac:dyDescent="0.25">
      <c r="A293" s="31"/>
      <c r="L293" s="31"/>
      <c r="M293" s="31"/>
      <c r="T293" s="31"/>
      <c r="U293" s="31"/>
      <c r="V293" s="33"/>
      <c r="W293" s="31"/>
      <c r="X293" s="31"/>
      <c r="Y293" s="31"/>
      <c r="Z293" s="31"/>
      <c r="AA293" s="31"/>
      <c r="AO293" s="35"/>
      <c r="AP293" s="35"/>
      <c r="AQ293" s="35"/>
      <c r="AR293" s="35"/>
      <c r="AS293" s="35"/>
      <c r="AT293" s="68"/>
      <c r="AW293" s="35"/>
      <c r="AX293" s="35"/>
      <c r="AY293" s="35"/>
      <c r="AZ293" s="35"/>
      <c r="BA293" s="35"/>
      <c r="BB293" s="35"/>
    </row>
    <row r="294" spans="1:54" x14ac:dyDescent="0.25">
      <c r="A294" s="31"/>
      <c r="L294" s="31"/>
      <c r="M294" s="31"/>
      <c r="T294" s="31"/>
      <c r="U294" s="31"/>
      <c r="V294" s="33"/>
      <c r="W294" s="31"/>
      <c r="X294" s="31"/>
      <c r="Y294" s="31"/>
      <c r="Z294" s="31"/>
      <c r="AA294" s="31"/>
      <c r="AO294" s="35"/>
      <c r="AP294" s="35"/>
      <c r="AQ294" s="35"/>
      <c r="AR294" s="35"/>
      <c r="AS294" s="35"/>
      <c r="AT294" s="68"/>
      <c r="AW294" s="35"/>
      <c r="AX294" s="35"/>
      <c r="AY294" s="35"/>
      <c r="AZ294" s="35"/>
      <c r="BA294" s="35"/>
      <c r="BB294" s="35"/>
    </row>
    <row r="295" spans="1:54" x14ac:dyDescent="0.25">
      <c r="A295" s="31"/>
      <c r="L295" s="31"/>
      <c r="M295" s="31"/>
      <c r="T295" s="31"/>
      <c r="U295" s="31"/>
      <c r="V295" s="33"/>
      <c r="W295" s="31"/>
      <c r="X295" s="31"/>
      <c r="Y295" s="31"/>
      <c r="Z295" s="31"/>
      <c r="AA295" s="31"/>
      <c r="AO295" s="35"/>
      <c r="AP295" s="35"/>
      <c r="AQ295" s="35"/>
      <c r="AR295" s="35"/>
      <c r="AS295" s="35"/>
      <c r="AT295" s="68"/>
      <c r="AW295" s="35"/>
      <c r="AX295" s="35"/>
      <c r="AY295" s="35"/>
      <c r="AZ295" s="35"/>
      <c r="BA295" s="35"/>
      <c r="BB295" s="35"/>
    </row>
    <row r="296" spans="1:54" x14ac:dyDescent="0.25">
      <c r="A296" s="31"/>
      <c r="L296" s="31"/>
      <c r="M296" s="31"/>
      <c r="T296" s="31"/>
      <c r="U296" s="31"/>
      <c r="V296" s="33"/>
      <c r="W296" s="31"/>
      <c r="X296" s="31"/>
      <c r="Y296" s="31"/>
      <c r="Z296" s="31"/>
      <c r="AA296" s="31"/>
      <c r="AO296" s="35"/>
      <c r="AP296" s="35"/>
      <c r="AQ296" s="35"/>
      <c r="AR296" s="35"/>
      <c r="AS296" s="35"/>
      <c r="AT296" s="68"/>
      <c r="AW296" s="35"/>
      <c r="AX296" s="35"/>
      <c r="AY296" s="35"/>
      <c r="AZ296" s="35"/>
      <c r="BA296" s="35"/>
      <c r="BB296" s="35"/>
    </row>
    <row r="297" spans="1:54" x14ac:dyDescent="0.25">
      <c r="A297" s="31"/>
      <c r="L297" s="31"/>
      <c r="M297" s="31"/>
      <c r="T297" s="31"/>
      <c r="U297" s="31"/>
      <c r="V297" s="33"/>
      <c r="W297" s="31"/>
      <c r="X297" s="31"/>
      <c r="Y297" s="31"/>
      <c r="Z297" s="31"/>
      <c r="AA297" s="31"/>
      <c r="AO297" s="35"/>
      <c r="AP297" s="35"/>
      <c r="AQ297" s="35"/>
      <c r="AR297" s="35"/>
      <c r="AS297" s="35"/>
      <c r="AT297" s="68"/>
      <c r="AW297" s="35"/>
      <c r="AX297" s="35"/>
      <c r="AY297" s="35"/>
      <c r="AZ297" s="35"/>
      <c r="BA297" s="35"/>
      <c r="BB297" s="35"/>
    </row>
    <row r="298" spans="1:54" x14ac:dyDescent="0.25">
      <c r="A298" s="31"/>
      <c r="L298" s="31"/>
      <c r="M298" s="31"/>
      <c r="T298" s="31"/>
      <c r="U298" s="31"/>
      <c r="V298" s="33"/>
      <c r="W298" s="31"/>
      <c r="X298" s="31"/>
      <c r="Y298" s="31"/>
      <c r="Z298" s="31"/>
      <c r="AA298" s="31"/>
      <c r="AO298" s="35"/>
      <c r="AP298" s="35"/>
      <c r="AQ298" s="35"/>
      <c r="AR298" s="35"/>
      <c r="AS298" s="35"/>
      <c r="AT298" s="68"/>
      <c r="AW298" s="35"/>
      <c r="AX298" s="35"/>
      <c r="AY298" s="35"/>
      <c r="AZ298" s="35"/>
      <c r="BA298" s="35"/>
      <c r="BB298" s="35"/>
    </row>
    <row r="299" spans="1:54" x14ac:dyDescent="0.25">
      <c r="A299" s="31"/>
      <c r="L299" s="31"/>
      <c r="M299" s="31"/>
      <c r="T299" s="31"/>
      <c r="U299" s="31"/>
      <c r="V299" s="33"/>
      <c r="W299" s="31"/>
      <c r="X299" s="31"/>
      <c r="Y299" s="31"/>
      <c r="Z299" s="31"/>
      <c r="AA299" s="31"/>
      <c r="AO299" s="35"/>
      <c r="AP299" s="35"/>
      <c r="AQ299" s="35"/>
      <c r="AR299" s="35"/>
      <c r="AS299" s="35"/>
      <c r="AT299" s="68"/>
      <c r="AW299" s="35"/>
      <c r="AX299" s="35"/>
      <c r="AY299" s="35"/>
      <c r="AZ299" s="35"/>
      <c r="BA299" s="35"/>
      <c r="BB299" s="35"/>
    </row>
    <row r="300" spans="1:54" x14ac:dyDescent="0.25">
      <c r="A300" s="31"/>
      <c r="L300" s="31"/>
      <c r="M300" s="31"/>
      <c r="T300" s="31"/>
      <c r="U300" s="31"/>
      <c r="V300" s="33"/>
      <c r="W300" s="31"/>
      <c r="X300" s="31"/>
      <c r="Y300" s="31"/>
      <c r="Z300" s="31"/>
      <c r="AA300" s="31"/>
      <c r="AO300" s="35"/>
      <c r="AP300" s="35"/>
      <c r="AQ300" s="35"/>
      <c r="AR300" s="35"/>
      <c r="AS300" s="35"/>
      <c r="AT300" s="68"/>
      <c r="AW300" s="35"/>
      <c r="AX300" s="35"/>
      <c r="AY300" s="35"/>
      <c r="AZ300" s="35"/>
      <c r="BA300" s="35"/>
      <c r="BB300" s="35"/>
    </row>
    <row r="301" spans="1:54" x14ac:dyDescent="0.25">
      <c r="A301" s="31"/>
      <c r="L301" s="31"/>
      <c r="M301" s="31"/>
      <c r="T301" s="31"/>
      <c r="U301" s="31"/>
      <c r="V301" s="33"/>
      <c r="W301" s="31"/>
      <c r="X301" s="31"/>
      <c r="Y301" s="31"/>
      <c r="Z301" s="31"/>
      <c r="AA301" s="31"/>
      <c r="AO301" s="35"/>
      <c r="AP301" s="35"/>
      <c r="AQ301" s="35"/>
      <c r="AR301" s="35"/>
      <c r="AS301" s="35"/>
      <c r="AT301" s="68"/>
      <c r="AW301" s="35"/>
      <c r="AX301" s="35"/>
      <c r="AY301" s="35"/>
      <c r="AZ301" s="35"/>
      <c r="BA301" s="35"/>
      <c r="BB301" s="35"/>
    </row>
    <row r="302" spans="1:54" x14ac:dyDescent="0.25">
      <c r="A302" s="31"/>
      <c r="L302" s="31"/>
      <c r="M302" s="31"/>
      <c r="T302" s="31"/>
      <c r="U302" s="31"/>
      <c r="V302" s="33"/>
      <c r="W302" s="31"/>
      <c r="X302" s="31"/>
      <c r="Y302" s="31"/>
      <c r="Z302" s="31"/>
      <c r="AA302" s="31"/>
      <c r="AO302" s="35"/>
      <c r="AP302" s="35"/>
      <c r="AQ302" s="35"/>
      <c r="AR302" s="35"/>
      <c r="AS302" s="35"/>
      <c r="AT302" s="68"/>
      <c r="AW302" s="35"/>
      <c r="AX302" s="35"/>
      <c r="AY302" s="35"/>
      <c r="AZ302" s="35"/>
      <c r="BA302" s="35"/>
      <c r="BB302" s="35"/>
    </row>
    <row r="303" spans="1:54" x14ac:dyDescent="0.25">
      <c r="A303" s="31"/>
      <c r="L303" s="31"/>
      <c r="M303" s="31"/>
      <c r="T303" s="31"/>
      <c r="U303" s="31"/>
      <c r="V303" s="33"/>
      <c r="W303" s="31"/>
      <c r="X303" s="31"/>
      <c r="Y303" s="31"/>
      <c r="Z303" s="31"/>
      <c r="AA303" s="31"/>
      <c r="AO303" s="35"/>
      <c r="AP303" s="35"/>
      <c r="AQ303" s="35"/>
      <c r="AR303" s="35"/>
      <c r="AS303" s="35"/>
      <c r="AT303" s="68"/>
      <c r="AW303" s="35"/>
      <c r="AX303" s="35"/>
      <c r="AY303" s="35"/>
      <c r="AZ303" s="35"/>
      <c r="BA303" s="35"/>
      <c r="BB303" s="35"/>
    </row>
    <row r="304" spans="1:54" x14ac:dyDescent="0.25">
      <c r="A304" s="31"/>
      <c r="L304" s="31"/>
      <c r="M304" s="31"/>
      <c r="T304" s="31"/>
      <c r="U304" s="31"/>
      <c r="V304" s="33"/>
      <c r="W304" s="31"/>
      <c r="X304" s="31"/>
      <c r="Y304" s="31"/>
      <c r="Z304" s="31"/>
      <c r="AA304" s="31"/>
      <c r="AO304" s="35"/>
      <c r="AP304" s="35"/>
      <c r="AQ304" s="35"/>
      <c r="AR304" s="35"/>
      <c r="AS304" s="35"/>
      <c r="AT304" s="68"/>
      <c r="AW304" s="35"/>
      <c r="AX304" s="35"/>
      <c r="AY304" s="35"/>
      <c r="AZ304" s="35"/>
      <c r="BA304" s="35"/>
      <c r="BB304" s="35"/>
    </row>
    <row r="305" spans="1:54" x14ac:dyDescent="0.25">
      <c r="A305" s="31"/>
      <c r="L305" s="31"/>
      <c r="M305" s="31"/>
      <c r="T305" s="31"/>
      <c r="U305" s="31"/>
      <c r="V305" s="33"/>
      <c r="W305" s="31"/>
      <c r="X305" s="31"/>
      <c r="Y305" s="31"/>
      <c r="Z305" s="31"/>
      <c r="AA305" s="31"/>
      <c r="AO305" s="35"/>
      <c r="AP305" s="35"/>
      <c r="AQ305" s="35"/>
      <c r="AR305" s="35"/>
      <c r="AS305" s="35"/>
      <c r="AT305" s="68"/>
      <c r="AW305" s="35"/>
      <c r="AX305" s="35"/>
      <c r="AY305" s="35"/>
      <c r="AZ305" s="35"/>
      <c r="BA305" s="35"/>
      <c r="BB305" s="35"/>
    </row>
    <row r="306" spans="1:54" x14ac:dyDescent="0.25">
      <c r="A306" s="31"/>
      <c r="L306" s="31"/>
      <c r="M306" s="31"/>
      <c r="T306" s="31"/>
      <c r="U306" s="31"/>
      <c r="V306" s="33"/>
      <c r="W306" s="31"/>
      <c r="X306" s="31"/>
      <c r="Y306" s="31"/>
      <c r="Z306" s="31"/>
      <c r="AA306" s="31"/>
      <c r="AO306" s="35"/>
      <c r="AP306" s="35"/>
      <c r="AQ306" s="35"/>
      <c r="AR306" s="35"/>
      <c r="AS306" s="35"/>
      <c r="AT306" s="68"/>
      <c r="AW306" s="35"/>
      <c r="AX306" s="35"/>
      <c r="AY306" s="35"/>
      <c r="AZ306" s="35"/>
      <c r="BA306" s="35"/>
      <c r="BB306" s="35"/>
    </row>
    <row r="307" spans="1:54" x14ac:dyDescent="0.25">
      <c r="A307" s="31"/>
      <c r="L307" s="31"/>
      <c r="M307" s="31"/>
      <c r="T307" s="31"/>
      <c r="U307" s="31"/>
      <c r="V307" s="33"/>
      <c r="W307" s="31"/>
      <c r="X307" s="31"/>
      <c r="Y307" s="31"/>
      <c r="Z307" s="31"/>
      <c r="AA307" s="31"/>
      <c r="AO307" s="35"/>
      <c r="AP307" s="35"/>
      <c r="AQ307" s="35"/>
      <c r="AR307" s="35"/>
      <c r="AS307" s="35"/>
      <c r="AT307" s="68"/>
      <c r="AW307" s="35"/>
      <c r="AX307" s="35"/>
      <c r="AY307" s="35"/>
      <c r="AZ307" s="35"/>
      <c r="BA307" s="35"/>
      <c r="BB307" s="35"/>
    </row>
    <row r="308" spans="1:54" x14ac:dyDescent="0.25">
      <c r="A308" s="31"/>
      <c r="L308" s="31"/>
      <c r="M308" s="31"/>
      <c r="T308" s="31"/>
      <c r="U308" s="31"/>
      <c r="V308" s="33"/>
      <c r="W308" s="31"/>
      <c r="X308" s="31"/>
      <c r="Y308" s="31"/>
      <c r="Z308" s="31"/>
      <c r="AA308" s="31"/>
      <c r="AO308" s="35"/>
      <c r="AP308" s="35"/>
      <c r="AQ308" s="35"/>
      <c r="AR308" s="35"/>
      <c r="AS308" s="35"/>
      <c r="AT308" s="68"/>
      <c r="AW308" s="35"/>
      <c r="AX308" s="35"/>
      <c r="AY308" s="35"/>
      <c r="AZ308" s="35"/>
      <c r="BA308" s="35"/>
      <c r="BB308" s="35"/>
    </row>
    <row r="309" spans="1:54" x14ac:dyDescent="0.25">
      <c r="A309" s="31"/>
      <c r="L309" s="31"/>
      <c r="M309" s="31"/>
      <c r="T309" s="31"/>
      <c r="U309" s="31"/>
      <c r="V309" s="33"/>
      <c r="W309" s="31"/>
      <c r="X309" s="31"/>
      <c r="Y309" s="31"/>
      <c r="Z309" s="31"/>
      <c r="AA309" s="31"/>
      <c r="AO309" s="35"/>
      <c r="AP309" s="35"/>
      <c r="AQ309" s="35"/>
      <c r="AR309" s="35"/>
      <c r="AS309" s="35"/>
      <c r="AT309" s="68"/>
      <c r="AW309" s="35"/>
      <c r="AX309" s="35"/>
      <c r="AY309" s="35"/>
      <c r="AZ309" s="35"/>
      <c r="BA309" s="35"/>
      <c r="BB309" s="35"/>
    </row>
    <row r="310" spans="1:54" x14ac:dyDescent="0.25">
      <c r="A310" s="31"/>
      <c r="L310" s="31"/>
      <c r="M310" s="31"/>
      <c r="T310" s="31"/>
      <c r="U310" s="31"/>
      <c r="V310" s="33"/>
      <c r="W310" s="31"/>
      <c r="X310" s="31"/>
      <c r="Y310" s="31"/>
      <c r="Z310" s="31"/>
      <c r="AA310" s="31"/>
      <c r="AO310" s="35"/>
      <c r="AP310" s="35"/>
      <c r="AQ310" s="35"/>
      <c r="AR310" s="35"/>
      <c r="AS310" s="35"/>
      <c r="AT310" s="68"/>
      <c r="AW310" s="35"/>
      <c r="AX310" s="35"/>
      <c r="AY310" s="35"/>
      <c r="AZ310" s="35"/>
      <c r="BA310" s="35"/>
      <c r="BB310" s="35"/>
    </row>
    <row r="311" spans="1:54" x14ac:dyDescent="0.25">
      <c r="A311" s="31"/>
      <c r="L311" s="31"/>
      <c r="M311" s="31"/>
      <c r="T311" s="31"/>
      <c r="U311" s="31"/>
      <c r="V311" s="33"/>
      <c r="W311" s="31"/>
      <c r="X311" s="31"/>
      <c r="Y311" s="31"/>
      <c r="Z311" s="31"/>
      <c r="AA311" s="31"/>
      <c r="AO311" s="35"/>
      <c r="AP311" s="35"/>
      <c r="AQ311" s="35"/>
      <c r="AR311" s="35"/>
      <c r="AS311" s="35"/>
      <c r="AT311" s="68"/>
      <c r="AW311" s="35"/>
      <c r="AX311" s="35"/>
      <c r="AY311" s="35"/>
      <c r="AZ311" s="35"/>
      <c r="BA311" s="35"/>
      <c r="BB311" s="35"/>
    </row>
    <row r="312" spans="1:54" x14ac:dyDescent="0.25">
      <c r="A312" s="31"/>
      <c r="L312" s="31"/>
      <c r="M312" s="31"/>
      <c r="T312" s="31"/>
      <c r="U312" s="31"/>
      <c r="V312" s="33"/>
      <c r="W312" s="31"/>
      <c r="X312" s="31"/>
      <c r="Y312" s="31"/>
      <c r="Z312" s="31"/>
      <c r="AA312" s="31"/>
      <c r="AO312" s="35"/>
      <c r="AP312" s="35"/>
      <c r="AQ312" s="35"/>
      <c r="AR312" s="35"/>
      <c r="AS312" s="35"/>
      <c r="AT312" s="68"/>
      <c r="AW312" s="35"/>
      <c r="AX312" s="35"/>
      <c r="AY312" s="35"/>
      <c r="AZ312" s="35"/>
      <c r="BA312" s="35"/>
      <c r="BB312" s="35"/>
    </row>
    <row r="313" spans="1:54" x14ac:dyDescent="0.25">
      <c r="A313" s="31"/>
      <c r="L313" s="31"/>
      <c r="M313" s="31"/>
      <c r="T313" s="31"/>
      <c r="U313" s="31"/>
      <c r="V313" s="33"/>
      <c r="W313" s="31"/>
      <c r="X313" s="31"/>
      <c r="Y313" s="31"/>
      <c r="Z313" s="31"/>
      <c r="AA313" s="31"/>
      <c r="AO313" s="35"/>
      <c r="AP313" s="35"/>
      <c r="AQ313" s="35"/>
      <c r="AR313" s="35"/>
      <c r="AS313" s="35"/>
      <c r="AT313" s="68"/>
      <c r="AW313" s="35"/>
      <c r="AX313" s="35"/>
      <c r="AY313" s="35"/>
      <c r="AZ313" s="35"/>
      <c r="BA313" s="35"/>
      <c r="BB313" s="35"/>
    </row>
    <row r="314" spans="1:54" x14ac:dyDescent="0.25">
      <c r="A314" s="31"/>
      <c r="L314" s="31"/>
      <c r="M314" s="31"/>
      <c r="T314" s="31"/>
      <c r="U314" s="31"/>
      <c r="V314" s="33"/>
      <c r="W314" s="31"/>
      <c r="X314" s="31"/>
      <c r="Y314" s="31"/>
      <c r="Z314" s="31"/>
      <c r="AA314" s="31"/>
      <c r="AO314" s="35"/>
      <c r="AP314" s="35"/>
      <c r="AQ314" s="35"/>
      <c r="AR314" s="35"/>
      <c r="AS314" s="35"/>
      <c r="AT314" s="68"/>
      <c r="AW314" s="35"/>
      <c r="AX314" s="35"/>
      <c r="AY314" s="35"/>
      <c r="AZ314" s="35"/>
      <c r="BA314" s="35"/>
      <c r="BB314" s="35"/>
    </row>
    <row r="315" spans="1:54" x14ac:dyDescent="0.25">
      <c r="A315" s="31"/>
      <c r="L315" s="31"/>
      <c r="M315" s="31"/>
      <c r="T315" s="31"/>
      <c r="U315" s="31"/>
      <c r="V315" s="33"/>
      <c r="W315" s="31"/>
      <c r="X315" s="31"/>
      <c r="Y315" s="31"/>
      <c r="Z315" s="31"/>
      <c r="AA315" s="31"/>
      <c r="AO315" s="35"/>
      <c r="AP315" s="35"/>
      <c r="AQ315" s="35"/>
      <c r="AR315" s="35"/>
      <c r="AS315" s="35"/>
      <c r="AT315" s="68"/>
      <c r="AW315" s="35"/>
      <c r="AX315" s="35"/>
      <c r="AY315" s="35"/>
      <c r="AZ315" s="35"/>
      <c r="BA315" s="35"/>
      <c r="BB315" s="35"/>
    </row>
    <row r="316" spans="1:54" x14ac:dyDescent="0.25">
      <c r="A316" s="31"/>
      <c r="L316" s="31"/>
      <c r="M316" s="31"/>
      <c r="T316" s="31"/>
      <c r="U316" s="31"/>
      <c r="V316" s="33"/>
      <c r="W316" s="31"/>
      <c r="X316" s="31"/>
      <c r="Y316" s="31"/>
      <c r="Z316" s="31"/>
      <c r="AA316" s="31"/>
      <c r="AO316" s="35"/>
      <c r="AP316" s="35"/>
      <c r="AQ316" s="35"/>
      <c r="AR316" s="35"/>
      <c r="AS316" s="35"/>
      <c r="AT316" s="68"/>
      <c r="AW316" s="35"/>
      <c r="AX316" s="35"/>
      <c r="AY316" s="35"/>
      <c r="AZ316" s="35"/>
      <c r="BA316" s="35"/>
      <c r="BB316" s="35"/>
    </row>
    <row r="317" spans="1:54" x14ac:dyDescent="0.25">
      <c r="A317" s="31"/>
      <c r="L317" s="31"/>
      <c r="M317" s="31"/>
      <c r="T317" s="31"/>
      <c r="U317" s="31"/>
      <c r="V317" s="33"/>
      <c r="W317" s="31"/>
      <c r="X317" s="31"/>
      <c r="Y317" s="31"/>
      <c r="Z317" s="31"/>
      <c r="AA317" s="31"/>
      <c r="AO317" s="35"/>
      <c r="AP317" s="35"/>
      <c r="AQ317" s="35"/>
      <c r="AR317" s="35"/>
      <c r="AS317" s="35"/>
      <c r="AT317" s="68"/>
      <c r="AW317" s="35"/>
      <c r="AX317" s="35"/>
      <c r="AY317" s="35"/>
      <c r="AZ317" s="35"/>
      <c r="BA317" s="35"/>
      <c r="BB317" s="35"/>
    </row>
    <row r="318" spans="1:54" x14ac:dyDescent="0.25">
      <c r="A318" s="31"/>
      <c r="L318" s="31"/>
      <c r="M318" s="31"/>
      <c r="T318" s="31"/>
      <c r="U318" s="31"/>
      <c r="V318" s="33"/>
      <c r="W318" s="31"/>
      <c r="X318" s="31"/>
      <c r="Y318" s="31"/>
      <c r="Z318" s="31"/>
      <c r="AA318" s="31"/>
      <c r="AO318" s="35"/>
      <c r="AP318" s="35"/>
      <c r="AQ318" s="35"/>
      <c r="AR318" s="35"/>
      <c r="AS318" s="35"/>
      <c r="AT318" s="68"/>
      <c r="AW318" s="35"/>
      <c r="AX318" s="35"/>
      <c r="AY318" s="35"/>
      <c r="AZ318" s="35"/>
      <c r="BA318" s="35"/>
      <c r="BB318" s="35"/>
    </row>
    <row r="319" spans="1:54" x14ac:dyDescent="0.25">
      <c r="A319" s="31"/>
      <c r="L319" s="31"/>
      <c r="M319" s="31"/>
      <c r="T319" s="31"/>
      <c r="U319" s="31"/>
      <c r="V319" s="33"/>
      <c r="W319" s="31"/>
      <c r="X319" s="31"/>
      <c r="Y319" s="31"/>
      <c r="Z319" s="31"/>
      <c r="AA319" s="31"/>
      <c r="AO319" s="35"/>
      <c r="AP319" s="35"/>
      <c r="AQ319" s="35"/>
      <c r="AR319" s="35"/>
      <c r="AS319" s="35"/>
      <c r="AT319" s="68"/>
      <c r="AW319" s="35"/>
      <c r="AX319" s="35"/>
      <c r="AY319" s="35"/>
      <c r="AZ319" s="35"/>
      <c r="BA319" s="35"/>
      <c r="BB319" s="35"/>
    </row>
    <row r="320" spans="1:54" x14ac:dyDescent="0.25">
      <c r="A320" s="31"/>
      <c r="L320" s="31"/>
      <c r="M320" s="31"/>
      <c r="T320" s="31"/>
      <c r="U320" s="31"/>
      <c r="V320" s="33"/>
      <c r="W320" s="31"/>
      <c r="X320" s="31"/>
      <c r="Y320" s="31"/>
      <c r="Z320" s="31"/>
      <c r="AA320" s="31"/>
      <c r="AO320" s="35"/>
      <c r="AP320" s="35"/>
      <c r="AQ320" s="35"/>
      <c r="AR320" s="35"/>
      <c r="AS320" s="35"/>
      <c r="AT320" s="68"/>
      <c r="AW320" s="35"/>
      <c r="AX320" s="35"/>
      <c r="AY320" s="35"/>
      <c r="AZ320" s="35"/>
      <c r="BA320" s="35"/>
      <c r="BB320" s="35"/>
    </row>
    <row r="321" spans="1:54" x14ac:dyDescent="0.25">
      <c r="A321" s="31"/>
      <c r="L321" s="31"/>
      <c r="M321" s="31"/>
      <c r="T321" s="31"/>
      <c r="U321" s="31"/>
      <c r="V321" s="33"/>
      <c r="W321" s="31"/>
      <c r="X321" s="31"/>
      <c r="Y321" s="31"/>
      <c r="Z321" s="31"/>
      <c r="AA321" s="31"/>
      <c r="AO321" s="35"/>
      <c r="AP321" s="35"/>
      <c r="AQ321" s="35"/>
      <c r="AR321" s="35"/>
      <c r="AS321" s="35"/>
      <c r="AT321" s="68"/>
      <c r="AW321" s="35"/>
      <c r="AX321" s="35"/>
      <c r="AY321" s="35"/>
      <c r="AZ321" s="35"/>
      <c r="BA321" s="35"/>
      <c r="BB321" s="35"/>
    </row>
    <row r="322" spans="1:54" x14ac:dyDescent="0.25">
      <c r="A322" s="31"/>
      <c r="L322" s="31"/>
      <c r="M322" s="31"/>
      <c r="T322" s="31"/>
      <c r="U322" s="31"/>
      <c r="V322" s="33"/>
      <c r="W322" s="31"/>
      <c r="X322" s="31"/>
      <c r="Y322" s="31"/>
      <c r="Z322" s="31"/>
      <c r="AA322" s="31"/>
      <c r="AO322" s="35"/>
      <c r="AP322" s="35"/>
      <c r="AQ322" s="35"/>
      <c r="AR322" s="35"/>
      <c r="AS322" s="35"/>
      <c r="AT322" s="68"/>
      <c r="AW322" s="35"/>
      <c r="AX322" s="35"/>
      <c r="AY322" s="35"/>
      <c r="AZ322" s="35"/>
      <c r="BA322" s="35"/>
      <c r="BB322" s="35"/>
    </row>
    <row r="323" spans="1:54" x14ac:dyDescent="0.25">
      <c r="A323" s="31"/>
      <c r="L323" s="31"/>
      <c r="M323" s="31"/>
      <c r="T323" s="31"/>
      <c r="U323" s="31"/>
      <c r="V323" s="33"/>
      <c r="W323" s="31"/>
      <c r="X323" s="31"/>
      <c r="Y323" s="31"/>
      <c r="Z323" s="31"/>
      <c r="AA323" s="31"/>
      <c r="AO323" s="35"/>
      <c r="AP323" s="35"/>
      <c r="AQ323" s="35"/>
      <c r="AR323" s="35"/>
      <c r="AS323" s="35"/>
      <c r="AT323" s="68"/>
      <c r="AW323" s="35"/>
      <c r="AX323" s="35"/>
      <c r="AY323" s="35"/>
      <c r="AZ323" s="35"/>
      <c r="BA323" s="35"/>
      <c r="BB323" s="35"/>
    </row>
    <row r="324" spans="1:54" x14ac:dyDescent="0.25">
      <c r="A324" s="31"/>
      <c r="L324" s="31"/>
      <c r="M324" s="31"/>
      <c r="T324" s="31"/>
      <c r="U324" s="31"/>
      <c r="V324" s="33"/>
      <c r="W324" s="31"/>
      <c r="X324" s="31"/>
      <c r="Y324" s="31"/>
      <c r="Z324" s="31"/>
      <c r="AA324" s="31"/>
      <c r="AO324" s="35"/>
      <c r="AP324" s="35"/>
      <c r="AQ324" s="35"/>
      <c r="AR324" s="35"/>
      <c r="AS324" s="35"/>
      <c r="AT324" s="68"/>
      <c r="AW324" s="35"/>
      <c r="AX324" s="35"/>
      <c r="AY324" s="35"/>
      <c r="AZ324" s="35"/>
      <c r="BA324" s="35"/>
      <c r="BB324" s="35"/>
    </row>
    <row r="325" spans="1:54" x14ac:dyDescent="0.25">
      <c r="A325" s="31"/>
      <c r="L325" s="31"/>
      <c r="M325" s="31"/>
      <c r="T325" s="31"/>
      <c r="U325" s="31"/>
      <c r="V325" s="33"/>
      <c r="W325" s="31"/>
      <c r="X325" s="31"/>
      <c r="Y325" s="31"/>
      <c r="Z325" s="31"/>
      <c r="AA325" s="31"/>
      <c r="AO325" s="35"/>
      <c r="AP325" s="35"/>
      <c r="AQ325" s="35"/>
      <c r="AR325" s="35"/>
      <c r="AS325" s="35"/>
      <c r="AT325" s="68"/>
      <c r="AW325" s="35"/>
      <c r="AX325" s="35"/>
      <c r="AY325" s="35"/>
      <c r="AZ325" s="35"/>
      <c r="BA325" s="35"/>
      <c r="BB325" s="35"/>
    </row>
    <row r="326" spans="1:54" x14ac:dyDescent="0.25">
      <c r="A326" s="31"/>
      <c r="L326" s="31"/>
      <c r="M326" s="31"/>
      <c r="T326" s="31"/>
      <c r="U326" s="31"/>
      <c r="V326" s="33"/>
      <c r="W326" s="31"/>
      <c r="X326" s="31"/>
      <c r="Y326" s="31"/>
      <c r="Z326" s="31"/>
      <c r="AA326" s="31"/>
      <c r="AO326" s="35"/>
      <c r="AP326" s="35"/>
      <c r="AQ326" s="35"/>
      <c r="AR326" s="35"/>
      <c r="AS326" s="35"/>
      <c r="AT326" s="68"/>
      <c r="AW326" s="35"/>
      <c r="AX326" s="35"/>
      <c r="AY326" s="35"/>
      <c r="AZ326" s="35"/>
      <c r="BA326" s="35"/>
      <c r="BB326" s="35"/>
    </row>
    <row r="327" spans="1:54" x14ac:dyDescent="0.25">
      <c r="A327" s="31"/>
      <c r="L327" s="31"/>
      <c r="M327" s="31"/>
      <c r="T327" s="31"/>
      <c r="U327" s="31"/>
      <c r="V327" s="33"/>
      <c r="W327" s="31"/>
      <c r="X327" s="31"/>
      <c r="Y327" s="31"/>
      <c r="Z327" s="31"/>
      <c r="AA327" s="31"/>
      <c r="AO327" s="35"/>
      <c r="AP327" s="35"/>
      <c r="AQ327" s="35"/>
      <c r="AR327" s="35"/>
      <c r="AS327" s="35"/>
      <c r="AT327" s="68"/>
      <c r="AW327" s="35"/>
      <c r="AX327" s="35"/>
      <c r="AY327" s="35"/>
      <c r="AZ327" s="35"/>
      <c r="BA327" s="35"/>
      <c r="BB327" s="35"/>
    </row>
    <row r="328" spans="1:54" x14ac:dyDescent="0.25">
      <c r="A328" s="31"/>
      <c r="L328" s="31"/>
      <c r="M328" s="31"/>
      <c r="T328" s="31"/>
      <c r="U328" s="31"/>
      <c r="V328" s="33"/>
      <c r="W328" s="31"/>
      <c r="X328" s="31"/>
      <c r="Y328" s="31"/>
      <c r="Z328" s="31"/>
      <c r="AA328" s="31"/>
      <c r="AO328" s="35"/>
      <c r="AP328" s="35"/>
      <c r="AQ328" s="35"/>
      <c r="AR328" s="35"/>
      <c r="AS328" s="35"/>
      <c r="AT328" s="68"/>
      <c r="AW328" s="35"/>
      <c r="AX328" s="35"/>
      <c r="AY328" s="35"/>
      <c r="AZ328" s="35"/>
      <c r="BA328" s="35"/>
      <c r="BB328" s="35"/>
    </row>
    <row r="329" spans="1:54" x14ac:dyDescent="0.25">
      <c r="A329" s="31"/>
      <c r="L329" s="31"/>
      <c r="M329" s="31"/>
      <c r="T329" s="31"/>
      <c r="U329" s="31"/>
      <c r="V329" s="33"/>
      <c r="W329" s="31"/>
      <c r="X329" s="31"/>
      <c r="Y329" s="31"/>
      <c r="Z329" s="31"/>
      <c r="AA329" s="31"/>
      <c r="AO329" s="35"/>
      <c r="AP329" s="35"/>
      <c r="AQ329" s="35"/>
      <c r="AR329" s="35"/>
      <c r="AS329" s="35"/>
      <c r="AT329" s="68"/>
      <c r="AW329" s="35"/>
      <c r="AX329" s="35"/>
      <c r="AY329" s="35"/>
      <c r="AZ329" s="35"/>
      <c r="BA329" s="35"/>
      <c r="BB329" s="35"/>
    </row>
    <row r="330" spans="1:54" x14ac:dyDescent="0.25">
      <c r="A330" s="31"/>
      <c r="L330" s="31"/>
      <c r="M330" s="31"/>
      <c r="T330" s="31"/>
      <c r="U330" s="31"/>
      <c r="V330" s="33"/>
      <c r="W330" s="31"/>
      <c r="X330" s="31"/>
      <c r="Y330" s="31"/>
      <c r="Z330" s="31"/>
      <c r="AA330" s="31"/>
      <c r="AO330" s="35"/>
      <c r="AP330" s="35"/>
      <c r="AQ330" s="35"/>
      <c r="AR330" s="35"/>
      <c r="AS330" s="35"/>
      <c r="AT330" s="68"/>
      <c r="AW330" s="35"/>
      <c r="AX330" s="35"/>
      <c r="AY330" s="35"/>
      <c r="AZ330" s="35"/>
      <c r="BA330" s="35"/>
      <c r="BB330" s="35"/>
    </row>
    <row r="331" spans="1:54" x14ac:dyDescent="0.25">
      <c r="A331" s="31"/>
      <c r="L331" s="31"/>
      <c r="M331" s="31"/>
      <c r="T331" s="31"/>
      <c r="U331" s="31"/>
      <c r="V331" s="33"/>
      <c r="W331" s="31"/>
      <c r="X331" s="31"/>
      <c r="Y331" s="31"/>
      <c r="Z331" s="31"/>
      <c r="AA331" s="31"/>
      <c r="AO331" s="35"/>
      <c r="AP331" s="35"/>
      <c r="AQ331" s="35"/>
      <c r="AR331" s="35"/>
      <c r="AS331" s="35"/>
      <c r="AT331" s="68"/>
      <c r="AW331" s="35"/>
      <c r="AX331" s="35"/>
      <c r="AY331" s="35"/>
      <c r="AZ331" s="35"/>
      <c r="BA331" s="35"/>
      <c r="BB331" s="35"/>
    </row>
    <row r="332" spans="1:54" x14ac:dyDescent="0.25">
      <c r="A332" s="31"/>
      <c r="L332" s="31"/>
      <c r="M332" s="31"/>
      <c r="T332" s="31"/>
      <c r="U332" s="31"/>
      <c r="V332" s="33"/>
      <c r="W332" s="31"/>
      <c r="X332" s="31"/>
      <c r="Y332" s="31"/>
      <c r="Z332" s="31"/>
      <c r="AA332" s="31"/>
      <c r="AO332" s="35"/>
      <c r="AP332" s="35"/>
      <c r="AQ332" s="35"/>
      <c r="AR332" s="35"/>
      <c r="AS332" s="35"/>
      <c r="AT332" s="68"/>
      <c r="AW332" s="35"/>
      <c r="AX332" s="35"/>
      <c r="AY332" s="35"/>
      <c r="AZ332" s="35"/>
      <c r="BA332" s="35"/>
      <c r="BB332" s="35"/>
    </row>
    <row r="333" spans="1:54" x14ac:dyDescent="0.25">
      <c r="A333" s="31"/>
      <c r="L333" s="31"/>
      <c r="M333" s="31"/>
      <c r="T333" s="31"/>
      <c r="U333" s="31"/>
      <c r="V333" s="33"/>
      <c r="W333" s="31"/>
      <c r="X333" s="31"/>
      <c r="Y333" s="31"/>
      <c r="Z333" s="31"/>
      <c r="AA333" s="31"/>
      <c r="AO333" s="35"/>
      <c r="AP333" s="35"/>
      <c r="AQ333" s="35"/>
      <c r="AR333" s="35"/>
      <c r="AS333" s="35"/>
      <c r="AT333" s="68"/>
      <c r="AW333" s="35"/>
      <c r="AX333" s="35"/>
      <c r="AY333" s="35"/>
      <c r="AZ333" s="35"/>
      <c r="BA333" s="35"/>
      <c r="BB333" s="35"/>
    </row>
    <row r="334" spans="1:54" x14ac:dyDescent="0.25">
      <c r="A334" s="31"/>
      <c r="L334" s="31"/>
      <c r="M334" s="31"/>
      <c r="T334" s="31"/>
      <c r="U334" s="31"/>
      <c r="V334" s="33"/>
      <c r="W334" s="31"/>
      <c r="X334" s="31"/>
      <c r="Y334" s="31"/>
      <c r="Z334" s="31"/>
      <c r="AA334" s="31"/>
      <c r="AO334" s="35"/>
      <c r="AP334" s="35"/>
      <c r="AQ334" s="35"/>
      <c r="AR334" s="35"/>
      <c r="AS334" s="35"/>
      <c r="AT334" s="68"/>
      <c r="AW334" s="35"/>
      <c r="AX334" s="35"/>
      <c r="AY334" s="35"/>
      <c r="AZ334" s="35"/>
      <c r="BA334" s="35"/>
      <c r="BB334" s="35"/>
    </row>
    <row r="335" spans="1:54" x14ac:dyDescent="0.25">
      <c r="A335" s="31"/>
      <c r="L335" s="31"/>
      <c r="M335" s="31"/>
      <c r="T335" s="31"/>
      <c r="U335" s="31"/>
      <c r="V335" s="33"/>
      <c r="W335" s="31"/>
      <c r="X335" s="31"/>
      <c r="Y335" s="31"/>
      <c r="Z335" s="31"/>
      <c r="AA335" s="31"/>
      <c r="AO335" s="35"/>
      <c r="AP335" s="35"/>
      <c r="AQ335" s="35"/>
      <c r="AR335" s="35"/>
      <c r="AS335" s="35"/>
      <c r="AT335" s="68"/>
      <c r="AW335" s="35"/>
      <c r="AX335" s="35"/>
      <c r="AY335" s="35"/>
      <c r="AZ335" s="35"/>
      <c r="BA335" s="35"/>
      <c r="BB335" s="35"/>
    </row>
    <row r="336" spans="1:54" x14ac:dyDescent="0.25">
      <c r="A336" s="31"/>
      <c r="L336" s="31"/>
      <c r="M336" s="31"/>
      <c r="T336" s="31"/>
      <c r="U336" s="31"/>
      <c r="V336" s="33"/>
      <c r="W336" s="31"/>
      <c r="X336" s="31"/>
      <c r="Y336" s="31"/>
      <c r="Z336" s="31"/>
      <c r="AA336" s="31"/>
      <c r="AO336" s="35"/>
      <c r="AP336" s="35"/>
      <c r="AQ336" s="35"/>
      <c r="AR336" s="35"/>
      <c r="AS336" s="35"/>
      <c r="AT336" s="68"/>
      <c r="AW336" s="35"/>
      <c r="AX336" s="35"/>
      <c r="AY336" s="35"/>
      <c r="AZ336" s="35"/>
      <c r="BA336" s="35"/>
      <c r="BB336" s="35"/>
    </row>
    <row r="337" spans="1:54" x14ac:dyDescent="0.25">
      <c r="A337" s="31"/>
      <c r="L337" s="31"/>
      <c r="M337" s="31"/>
      <c r="T337" s="31"/>
      <c r="U337" s="31"/>
      <c r="V337" s="33"/>
      <c r="W337" s="31"/>
      <c r="X337" s="31"/>
      <c r="Y337" s="31"/>
      <c r="Z337" s="31"/>
      <c r="AA337" s="31"/>
      <c r="AO337" s="35"/>
      <c r="AP337" s="35"/>
      <c r="AQ337" s="35"/>
      <c r="AR337" s="35"/>
      <c r="AS337" s="35"/>
      <c r="AT337" s="68"/>
      <c r="AW337" s="35"/>
      <c r="AX337" s="35"/>
      <c r="AY337" s="35"/>
      <c r="AZ337" s="35"/>
      <c r="BA337" s="35"/>
      <c r="BB337" s="35"/>
    </row>
    <row r="338" spans="1:54" x14ac:dyDescent="0.25">
      <c r="A338" s="31"/>
      <c r="L338" s="31"/>
      <c r="M338" s="31"/>
      <c r="T338" s="31"/>
      <c r="U338" s="31"/>
      <c r="V338" s="33"/>
      <c r="W338" s="31"/>
      <c r="X338" s="31"/>
      <c r="Y338" s="31"/>
      <c r="Z338" s="31"/>
      <c r="AA338" s="31"/>
      <c r="AO338" s="35"/>
      <c r="AP338" s="35"/>
      <c r="AQ338" s="35"/>
      <c r="AR338" s="35"/>
      <c r="AS338" s="35"/>
      <c r="AT338" s="68"/>
      <c r="AW338" s="35"/>
      <c r="AX338" s="35"/>
      <c r="AY338" s="35"/>
      <c r="AZ338" s="35"/>
      <c r="BA338" s="35"/>
      <c r="BB338" s="35"/>
    </row>
    <row r="339" spans="1:54" x14ac:dyDescent="0.25">
      <c r="A339" s="31"/>
      <c r="L339" s="31"/>
      <c r="M339" s="31"/>
      <c r="T339" s="31"/>
      <c r="U339" s="31"/>
      <c r="V339" s="33"/>
      <c r="W339" s="31"/>
      <c r="X339" s="31"/>
      <c r="Y339" s="31"/>
      <c r="Z339" s="31"/>
      <c r="AA339" s="31"/>
      <c r="AO339" s="35"/>
      <c r="AP339" s="35"/>
      <c r="AQ339" s="35"/>
      <c r="AR339" s="35"/>
      <c r="AS339" s="35"/>
      <c r="AT339" s="68"/>
      <c r="AW339" s="35"/>
      <c r="AX339" s="35"/>
      <c r="AY339" s="35"/>
      <c r="AZ339" s="35"/>
      <c r="BA339" s="35"/>
      <c r="BB339" s="35"/>
    </row>
    <row r="340" spans="1:54" x14ac:dyDescent="0.25">
      <c r="A340" s="31"/>
      <c r="L340" s="31"/>
      <c r="M340" s="31"/>
      <c r="T340" s="31"/>
      <c r="U340" s="31"/>
      <c r="V340" s="33"/>
      <c r="W340" s="31"/>
      <c r="X340" s="31"/>
      <c r="Y340" s="31"/>
      <c r="Z340" s="31"/>
      <c r="AA340" s="31"/>
      <c r="AO340" s="35"/>
      <c r="AP340" s="35"/>
      <c r="AQ340" s="35"/>
      <c r="AR340" s="35"/>
      <c r="AS340" s="35"/>
      <c r="AT340" s="68"/>
      <c r="AW340" s="35"/>
      <c r="AX340" s="35"/>
      <c r="AY340" s="35"/>
      <c r="AZ340" s="35"/>
      <c r="BA340" s="35"/>
      <c r="BB340" s="35"/>
    </row>
    <row r="341" spans="1:54" x14ac:dyDescent="0.25">
      <c r="A341" s="31"/>
      <c r="L341" s="31"/>
      <c r="M341" s="31"/>
      <c r="T341" s="31"/>
      <c r="U341" s="31"/>
      <c r="V341" s="33"/>
      <c r="W341" s="31"/>
      <c r="X341" s="31"/>
      <c r="Y341" s="31"/>
      <c r="Z341" s="31"/>
      <c r="AA341" s="31"/>
      <c r="AO341" s="35"/>
      <c r="AP341" s="35"/>
      <c r="AQ341" s="35"/>
      <c r="AR341" s="35"/>
      <c r="AS341" s="35"/>
      <c r="AT341" s="68"/>
      <c r="AW341" s="35"/>
      <c r="AX341" s="35"/>
      <c r="AY341" s="35"/>
      <c r="AZ341" s="35"/>
      <c r="BA341" s="35"/>
      <c r="BB341" s="35"/>
    </row>
    <row r="342" spans="1:54" x14ac:dyDescent="0.25">
      <c r="A342" s="31"/>
      <c r="L342" s="31"/>
      <c r="M342" s="31"/>
      <c r="T342" s="31"/>
      <c r="U342" s="31"/>
      <c r="V342" s="33"/>
      <c r="W342" s="31"/>
      <c r="X342" s="31"/>
      <c r="Y342" s="31"/>
      <c r="Z342" s="31"/>
      <c r="AA342" s="31"/>
      <c r="AO342" s="35"/>
      <c r="AP342" s="35"/>
      <c r="AQ342" s="35"/>
      <c r="AR342" s="35"/>
      <c r="AS342" s="35"/>
      <c r="AT342" s="68"/>
      <c r="AW342" s="35"/>
      <c r="AX342" s="35"/>
      <c r="AY342" s="35"/>
      <c r="AZ342" s="35"/>
      <c r="BA342" s="35"/>
      <c r="BB342" s="35"/>
    </row>
    <row r="343" spans="1:54" x14ac:dyDescent="0.25">
      <c r="A343" s="31"/>
      <c r="L343" s="31"/>
      <c r="M343" s="31"/>
      <c r="T343" s="31"/>
      <c r="U343" s="31"/>
      <c r="V343" s="33"/>
      <c r="W343" s="31"/>
      <c r="X343" s="31"/>
      <c r="Y343" s="31"/>
      <c r="Z343" s="31"/>
      <c r="AA343" s="31"/>
      <c r="AO343" s="35"/>
      <c r="AP343" s="35"/>
      <c r="AQ343" s="35"/>
      <c r="AR343" s="35"/>
      <c r="AS343" s="35"/>
      <c r="AT343" s="68"/>
      <c r="AW343" s="35"/>
      <c r="AX343" s="35"/>
      <c r="AY343" s="35"/>
      <c r="AZ343" s="35"/>
      <c r="BA343" s="35"/>
      <c r="BB343" s="35"/>
    </row>
    <row r="344" spans="1:54" x14ac:dyDescent="0.25">
      <c r="A344" s="31"/>
      <c r="L344" s="31"/>
      <c r="M344" s="31"/>
      <c r="T344" s="31"/>
      <c r="U344" s="31"/>
      <c r="V344" s="33"/>
      <c r="W344" s="31"/>
      <c r="X344" s="31"/>
      <c r="Y344" s="31"/>
      <c r="Z344" s="31"/>
      <c r="AA344" s="31"/>
      <c r="AO344" s="35"/>
      <c r="AP344" s="35"/>
      <c r="AQ344" s="35"/>
      <c r="AR344" s="35"/>
      <c r="AS344" s="35"/>
      <c r="AT344" s="68"/>
      <c r="AW344" s="35"/>
      <c r="AX344" s="35"/>
      <c r="AY344" s="35"/>
      <c r="AZ344" s="35"/>
      <c r="BA344" s="35"/>
      <c r="BB344" s="35"/>
    </row>
    <row r="345" spans="1:54" x14ac:dyDescent="0.25">
      <c r="A345" s="31"/>
      <c r="L345" s="31"/>
      <c r="M345" s="31"/>
      <c r="T345" s="31"/>
      <c r="U345" s="31"/>
      <c r="V345" s="33"/>
      <c r="W345" s="31"/>
      <c r="X345" s="31"/>
      <c r="Y345" s="31"/>
      <c r="Z345" s="31"/>
      <c r="AA345" s="31"/>
      <c r="AO345" s="35"/>
      <c r="AP345" s="35"/>
      <c r="AQ345" s="35"/>
      <c r="AR345" s="35"/>
      <c r="AS345" s="35"/>
      <c r="AT345" s="68"/>
      <c r="AW345" s="35"/>
      <c r="AX345" s="35"/>
      <c r="AY345" s="35"/>
      <c r="AZ345" s="35"/>
      <c r="BA345" s="35"/>
      <c r="BB345" s="35"/>
    </row>
    <row r="346" spans="1:54" x14ac:dyDescent="0.25">
      <c r="A346" s="31"/>
      <c r="L346" s="31"/>
      <c r="M346" s="31"/>
      <c r="T346" s="31"/>
      <c r="U346" s="31"/>
      <c r="V346" s="33"/>
      <c r="W346" s="31"/>
      <c r="X346" s="31"/>
      <c r="Y346" s="31"/>
      <c r="Z346" s="31"/>
      <c r="AA346" s="31"/>
      <c r="AO346" s="35"/>
      <c r="AP346" s="35"/>
      <c r="AQ346" s="35"/>
      <c r="AR346" s="35"/>
      <c r="AS346" s="35"/>
      <c r="AT346" s="68"/>
      <c r="AW346" s="35"/>
      <c r="AX346" s="35"/>
      <c r="AY346" s="35"/>
      <c r="AZ346" s="35"/>
      <c r="BA346" s="35"/>
      <c r="BB346" s="35"/>
    </row>
    <row r="347" spans="1:54" x14ac:dyDescent="0.25">
      <c r="A347" s="31"/>
      <c r="L347" s="31"/>
      <c r="M347" s="31"/>
      <c r="T347" s="31"/>
      <c r="U347" s="31"/>
      <c r="V347" s="33"/>
      <c r="W347" s="31"/>
      <c r="X347" s="31"/>
      <c r="Y347" s="31"/>
      <c r="Z347" s="31"/>
      <c r="AA347" s="31"/>
      <c r="AO347" s="35"/>
      <c r="AP347" s="35"/>
      <c r="AQ347" s="35"/>
      <c r="AR347" s="35"/>
      <c r="AS347" s="35"/>
      <c r="AT347" s="68"/>
      <c r="AW347" s="35"/>
      <c r="AX347" s="35"/>
      <c r="AY347" s="35"/>
      <c r="AZ347" s="35"/>
      <c r="BA347" s="35"/>
      <c r="BB347" s="35"/>
    </row>
    <row r="348" spans="1:54" x14ac:dyDescent="0.25">
      <c r="A348" s="31"/>
      <c r="L348" s="31"/>
      <c r="M348" s="31"/>
      <c r="T348" s="31"/>
      <c r="U348" s="31"/>
      <c r="V348" s="33"/>
      <c r="W348" s="31"/>
      <c r="X348" s="31"/>
      <c r="Y348" s="31"/>
      <c r="Z348" s="31"/>
      <c r="AA348" s="31"/>
      <c r="AO348" s="35"/>
      <c r="AP348" s="35"/>
      <c r="AQ348" s="35"/>
      <c r="AR348" s="35"/>
      <c r="AS348" s="35"/>
      <c r="AT348" s="68"/>
      <c r="AW348" s="35"/>
      <c r="AX348" s="35"/>
      <c r="AY348" s="35"/>
      <c r="AZ348" s="35"/>
      <c r="BA348" s="35"/>
      <c r="BB348" s="35"/>
    </row>
    <row r="349" spans="1:54" x14ac:dyDescent="0.25">
      <c r="A349" s="31"/>
      <c r="L349" s="31"/>
      <c r="M349" s="31"/>
      <c r="T349" s="31"/>
      <c r="U349" s="31"/>
      <c r="V349" s="33"/>
      <c r="W349" s="31"/>
      <c r="X349" s="31"/>
      <c r="Y349" s="31"/>
      <c r="Z349" s="31"/>
      <c r="AA349" s="31"/>
      <c r="AO349" s="35"/>
      <c r="AP349" s="35"/>
      <c r="AQ349" s="35"/>
      <c r="AR349" s="35"/>
      <c r="AS349" s="35"/>
      <c r="AT349" s="68"/>
      <c r="AW349" s="35"/>
      <c r="AX349" s="35"/>
      <c r="AY349" s="35"/>
      <c r="AZ349" s="35"/>
      <c r="BA349" s="35"/>
      <c r="BB349" s="35"/>
    </row>
    <row r="350" spans="1:54" x14ac:dyDescent="0.25">
      <c r="A350" s="31"/>
      <c r="L350" s="31"/>
      <c r="M350" s="31"/>
      <c r="T350" s="31"/>
      <c r="U350" s="31"/>
      <c r="V350" s="33"/>
      <c r="W350" s="31"/>
      <c r="X350" s="31"/>
      <c r="Y350" s="31"/>
      <c r="Z350" s="31"/>
      <c r="AA350" s="31"/>
      <c r="AO350" s="35"/>
      <c r="AP350" s="35"/>
      <c r="AQ350" s="35"/>
      <c r="AR350" s="35"/>
      <c r="AS350" s="35"/>
      <c r="AT350" s="68"/>
      <c r="AW350" s="35"/>
      <c r="AX350" s="35"/>
      <c r="AY350" s="35"/>
      <c r="AZ350" s="35"/>
      <c r="BA350" s="35"/>
      <c r="BB350" s="35"/>
    </row>
    <row r="351" spans="1:54" x14ac:dyDescent="0.25">
      <c r="A351" s="31"/>
      <c r="L351" s="31"/>
      <c r="M351" s="31"/>
      <c r="T351" s="31"/>
      <c r="U351" s="31"/>
      <c r="V351" s="33"/>
      <c r="W351" s="31"/>
      <c r="X351" s="31"/>
      <c r="Y351" s="31"/>
      <c r="Z351" s="31"/>
      <c r="AA351" s="31"/>
      <c r="AO351" s="35"/>
      <c r="AP351" s="35"/>
      <c r="AQ351" s="35"/>
      <c r="AR351" s="35"/>
      <c r="AS351" s="35"/>
      <c r="AT351" s="68"/>
      <c r="AW351" s="35"/>
      <c r="AX351" s="35"/>
      <c r="AY351" s="35"/>
      <c r="AZ351" s="35"/>
      <c r="BA351" s="35"/>
      <c r="BB351" s="35"/>
    </row>
    <row r="352" spans="1:54" x14ac:dyDescent="0.25">
      <c r="A352" s="31"/>
      <c r="L352" s="31"/>
      <c r="M352" s="31"/>
      <c r="T352" s="31"/>
      <c r="U352" s="31"/>
      <c r="V352" s="33"/>
      <c r="W352" s="31"/>
      <c r="X352" s="31"/>
      <c r="Y352" s="31"/>
      <c r="Z352" s="31"/>
      <c r="AA352" s="31"/>
      <c r="AO352" s="35"/>
      <c r="AP352" s="35"/>
      <c r="AQ352" s="35"/>
      <c r="AR352" s="35"/>
      <c r="AS352" s="35"/>
      <c r="AT352" s="68"/>
      <c r="AW352" s="35"/>
      <c r="AX352" s="35"/>
      <c r="AY352" s="35"/>
      <c r="AZ352" s="35"/>
      <c r="BA352" s="35"/>
      <c r="BB352" s="35"/>
    </row>
    <row r="353" spans="1:54" x14ac:dyDescent="0.25">
      <c r="A353" s="31"/>
      <c r="L353" s="31"/>
      <c r="M353" s="31"/>
      <c r="T353" s="31"/>
      <c r="U353" s="31"/>
      <c r="V353" s="33"/>
      <c r="W353" s="31"/>
      <c r="X353" s="31"/>
      <c r="Y353" s="31"/>
      <c r="Z353" s="31"/>
      <c r="AA353" s="31"/>
      <c r="AO353" s="35"/>
      <c r="AP353" s="35"/>
      <c r="AQ353" s="35"/>
      <c r="AR353" s="35"/>
      <c r="AS353" s="35"/>
      <c r="AT353" s="68"/>
      <c r="AW353" s="35"/>
      <c r="AX353" s="35"/>
      <c r="AY353" s="35"/>
      <c r="AZ353" s="35"/>
      <c r="BA353" s="35"/>
      <c r="BB353" s="35"/>
    </row>
    <row r="354" spans="1:54" x14ac:dyDescent="0.25">
      <c r="A354" s="31"/>
      <c r="L354" s="31"/>
      <c r="M354" s="31"/>
      <c r="T354" s="31"/>
      <c r="U354" s="31"/>
      <c r="V354" s="33"/>
      <c r="W354" s="31"/>
      <c r="X354" s="31"/>
      <c r="Y354" s="31"/>
      <c r="Z354" s="31"/>
      <c r="AA354" s="31"/>
      <c r="AO354" s="35"/>
      <c r="AP354" s="35"/>
      <c r="AQ354" s="35"/>
      <c r="AR354" s="35"/>
      <c r="AS354" s="35"/>
      <c r="AT354" s="68"/>
      <c r="AW354" s="35"/>
      <c r="AX354" s="35"/>
      <c r="AY354" s="35"/>
      <c r="AZ354" s="35"/>
      <c r="BA354" s="35"/>
      <c r="BB354" s="35"/>
    </row>
    <row r="355" spans="1:54" x14ac:dyDescent="0.25">
      <c r="A355" s="31"/>
      <c r="L355" s="31"/>
      <c r="M355" s="31"/>
      <c r="T355" s="31"/>
      <c r="U355" s="31"/>
      <c r="V355" s="33"/>
      <c r="W355" s="31"/>
      <c r="X355" s="31"/>
      <c r="Y355" s="31"/>
      <c r="Z355" s="31"/>
      <c r="AA355" s="31"/>
      <c r="AO355" s="35"/>
      <c r="AP355" s="35"/>
      <c r="AQ355" s="35"/>
      <c r="AR355" s="35"/>
      <c r="AS355" s="35"/>
      <c r="AT355" s="68"/>
      <c r="AW355" s="35"/>
      <c r="AX355" s="35"/>
      <c r="AY355" s="35"/>
      <c r="AZ355" s="35"/>
      <c r="BA355" s="35"/>
      <c r="BB355" s="35"/>
    </row>
    <row r="356" spans="1:54" x14ac:dyDescent="0.25">
      <c r="A356" s="31"/>
      <c r="L356" s="31"/>
      <c r="M356" s="31"/>
      <c r="T356" s="31"/>
      <c r="U356" s="31"/>
      <c r="V356" s="33"/>
      <c r="W356" s="31"/>
      <c r="X356" s="31"/>
      <c r="Y356" s="31"/>
      <c r="Z356" s="31"/>
      <c r="AA356" s="31"/>
      <c r="AO356" s="35"/>
      <c r="AP356" s="35"/>
      <c r="AQ356" s="35"/>
      <c r="AR356" s="35"/>
      <c r="AS356" s="35"/>
      <c r="AT356" s="68"/>
      <c r="AW356" s="35"/>
      <c r="AX356" s="35"/>
      <c r="AY356" s="35"/>
      <c r="AZ356" s="35"/>
      <c r="BA356" s="35"/>
      <c r="BB356" s="35"/>
    </row>
    <row r="357" spans="1:54" x14ac:dyDescent="0.25">
      <c r="A357" s="31"/>
      <c r="L357" s="31"/>
      <c r="M357" s="31"/>
      <c r="T357" s="31"/>
      <c r="U357" s="31"/>
      <c r="V357" s="33"/>
      <c r="W357" s="31"/>
      <c r="X357" s="31"/>
      <c r="Y357" s="31"/>
      <c r="Z357" s="31"/>
      <c r="AA357" s="31"/>
      <c r="AO357" s="35"/>
      <c r="AP357" s="35"/>
      <c r="AQ357" s="35"/>
      <c r="AR357" s="35"/>
      <c r="AS357" s="35"/>
      <c r="AT357" s="68"/>
      <c r="AW357" s="35"/>
      <c r="AX357" s="35"/>
      <c r="AY357" s="35"/>
      <c r="AZ357" s="35"/>
      <c r="BA357" s="35"/>
      <c r="BB357" s="35"/>
    </row>
    <row r="358" spans="1:54" x14ac:dyDescent="0.25">
      <c r="A358" s="31"/>
      <c r="L358" s="31"/>
      <c r="M358" s="31"/>
      <c r="T358" s="31"/>
      <c r="U358" s="31"/>
      <c r="V358" s="33"/>
      <c r="W358" s="31"/>
      <c r="X358" s="31"/>
      <c r="Y358" s="31"/>
      <c r="Z358" s="31"/>
      <c r="AA358" s="31"/>
      <c r="AO358" s="35"/>
      <c r="AP358" s="35"/>
      <c r="AQ358" s="35"/>
      <c r="AR358" s="35"/>
      <c r="AS358" s="35"/>
      <c r="AT358" s="68"/>
      <c r="AW358" s="35"/>
      <c r="AX358" s="35"/>
      <c r="AY358" s="35"/>
      <c r="AZ358" s="35"/>
      <c r="BA358" s="35"/>
      <c r="BB358" s="35"/>
    </row>
    <row r="359" spans="1:54" x14ac:dyDescent="0.25">
      <c r="A359" s="31"/>
      <c r="L359" s="31"/>
      <c r="M359" s="31"/>
      <c r="T359" s="31"/>
      <c r="U359" s="31"/>
      <c r="V359" s="33"/>
      <c r="W359" s="31"/>
      <c r="X359" s="31"/>
      <c r="Y359" s="31"/>
      <c r="Z359" s="31"/>
      <c r="AA359" s="31"/>
      <c r="AO359" s="35"/>
      <c r="AP359" s="35"/>
      <c r="AQ359" s="35"/>
      <c r="AR359" s="35"/>
      <c r="AS359" s="35"/>
      <c r="AT359" s="68"/>
      <c r="AW359" s="35"/>
      <c r="AX359" s="35"/>
      <c r="AY359" s="35"/>
      <c r="AZ359" s="35"/>
      <c r="BA359" s="35"/>
      <c r="BB359" s="35"/>
    </row>
    <row r="360" spans="1:54" x14ac:dyDescent="0.25">
      <c r="A360" s="31"/>
      <c r="L360" s="31"/>
      <c r="M360" s="31"/>
      <c r="T360" s="31"/>
      <c r="U360" s="31"/>
      <c r="V360" s="33"/>
      <c r="W360" s="31"/>
      <c r="X360" s="31"/>
      <c r="Y360" s="31"/>
      <c r="Z360" s="31"/>
      <c r="AA360" s="31"/>
      <c r="AO360" s="35"/>
      <c r="AP360" s="35"/>
      <c r="AQ360" s="35"/>
      <c r="AR360" s="35"/>
      <c r="AS360" s="35"/>
      <c r="AT360" s="68"/>
      <c r="AW360" s="35"/>
      <c r="AX360" s="35"/>
      <c r="AY360" s="35"/>
      <c r="AZ360" s="35"/>
      <c r="BA360" s="35"/>
      <c r="BB360" s="35"/>
    </row>
    <row r="361" spans="1:54" x14ac:dyDescent="0.25">
      <c r="A361" s="31"/>
      <c r="L361" s="31"/>
      <c r="M361" s="31"/>
      <c r="T361" s="31"/>
      <c r="U361" s="31"/>
      <c r="V361" s="33"/>
      <c r="W361" s="31"/>
      <c r="X361" s="31"/>
      <c r="Y361" s="31"/>
      <c r="Z361" s="31"/>
      <c r="AA361" s="31"/>
      <c r="AO361" s="35"/>
      <c r="AP361" s="35"/>
      <c r="AQ361" s="35"/>
      <c r="AR361" s="35"/>
      <c r="AS361" s="35"/>
      <c r="AT361" s="68"/>
      <c r="AW361" s="35"/>
      <c r="AX361" s="35"/>
      <c r="AY361" s="35"/>
      <c r="AZ361" s="35"/>
      <c r="BA361" s="35"/>
      <c r="BB361" s="35"/>
    </row>
    <row r="362" spans="1:54" x14ac:dyDescent="0.25">
      <c r="A362" s="31"/>
      <c r="L362" s="31"/>
      <c r="M362" s="31"/>
      <c r="T362" s="31"/>
      <c r="U362" s="31"/>
      <c r="V362" s="33"/>
      <c r="W362" s="31"/>
      <c r="X362" s="31"/>
      <c r="Y362" s="31"/>
      <c r="Z362" s="31"/>
      <c r="AA362" s="31"/>
      <c r="AO362" s="35"/>
      <c r="AP362" s="35"/>
      <c r="AQ362" s="35"/>
      <c r="AR362" s="35"/>
      <c r="AS362" s="35"/>
      <c r="AT362" s="68"/>
      <c r="AW362" s="35"/>
      <c r="AX362" s="35"/>
      <c r="AY362" s="35"/>
      <c r="AZ362" s="35"/>
      <c r="BA362" s="35"/>
      <c r="BB362" s="35"/>
    </row>
    <row r="363" spans="1:54" x14ac:dyDescent="0.25">
      <c r="A363" s="31"/>
      <c r="L363" s="31"/>
      <c r="M363" s="31"/>
      <c r="T363" s="31"/>
      <c r="U363" s="31"/>
      <c r="V363" s="33"/>
      <c r="W363" s="31"/>
      <c r="X363" s="31"/>
      <c r="Y363" s="31"/>
      <c r="Z363" s="31"/>
      <c r="AA363" s="31"/>
      <c r="AO363" s="35"/>
      <c r="AP363" s="35"/>
      <c r="AQ363" s="35"/>
      <c r="AR363" s="35"/>
      <c r="AS363" s="35"/>
      <c r="AT363" s="68"/>
      <c r="AW363" s="35"/>
      <c r="AX363" s="35"/>
      <c r="AY363" s="35"/>
      <c r="AZ363" s="35"/>
      <c r="BA363" s="35"/>
      <c r="BB363" s="35"/>
    </row>
    <row r="364" spans="1:54" x14ac:dyDescent="0.25">
      <c r="A364" s="31"/>
      <c r="L364" s="31"/>
      <c r="M364" s="31"/>
      <c r="T364" s="31"/>
      <c r="U364" s="31"/>
      <c r="V364" s="33"/>
      <c r="W364" s="31"/>
      <c r="X364" s="31"/>
      <c r="Y364" s="31"/>
      <c r="Z364" s="31"/>
      <c r="AA364" s="31"/>
      <c r="AO364" s="35"/>
      <c r="AP364" s="35"/>
      <c r="AQ364" s="35"/>
      <c r="AR364" s="35"/>
      <c r="AS364" s="35"/>
      <c r="AT364" s="68"/>
      <c r="AW364" s="35"/>
      <c r="AX364" s="35"/>
      <c r="AY364" s="35"/>
      <c r="AZ364" s="35"/>
      <c r="BA364" s="35"/>
      <c r="BB364" s="35"/>
    </row>
    <row r="365" spans="1:54" x14ac:dyDescent="0.25">
      <c r="A365" s="31"/>
      <c r="L365" s="31"/>
      <c r="M365" s="31"/>
      <c r="T365" s="31"/>
      <c r="U365" s="31"/>
      <c r="V365" s="33"/>
      <c r="W365" s="31"/>
      <c r="X365" s="31"/>
      <c r="Y365" s="31"/>
      <c r="Z365" s="31"/>
      <c r="AA365" s="31"/>
      <c r="AO365" s="35"/>
      <c r="AP365" s="35"/>
      <c r="AQ365" s="35"/>
      <c r="AR365" s="35"/>
      <c r="AS365" s="35"/>
      <c r="AT365" s="68"/>
      <c r="AW365" s="35"/>
      <c r="AX365" s="35"/>
      <c r="AY365" s="35"/>
      <c r="AZ365" s="35"/>
      <c r="BA365" s="35"/>
      <c r="BB365" s="35"/>
    </row>
    <row r="366" spans="1:54" x14ac:dyDescent="0.25">
      <c r="A366" s="31"/>
      <c r="L366" s="31"/>
      <c r="M366" s="31"/>
      <c r="T366" s="31"/>
      <c r="U366" s="31"/>
      <c r="V366" s="33"/>
      <c r="W366" s="31"/>
      <c r="X366" s="31"/>
      <c r="Y366" s="31"/>
      <c r="Z366" s="31"/>
      <c r="AA366" s="31"/>
      <c r="AO366" s="35"/>
      <c r="AP366" s="35"/>
      <c r="AQ366" s="35"/>
      <c r="AR366" s="35"/>
      <c r="AS366" s="35"/>
      <c r="AT366" s="68"/>
      <c r="AW366" s="35"/>
      <c r="AX366" s="35"/>
      <c r="AY366" s="35"/>
      <c r="AZ366" s="35"/>
      <c r="BA366" s="35"/>
      <c r="BB366" s="35"/>
    </row>
    <row r="367" spans="1:54" x14ac:dyDescent="0.25">
      <c r="A367" s="31"/>
      <c r="L367" s="31"/>
      <c r="M367" s="31"/>
      <c r="T367" s="31"/>
      <c r="U367" s="31"/>
      <c r="V367" s="33"/>
      <c r="W367" s="31"/>
      <c r="X367" s="31"/>
      <c r="Y367" s="31"/>
      <c r="Z367" s="31"/>
      <c r="AA367" s="31"/>
      <c r="AO367" s="35"/>
      <c r="AP367" s="35"/>
      <c r="AQ367" s="35"/>
      <c r="AR367" s="35"/>
      <c r="AS367" s="35"/>
      <c r="AT367" s="68"/>
      <c r="AW367" s="35"/>
      <c r="AX367" s="35"/>
      <c r="AY367" s="35"/>
      <c r="AZ367" s="35"/>
      <c r="BA367" s="35"/>
      <c r="BB367" s="35"/>
    </row>
    <row r="368" spans="1:54" x14ac:dyDescent="0.25">
      <c r="A368" s="31"/>
      <c r="L368" s="31"/>
      <c r="M368" s="31"/>
      <c r="T368" s="31"/>
      <c r="U368" s="31"/>
      <c r="V368" s="33"/>
      <c r="W368" s="31"/>
      <c r="X368" s="31"/>
      <c r="Y368" s="31"/>
      <c r="Z368" s="31"/>
      <c r="AA368" s="31"/>
      <c r="AO368" s="35"/>
      <c r="AP368" s="35"/>
      <c r="AQ368" s="35"/>
      <c r="AR368" s="35"/>
      <c r="AS368" s="35"/>
      <c r="AT368" s="68"/>
      <c r="AW368" s="35"/>
      <c r="AX368" s="35"/>
      <c r="AY368" s="35"/>
      <c r="AZ368" s="35"/>
      <c r="BA368" s="35"/>
      <c r="BB368" s="35"/>
    </row>
    <row r="369" spans="1:54" x14ac:dyDescent="0.25">
      <c r="A369" s="31"/>
      <c r="L369" s="31"/>
      <c r="M369" s="31"/>
      <c r="T369" s="31"/>
      <c r="U369" s="31"/>
      <c r="V369" s="33"/>
      <c r="W369" s="31"/>
      <c r="X369" s="31"/>
      <c r="Y369" s="31"/>
      <c r="Z369" s="31"/>
      <c r="AA369" s="31"/>
      <c r="AO369" s="35"/>
      <c r="AP369" s="35"/>
      <c r="AQ369" s="35"/>
      <c r="AR369" s="35"/>
      <c r="AS369" s="35"/>
      <c r="AT369" s="68"/>
      <c r="AW369" s="35"/>
      <c r="AX369" s="35"/>
      <c r="AY369" s="35"/>
      <c r="AZ369" s="35"/>
      <c r="BA369" s="35"/>
      <c r="BB369" s="35"/>
    </row>
    <row r="370" spans="1:54" x14ac:dyDescent="0.25">
      <c r="A370" s="31"/>
      <c r="L370" s="31"/>
      <c r="M370" s="31"/>
      <c r="T370" s="31"/>
      <c r="U370" s="31"/>
      <c r="V370" s="33"/>
      <c r="W370" s="31"/>
      <c r="X370" s="31"/>
      <c r="Y370" s="31"/>
      <c r="Z370" s="31"/>
      <c r="AA370" s="31"/>
      <c r="AO370" s="35"/>
      <c r="AP370" s="35"/>
      <c r="AQ370" s="35"/>
      <c r="AR370" s="35"/>
      <c r="AS370" s="35"/>
      <c r="AT370" s="68"/>
      <c r="AW370" s="35"/>
      <c r="AX370" s="35"/>
      <c r="AY370" s="35"/>
      <c r="AZ370" s="35"/>
      <c r="BA370" s="35"/>
      <c r="BB370" s="35"/>
    </row>
    <row r="371" spans="1:54" x14ac:dyDescent="0.25">
      <c r="A371" s="31"/>
      <c r="L371" s="31"/>
      <c r="M371" s="31"/>
      <c r="T371" s="31"/>
      <c r="U371" s="31"/>
      <c r="V371" s="33"/>
      <c r="W371" s="31"/>
      <c r="X371" s="31"/>
      <c r="Y371" s="31"/>
      <c r="Z371" s="31"/>
      <c r="AA371" s="31"/>
      <c r="AO371" s="35"/>
      <c r="AP371" s="35"/>
      <c r="AQ371" s="35"/>
      <c r="AR371" s="35"/>
      <c r="AS371" s="35"/>
      <c r="AT371" s="68"/>
      <c r="AW371" s="35"/>
      <c r="AX371" s="35"/>
      <c r="AY371" s="35"/>
      <c r="AZ371" s="35"/>
      <c r="BA371" s="35"/>
      <c r="BB371" s="35"/>
    </row>
    <row r="372" spans="1:54" x14ac:dyDescent="0.25">
      <c r="A372" s="31"/>
      <c r="L372" s="31"/>
      <c r="M372" s="31"/>
      <c r="T372" s="31"/>
      <c r="U372" s="31"/>
      <c r="V372" s="33"/>
      <c r="W372" s="31"/>
      <c r="X372" s="31"/>
      <c r="Y372" s="31"/>
      <c r="Z372" s="31"/>
      <c r="AA372" s="31"/>
      <c r="AO372" s="35"/>
      <c r="AP372" s="35"/>
      <c r="AQ372" s="35"/>
      <c r="AR372" s="35"/>
      <c r="AS372" s="35"/>
      <c r="AT372" s="68"/>
      <c r="AW372" s="35"/>
      <c r="AX372" s="35"/>
      <c r="AY372" s="35"/>
      <c r="AZ372" s="35"/>
      <c r="BA372" s="35"/>
      <c r="BB372" s="35"/>
    </row>
    <row r="373" spans="1:54" x14ac:dyDescent="0.25">
      <c r="A373" s="31"/>
      <c r="L373" s="31"/>
      <c r="M373" s="31"/>
      <c r="T373" s="31"/>
      <c r="U373" s="31"/>
      <c r="V373" s="33"/>
      <c r="W373" s="31"/>
      <c r="X373" s="31"/>
      <c r="Y373" s="31"/>
      <c r="Z373" s="31"/>
      <c r="AA373" s="31"/>
      <c r="AO373" s="35"/>
      <c r="AP373" s="35"/>
      <c r="AQ373" s="35"/>
      <c r="AR373" s="35"/>
      <c r="AS373" s="35"/>
      <c r="AT373" s="68"/>
      <c r="AW373" s="35"/>
      <c r="AX373" s="35"/>
      <c r="AY373" s="35"/>
      <c r="AZ373" s="35"/>
      <c r="BA373" s="35"/>
      <c r="BB373" s="35"/>
    </row>
    <row r="374" spans="1:54" x14ac:dyDescent="0.25">
      <c r="A374" s="31"/>
      <c r="L374" s="31"/>
      <c r="M374" s="31"/>
      <c r="T374" s="31"/>
      <c r="U374" s="31"/>
      <c r="V374" s="33"/>
      <c r="W374" s="31"/>
      <c r="X374" s="31"/>
      <c r="Y374" s="31"/>
      <c r="Z374" s="31"/>
      <c r="AA374" s="31"/>
      <c r="AO374" s="35"/>
      <c r="AP374" s="35"/>
      <c r="AQ374" s="35"/>
      <c r="AR374" s="35"/>
      <c r="AS374" s="35"/>
      <c r="AT374" s="68"/>
      <c r="AW374" s="35"/>
      <c r="AX374" s="35"/>
      <c r="AY374" s="35"/>
      <c r="AZ374" s="35"/>
      <c r="BA374" s="35"/>
      <c r="BB374" s="35"/>
    </row>
    <row r="375" spans="1:54" x14ac:dyDescent="0.25">
      <c r="A375" s="31"/>
      <c r="L375" s="31"/>
      <c r="M375" s="31"/>
      <c r="T375" s="31"/>
      <c r="U375" s="31"/>
      <c r="V375" s="33"/>
      <c r="W375" s="31"/>
      <c r="X375" s="31"/>
      <c r="Y375" s="31"/>
      <c r="Z375" s="31"/>
      <c r="AA375" s="31"/>
      <c r="AO375" s="35"/>
      <c r="AP375" s="35"/>
      <c r="AQ375" s="35"/>
      <c r="AR375" s="35"/>
      <c r="AS375" s="35"/>
      <c r="AT375" s="68"/>
      <c r="AW375" s="35"/>
      <c r="AX375" s="35"/>
      <c r="AY375" s="35"/>
      <c r="AZ375" s="35"/>
      <c r="BA375" s="35"/>
      <c r="BB375" s="35"/>
    </row>
    <row r="376" spans="1:54" x14ac:dyDescent="0.25">
      <c r="A376" s="31"/>
      <c r="L376" s="31"/>
      <c r="M376" s="31"/>
      <c r="T376" s="31"/>
      <c r="U376" s="31"/>
      <c r="V376" s="33"/>
      <c r="W376" s="31"/>
      <c r="X376" s="31"/>
      <c r="Y376" s="31"/>
      <c r="Z376" s="31"/>
      <c r="AA376" s="31"/>
      <c r="AO376" s="35"/>
      <c r="AP376" s="35"/>
      <c r="AQ376" s="35"/>
      <c r="AR376" s="35"/>
      <c r="AS376" s="35"/>
      <c r="AT376" s="68"/>
      <c r="AW376" s="35"/>
      <c r="AX376" s="35"/>
      <c r="AY376" s="35"/>
      <c r="AZ376" s="35"/>
      <c r="BA376" s="35"/>
      <c r="BB376" s="35"/>
    </row>
    <row r="377" spans="1:54" x14ac:dyDescent="0.25">
      <c r="A377" s="31"/>
      <c r="L377" s="31"/>
      <c r="M377" s="31"/>
      <c r="T377" s="31"/>
      <c r="U377" s="31"/>
      <c r="V377" s="33"/>
      <c r="W377" s="31"/>
      <c r="X377" s="31"/>
      <c r="Y377" s="31"/>
      <c r="Z377" s="31"/>
      <c r="AA377" s="31"/>
      <c r="AO377" s="35"/>
      <c r="AP377" s="35"/>
      <c r="AQ377" s="35"/>
      <c r="AR377" s="35"/>
      <c r="AS377" s="35"/>
      <c r="AT377" s="68"/>
      <c r="AW377" s="35"/>
      <c r="AX377" s="35"/>
      <c r="AY377" s="35"/>
      <c r="AZ377" s="35"/>
      <c r="BA377" s="35"/>
      <c r="BB377" s="35"/>
    </row>
    <row r="378" spans="1:54" x14ac:dyDescent="0.25">
      <c r="A378" s="31"/>
      <c r="L378" s="31"/>
      <c r="M378" s="31"/>
      <c r="T378" s="31"/>
      <c r="U378" s="31"/>
      <c r="V378" s="33"/>
      <c r="W378" s="31"/>
      <c r="X378" s="31"/>
      <c r="Y378" s="31"/>
      <c r="Z378" s="31"/>
      <c r="AA378" s="31"/>
      <c r="AO378" s="35"/>
      <c r="AP378" s="35"/>
      <c r="AQ378" s="35"/>
      <c r="AR378" s="35"/>
      <c r="AS378" s="35"/>
      <c r="AT378" s="68"/>
      <c r="AW378" s="35"/>
      <c r="AX378" s="35"/>
      <c r="AY378" s="35"/>
      <c r="AZ378" s="35"/>
      <c r="BA378" s="35"/>
      <c r="BB378" s="35"/>
    </row>
    <row r="379" spans="1:54" x14ac:dyDescent="0.25">
      <c r="A379" s="31"/>
      <c r="L379" s="31"/>
      <c r="M379" s="31"/>
      <c r="T379" s="31"/>
      <c r="U379" s="31"/>
      <c r="V379" s="33"/>
      <c r="W379" s="31"/>
      <c r="X379" s="31"/>
      <c r="Y379" s="31"/>
      <c r="Z379" s="31"/>
      <c r="AA379" s="31"/>
      <c r="AO379" s="35"/>
      <c r="AP379" s="35"/>
      <c r="AQ379" s="35"/>
      <c r="AR379" s="35"/>
      <c r="AS379" s="35"/>
      <c r="AT379" s="68"/>
      <c r="AW379" s="35"/>
      <c r="AX379" s="35"/>
      <c r="AY379" s="35"/>
      <c r="AZ379" s="35"/>
      <c r="BA379" s="35"/>
      <c r="BB379" s="35"/>
    </row>
    <row r="380" spans="1:54" x14ac:dyDescent="0.25">
      <c r="A380" s="31"/>
      <c r="L380" s="31"/>
      <c r="M380" s="31"/>
      <c r="T380" s="31"/>
      <c r="U380" s="31"/>
      <c r="V380" s="33"/>
      <c r="W380" s="31"/>
      <c r="X380" s="31"/>
      <c r="Y380" s="31"/>
      <c r="Z380" s="31"/>
      <c r="AA380" s="31"/>
      <c r="AO380" s="35"/>
      <c r="AP380" s="35"/>
      <c r="AQ380" s="35"/>
      <c r="AR380" s="35"/>
      <c r="AS380" s="35"/>
      <c r="AT380" s="68"/>
      <c r="AW380" s="35"/>
      <c r="AX380" s="35"/>
      <c r="AY380" s="35"/>
      <c r="AZ380" s="35"/>
      <c r="BA380" s="35"/>
      <c r="BB380" s="35"/>
    </row>
    <row r="381" spans="1:54" x14ac:dyDescent="0.25">
      <c r="A381" s="31"/>
      <c r="L381" s="31"/>
      <c r="M381" s="31"/>
      <c r="T381" s="31"/>
      <c r="U381" s="31"/>
      <c r="V381" s="33"/>
      <c r="W381" s="31"/>
      <c r="X381" s="31"/>
      <c r="Y381" s="31"/>
      <c r="Z381" s="31"/>
      <c r="AA381" s="31"/>
      <c r="AO381" s="35"/>
      <c r="AP381" s="35"/>
      <c r="AQ381" s="35"/>
      <c r="AR381" s="35"/>
      <c r="AS381" s="35"/>
      <c r="AT381" s="68"/>
      <c r="AW381" s="35"/>
      <c r="AX381" s="35"/>
      <c r="AY381" s="35"/>
      <c r="AZ381" s="35"/>
      <c r="BA381" s="35"/>
      <c r="BB381" s="35"/>
    </row>
    <row r="382" spans="1:54" x14ac:dyDescent="0.25">
      <c r="A382" s="31"/>
      <c r="L382" s="31"/>
      <c r="M382" s="31"/>
      <c r="T382" s="31"/>
      <c r="U382" s="31"/>
      <c r="V382" s="33"/>
      <c r="W382" s="31"/>
      <c r="X382" s="31"/>
      <c r="Y382" s="31"/>
      <c r="Z382" s="31"/>
      <c r="AA382" s="31"/>
      <c r="AO382" s="35"/>
      <c r="AP382" s="35"/>
      <c r="AQ382" s="35"/>
      <c r="AR382" s="35"/>
      <c r="AS382" s="35"/>
      <c r="AT382" s="68"/>
      <c r="AW382" s="35"/>
      <c r="AX382" s="35"/>
      <c r="AY382" s="35"/>
      <c r="AZ382" s="35"/>
      <c r="BA382" s="35"/>
      <c r="BB382" s="35"/>
    </row>
    <row r="383" spans="1:54" x14ac:dyDescent="0.25">
      <c r="A383" s="31"/>
      <c r="L383" s="31"/>
      <c r="M383" s="31"/>
      <c r="T383" s="31"/>
      <c r="U383" s="31"/>
      <c r="V383" s="33"/>
      <c r="W383" s="31"/>
      <c r="X383" s="31"/>
      <c r="Y383" s="31"/>
      <c r="Z383" s="31"/>
      <c r="AA383" s="31"/>
      <c r="AO383" s="35"/>
      <c r="AP383" s="35"/>
      <c r="AQ383" s="35"/>
      <c r="AR383" s="35"/>
      <c r="AS383" s="35"/>
      <c r="AT383" s="68"/>
      <c r="AW383" s="35"/>
      <c r="AX383" s="35"/>
      <c r="AY383" s="35"/>
      <c r="AZ383" s="35"/>
      <c r="BA383" s="35"/>
      <c r="BB383" s="35"/>
    </row>
    <row r="384" spans="1:54" x14ac:dyDescent="0.25">
      <c r="A384" s="31"/>
      <c r="L384" s="31"/>
      <c r="M384" s="31"/>
      <c r="T384" s="31"/>
      <c r="U384" s="31"/>
      <c r="V384" s="33"/>
      <c r="W384" s="31"/>
      <c r="X384" s="31"/>
      <c r="Y384" s="31"/>
      <c r="Z384" s="31"/>
      <c r="AA384" s="31"/>
      <c r="AO384" s="35"/>
      <c r="AP384" s="35"/>
      <c r="AQ384" s="35"/>
      <c r="AR384" s="35"/>
      <c r="AS384" s="35"/>
      <c r="AT384" s="68"/>
      <c r="AW384" s="35"/>
      <c r="AX384" s="35"/>
      <c r="AY384" s="35"/>
      <c r="AZ384" s="35"/>
      <c r="BA384" s="35"/>
      <c r="BB384" s="35"/>
    </row>
    <row r="385" spans="1:54" x14ac:dyDescent="0.25">
      <c r="A385" s="31"/>
      <c r="L385" s="31"/>
      <c r="M385" s="31"/>
      <c r="T385" s="31"/>
      <c r="U385" s="31"/>
      <c r="V385" s="33"/>
      <c r="W385" s="31"/>
      <c r="X385" s="31"/>
      <c r="Y385" s="31"/>
      <c r="Z385" s="31"/>
      <c r="AA385" s="31"/>
      <c r="AO385" s="35"/>
      <c r="AP385" s="35"/>
      <c r="AQ385" s="35"/>
      <c r="AR385" s="35"/>
      <c r="AS385" s="35"/>
      <c r="AT385" s="68"/>
      <c r="AW385" s="35"/>
      <c r="AX385" s="35"/>
      <c r="AY385" s="35"/>
      <c r="AZ385" s="35"/>
      <c r="BA385" s="35"/>
      <c r="BB385" s="35"/>
    </row>
    <row r="386" spans="1:54" x14ac:dyDescent="0.25">
      <c r="A386" s="31"/>
      <c r="L386" s="31"/>
      <c r="M386" s="31"/>
      <c r="T386" s="31"/>
      <c r="U386" s="31"/>
      <c r="V386" s="33"/>
      <c r="W386" s="31"/>
      <c r="X386" s="31"/>
      <c r="Y386" s="31"/>
      <c r="Z386" s="31"/>
      <c r="AA386" s="31"/>
      <c r="AO386" s="35"/>
      <c r="AP386" s="35"/>
      <c r="AQ386" s="35"/>
      <c r="AR386" s="35"/>
      <c r="AS386" s="35"/>
      <c r="AT386" s="68"/>
      <c r="AW386" s="35"/>
      <c r="AX386" s="35"/>
      <c r="AY386" s="35"/>
      <c r="AZ386" s="35"/>
      <c r="BA386" s="35"/>
      <c r="BB386" s="35"/>
    </row>
    <row r="387" spans="1:54" x14ac:dyDescent="0.25">
      <c r="A387" s="31"/>
      <c r="L387" s="31"/>
      <c r="M387" s="31"/>
      <c r="T387" s="31"/>
      <c r="U387" s="31"/>
      <c r="V387" s="33"/>
      <c r="W387" s="31"/>
      <c r="X387" s="31"/>
      <c r="Y387" s="31"/>
      <c r="Z387" s="31"/>
      <c r="AA387" s="31"/>
      <c r="AO387" s="35"/>
      <c r="AP387" s="35"/>
      <c r="AQ387" s="35"/>
      <c r="AR387" s="35"/>
      <c r="AS387" s="35"/>
      <c r="AT387" s="68"/>
      <c r="AW387" s="35"/>
      <c r="AX387" s="35"/>
      <c r="AY387" s="35"/>
      <c r="AZ387" s="35"/>
      <c r="BA387" s="35"/>
      <c r="BB387" s="35"/>
    </row>
    <row r="388" spans="1:54" x14ac:dyDescent="0.25">
      <c r="A388" s="31"/>
      <c r="L388" s="31"/>
      <c r="M388" s="31"/>
      <c r="T388" s="31"/>
      <c r="U388" s="31"/>
      <c r="V388" s="33"/>
      <c r="W388" s="31"/>
      <c r="X388" s="31"/>
      <c r="Y388" s="31"/>
      <c r="Z388" s="31"/>
      <c r="AA388" s="31"/>
      <c r="AO388" s="35"/>
      <c r="AP388" s="35"/>
      <c r="AQ388" s="35"/>
      <c r="AR388" s="35"/>
      <c r="AS388" s="35"/>
      <c r="AT388" s="68"/>
      <c r="AW388" s="35"/>
      <c r="AX388" s="35"/>
      <c r="AY388" s="35"/>
      <c r="AZ388" s="35"/>
      <c r="BA388" s="35"/>
      <c r="BB388" s="35"/>
    </row>
    <row r="389" spans="1:54" x14ac:dyDescent="0.25">
      <c r="A389" s="31"/>
      <c r="L389" s="31"/>
      <c r="M389" s="31"/>
      <c r="T389" s="31"/>
      <c r="U389" s="31"/>
      <c r="V389" s="33"/>
      <c r="W389" s="31"/>
      <c r="X389" s="31"/>
      <c r="Y389" s="31"/>
      <c r="Z389" s="31"/>
      <c r="AA389" s="31"/>
      <c r="AO389" s="35"/>
      <c r="AP389" s="35"/>
      <c r="AQ389" s="35"/>
      <c r="AR389" s="35"/>
      <c r="AS389" s="35"/>
      <c r="AT389" s="68"/>
      <c r="AW389" s="35"/>
      <c r="AX389" s="35"/>
      <c r="AY389" s="35"/>
      <c r="AZ389" s="35"/>
      <c r="BA389" s="35"/>
      <c r="BB389" s="35"/>
    </row>
    <row r="390" spans="1:54" x14ac:dyDescent="0.25">
      <c r="A390" s="31"/>
      <c r="L390" s="31"/>
      <c r="M390" s="31"/>
      <c r="T390" s="31"/>
      <c r="U390" s="31"/>
      <c r="V390" s="33"/>
      <c r="W390" s="31"/>
      <c r="X390" s="31"/>
      <c r="Y390" s="31"/>
      <c r="Z390" s="31"/>
      <c r="AA390" s="31"/>
      <c r="AO390" s="35"/>
      <c r="AP390" s="35"/>
      <c r="AQ390" s="35"/>
      <c r="AR390" s="35"/>
      <c r="AS390" s="35"/>
      <c r="AT390" s="68"/>
      <c r="AW390" s="35"/>
      <c r="AX390" s="35"/>
      <c r="AY390" s="35"/>
      <c r="AZ390" s="35"/>
      <c r="BA390" s="35"/>
      <c r="BB390" s="35"/>
    </row>
    <row r="391" spans="1:54" x14ac:dyDescent="0.25">
      <c r="A391" s="31"/>
      <c r="L391" s="31"/>
      <c r="M391" s="31"/>
      <c r="T391" s="31"/>
      <c r="U391" s="31"/>
      <c r="V391" s="33"/>
      <c r="W391" s="31"/>
      <c r="X391" s="31"/>
      <c r="Y391" s="31"/>
      <c r="Z391" s="31"/>
      <c r="AA391" s="31"/>
      <c r="AO391" s="35"/>
      <c r="AP391" s="35"/>
      <c r="AQ391" s="35"/>
      <c r="AR391" s="35"/>
      <c r="AS391" s="35"/>
      <c r="AT391" s="68"/>
      <c r="AW391" s="35"/>
      <c r="AX391" s="35"/>
      <c r="AY391" s="35"/>
      <c r="AZ391" s="35"/>
      <c r="BA391" s="35"/>
      <c r="BB391" s="35"/>
    </row>
    <row r="392" spans="1:54" x14ac:dyDescent="0.25">
      <c r="A392" s="31"/>
      <c r="L392" s="31"/>
      <c r="M392" s="31"/>
      <c r="T392" s="31"/>
      <c r="U392" s="31"/>
      <c r="V392" s="33"/>
      <c r="W392" s="31"/>
      <c r="X392" s="31"/>
      <c r="Y392" s="31"/>
      <c r="Z392" s="31"/>
      <c r="AA392" s="31"/>
      <c r="AO392" s="35"/>
      <c r="AP392" s="35"/>
      <c r="AQ392" s="35"/>
      <c r="AR392" s="35"/>
      <c r="AS392" s="35"/>
      <c r="AT392" s="68"/>
      <c r="AW392" s="35"/>
      <c r="AX392" s="35"/>
      <c r="AY392" s="35"/>
      <c r="AZ392" s="35"/>
      <c r="BA392" s="35"/>
      <c r="BB392" s="35"/>
    </row>
    <row r="393" spans="1:54" x14ac:dyDescent="0.25">
      <c r="A393" s="31"/>
      <c r="L393" s="31"/>
      <c r="M393" s="31"/>
      <c r="T393" s="31"/>
      <c r="U393" s="31"/>
      <c r="V393" s="33"/>
      <c r="W393" s="31"/>
      <c r="X393" s="31"/>
      <c r="Y393" s="31"/>
      <c r="Z393" s="31"/>
      <c r="AA393" s="31"/>
      <c r="AO393" s="35"/>
      <c r="AP393" s="35"/>
      <c r="AQ393" s="35"/>
      <c r="AR393" s="35"/>
      <c r="AS393" s="35"/>
      <c r="AT393" s="68"/>
      <c r="AW393" s="35"/>
      <c r="AX393" s="35"/>
      <c r="AY393" s="35"/>
      <c r="AZ393" s="35"/>
      <c r="BA393" s="35"/>
      <c r="BB393" s="35"/>
    </row>
    <row r="394" spans="1:54" x14ac:dyDescent="0.25">
      <c r="A394" s="31"/>
      <c r="L394" s="31"/>
      <c r="M394" s="31"/>
      <c r="T394" s="31"/>
      <c r="U394" s="31"/>
      <c r="V394" s="33"/>
      <c r="W394" s="31"/>
      <c r="X394" s="31"/>
      <c r="Y394" s="31"/>
      <c r="Z394" s="31"/>
      <c r="AA394" s="31"/>
      <c r="AO394" s="35"/>
      <c r="AP394" s="35"/>
      <c r="AQ394" s="35"/>
      <c r="AR394" s="35"/>
      <c r="AS394" s="35"/>
      <c r="AT394" s="68"/>
      <c r="AW394" s="35"/>
      <c r="AX394" s="35"/>
      <c r="AY394" s="35"/>
      <c r="AZ394" s="35"/>
      <c r="BA394" s="35"/>
      <c r="BB394" s="35"/>
    </row>
    <row r="395" spans="1:54" x14ac:dyDescent="0.25">
      <c r="A395" s="31"/>
      <c r="L395" s="31"/>
      <c r="M395" s="31"/>
      <c r="T395" s="31"/>
      <c r="U395" s="31"/>
      <c r="V395" s="33"/>
      <c r="W395" s="31"/>
      <c r="X395" s="31"/>
      <c r="Y395" s="31"/>
      <c r="Z395" s="31"/>
      <c r="AA395" s="31"/>
      <c r="AO395" s="35"/>
      <c r="AP395" s="35"/>
      <c r="AQ395" s="35"/>
      <c r="AR395" s="35"/>
      <c r="AS395" s="35"/>
      <c r="AT395" s="68"/>
      <c r="AW395" s="35"/>
      <c r="AX395" s="35"/>
      <c r="AY395" s="35"/>
      <c r="AZ395" s="35"/>
      <c r="BA395" s="35"/>
      <c r="BB395" s="35"/>
    </row>
    <row r="396" spans="1:54" x14ac:dyDescent="0.25">
      <c r="A396" s="31"/>
      <c r="L396" s="31"/>
      <c r="M396" s="31"/>
      <c r="T396" s="31"/>
      <c r="U396" s="31"/>
      <c r="V396" s="33"/>
      <c r="W396" s="31"/>
      <c r="X396" s="31"/>
      <c r="Y396" s="31"/>
      <c r="Z396" s="31"/>
      <c r="AA396" s="31"/>
      <c r="AO396" s="35"/>
      <c r="AP396" s="35"/>
      <c r="AQ396" s="35"/>
      <c r="AR396" s="35"/>
      <c r="AS396" s="35"/>
      <c r="AT396" s="68"/>
      <c r="AW396" s="35"/>
      <c r="AX396" s="35"/>
      <c r="AY396" s="35"/>
      <c r="AZ396" s="35"/>
      <c r="BA396" s="35"/>
      <c r="BB396" s="35"/>
    </row>
    <row r="397" spans="1:54" x14ac:dyDescent="0.25">
      <c r="A397" s="31"/>
      <c r="L397" s="31"/>
      <c r="M397" s="31"/>
      <c r="T397" s="31"/>
      <c r="U397" s="31"/>
      <c r="V397" s="33"/>
      <c r="W397" s="31"/>
      <c r="X397" s="31"/>
      <c r="Y397" s="31"/>
      <c r="Z397" s="31"/>
      <c r="AA397" s="31"/>
      <c r="AO397" s="35"/>
      <c r="AP397" s="35"/>
      <c r="AQ397" s="35"/>
      <c r="AR397" s="35"/>
      <c r="AS397" s="35"/>
      <c r="AT397" s="68"/>
      <c r="AW397" s="35"/>
      <c r="AX397" s="35"/>
      <c r="AY397" s="35"/>
      <c r="AZ397" s="35"/>
      <c r="BA397" s="35"/>
      <c r="BB397" s="35"/>
    </row>
    <row r="398" spans="1:54" x14ac:dyDescent="0.25">
      <c r="A398" s="31"/>
      <c r="L398" s="31"/>
      <c r="M398" s="31"/>
      <c r="T398" s="31"/>
      <c r="U398" s="31"/>
      <c r="V398" s="33"/>
      <c r="W398" s="31"/>
      <c r="X398" s="31"/>
      <c r="Y398" s="31"/>
      <c r="Z398" s="31"/>
      <c r="AA398" s="31"/>
      <c r="AO398" s="35"/>
      <c r="AP398" s="35"/>
      <c r="AQ398" s="35"/>
      <c r="AR398" s="35"/>
      <c r="AS398" s="35"/>
      <c r="AT398" s="68"/>
      <c r="AW398" s="35"/>
      <c r="AX398" s="35"/>
      <c r="AY398" s="35"/>
      <c r="AZ398" s="35"/>
      <c r="BA398" s="35"/>
      <c r="BB398" s="35"/>
    </row>
    <row r="399" spans="1:54" x14ac:dyDescent="0.25">
      <c r="A399" s="31"/>
      <c r="L399" s="31"/>
      <c r="M399" s="31"/>
      <c r="T399" s="31"/>
      <c r="U399" s="31"/>
      <c r="V399" s="33"/>
      <c r="W399" s="31"/>
      <c r="X399" s="31"/>
      <c r="Y399" s="31"/>
      <c r="Z399" s="31"/>
      <c r="AA399" s="31"/>
      <c r="AO399" s="35"/>
      <c r="AP399" s="35"/>
      <c r="AQ399" s="35"/>
      <c r="AR399" s="35"/>
      <c r="AS399" s="35"/>
      <c r="AT399" s="68"/>
      <c r="AW399" s="35"/>
      <c r="AX399" s="35"/>
      <c r="AY399" s="35"/>
      <c r="AZ399" s="35"/>
      <c r="BA399" s="35"/>
      <c r="BB399" s="35"/>
    </row>
    <row r="400" spans="1:54" x14ac:dyDescent="0.25">
      <c r="A400" s="31"/>
      <c r="L400" s="31"/>
      <c r="M400" s="31"/>
      <c r="T400" s="31"/>
      <c r="U400" s="31"/>
      <c r="V400" s="33"/>
      <c r="W400" s="31"/>
      <c r="X400" s="31"/>
      <c r="Y400" s="31"/>
      <c r="Z400" s="31"/>
      <c r="AA400" s="31"/>
      <c r="AO400" s="35"/>
      <c r="AP400" s="35"/>
      <c r="AQ400" s="35"/>
      <c r="AR400" s="35"/>
      <c r="AS400" s="35"/>
      <c r="AT400" s="68"/>
      <c r="AW400" s="35"/>
      <c r="AX400" s="35"/>
      <c r="AY400" s="35"/>
      <c r="AZ400" s="35"/>
      <c r="BA400" s="35"/>
      <c r="BB400" s="35"/>
    </row>
    <row r="401" spans="1:54" x14ac:dyDescent="0.25">
      <c r="A401" s="31"/>
      <c r="L401" s="31"/>
      <c r="M401" s="31"/>
      <c r="T401" s="31"/>
      <c r="U401" s="31"/>
      <c r="V401" s="33"/>
      <c r="W401" s="31"/>
      <c r="X401" s="31"/>
      <c r="Y401" s="31"/>
      <c r="Z401" s="31"/>
      <c r="AA401" s="31"/>
      <c r="AO401" s="35"/>
      <c r="AP401" s="35"/>
      <c r="AQ401" s="35"/>
      <c r="AR401" s="35"/>
      <c r="AS401" s="35"/>
      <c r="AT401" s="68"/>
      <c r="AW401" s="35"/>
      <c r="AX401" s="35"/>
      <c r="AY401" s="35"/>
      <c r="AZ401" s="35"/>
      <c r="BA401" s="35"/>
      <c r="BB401" s="35"/>
    </row>
    <row r="402" spans="1:54" x14ac:dyDescent="0.25">
      <c r="A402" s="31"/>
      <c r="L402" s="31"/>
      <c r="M402" s="31"/>
      <c r="T402" s="31"/>
      <c r="U402" s="31"/>
      <c r="V402" s="33"/>
      <c r="W402" s="31"/>
      <c r="X402" s="31"/>
      <c r="Y402" s="31"/>
      <c r="Z402" s="31"/>
      <c r="AA402" s="31"/>
      <c r="AO402" s="35"/>
      <c r="AP402" s="35"/>
      <c r="AQ402" s="35"/>
      <c r="AR402" s="35"/>
      <c r="AS402" s="35"/>
      <c r="AT402" s="68"/>
      <c r="AW402" s="35"/>
      <c r="AX402" s="35"/>
      <c r="AY402" s="35"/>
      <c r="AZ402" s="35"/>
      <c r="BA402" s="35"/>
      <c r="BB402" s="35"/>
    </row>
    <row r="403" spans="1:54" x14ac:dyDescent="0.25">
      <c r="A403" s="31"/>
      <c r="L403" s="31"/>
      <c r="M403" s="31"/>
      <c r="T403" s="31"/>
      <c r="U403" s="31"/>
      <c r="V403" s="33"/>
      <c r="W403" s="31"/>
      <c r="X403" s="31"/>
      <c r="Y403" s="31"/>
      <c r="Z403" s="31"/>
      <c r="AA403" s="31"/>
      <c r="AO403" s="35"/>
      <c r="AP403" s="35"/>
      <c r="AQ403" s="35"/>
      <c r="AR403" s="35"/>
      <c r="AS403" s="35"/>
      <c r="AT403" s="68"/>
      <c r="AW403" s="35"/>
      <c r="AX403" s="35"/>
      <c r="AY403" s="35"/>
      <c r="AZ403" s="35"/>
      <c r="BA403" s="35"/>
      <c r="BB403" s="35"/>
    </row>
    <row r="404" spans="1:54" x14ac:dyDescent="0.25">
      <c r="A404" s="31"/>
      <c r="L404" s="31"/>
      <c r="M404" s="31"/>
      <c r="T404" s="31"/>
      <c r="U404" s="31"/>
      <c r="V404" s="33"/>
      <c r="W404" s="31"/>
      <c r="X404" s="31"/>
      <c r="Y404" s="31"/>
      <c r="Z404" s="31"/>
      <c r="AA404" s="31"/>
      <c r="AO404" s="35"/>
      <c r="AP404" s="35"/>
      <c r="AQ404" s="35"/>
      <c r="AR404" s="35"/>
      <c r="AS404" s="35"/>
      <c r="AT404" s="68"/>
      <c r="AW404" s="35"/>
      <c r="AX404" s="35"/>
      <c r="AY404" s="35"/>
      <c r="AZ404" s="35"/>
      <c r="BA404" s="35"/>
      <c r="BB404" s="35"/>
    </row>
    <row r="405" spans="1:54" x14ac:dyDescent="0.25">
      <c r="A405" s="31"/>
      <c r="L405" s="31"/>
      <c r="M405" s="31"/>
      <c r="T405" s="31"/>
      <c r="U405" s="31"/>
      <c r="V405" s="33"/>
      <c r="W405" s="31"/>
      <c r="X405" s="31"/>
      <c r="Y405" s="31"/>
      <c r="Z405" s="31"/>
      <c r="AA405" s="31"/>
      <c r="AO405" s="35"/>
      <c r="AP405" s="35"/>
      <c r="AQ405" s="35"/>
      <c r="AR405" s="35"/>
      <c r="AS405" s="35"/>
      <c r="AT405" s="68"/>
      <c r="AW405" s="35"/>
      <c r="AX405" s="35"/>
      <c r="AY405" s="35"/>
      <c r="AZ405" s="35"/>
      <c r="BA405" s="35"/>
      <c r="BB405" s="35"/>
    </row>
    <row r="406" spans="1:54" x14ac:dyDescent="0.25">
      <c r="A406" s="31"/>
      <c r="L406" s="31"/>
      <c r="M406" s="31"/>
      <c r="T406" s="31"/>
      <c r="U406" s="31"/>
      <c r="V406" s="33"/>
      <c r="W406" s="31"/>
      <c r="X406" s="31"/>
      <c r="Y406" s="31"/>
      <c r="Z406" s="31"/>
      <c r="AA406" s="31"/>
      <c r="AO406" s="35"/>
      <c r="AP406" s="35"/>
      <c r="AQ406" s="35"/>
      <c r="AR406" s="35"/>
      <c r="AS406" s="35"/>
      <c r="AT406" s="68"/>
      <c r="AW406" s="35"/>
      <c r="AX406" s="35"/>
      <c r="AY406" s="35"/>
      <c r="AZ406" s="35"/>
      <c r="BA406" s="35"/>
      <c r="BB406" s="35"/>
    </row>
    <row r="407" spans="1:54" x14ac:dyDescent="0.25">
      <c r="A407" s="31"/>
      <c r="L407" s="31"/>
      <c r="M407" s="31"/>
      <c r="T407" s="31"/>
      <c r="U407" s="31"/>
      <c r="V407" s="33"/>
      <c r="W407" s="31"/>
      <c r="X407" s="31"/>
      <c r="Y407" s="31"/>
      <c r="Z407" s="31"/>
      <c r="AA407" s="31"/>
      <c r="AO407" s="35"/>
      <c r="AP407" s="35"/>
      <c r="AQ407" s="35"/>
      <c r="AR407" s="35"/>
      <c r="AS407" s="35"/>
      <c r="AT407" s="68"/>
      <c r="AW407" s="35"/>
      <c r="AX407" s="35"/>
      <c r="AY407" s="35"/>
      <c r="AZ407" s="35"/>
      <c r="BA407" s="35"/>
      <c r="BB407" s="35"/>
    </row>
    <row r="408" spans="1:54" x14ac:dyDescent="0.25">
      <c r="A408" s="31"/>
      <c r="L408" s="31"/>
      <c r="M408" s="31"/>
      <c r="T408" s="31"/>
      <c r="U408" s="31"/>
      <c r="V408" s="33"/>
      <c r="W408" s="31"/>
      <c r="X408" s="31"/>
      <c r="Y408" s="31"/>
      <c r="Z408" s="31"/>
      <c r="AA408" s="31"/>
      <c r="AO408" s="35"/>
      <c r="AP408" s="35"/>
      <c r="AQ408" s="35"/>
      <c r="AR408" s="35"/>
      <c r="AS408" s="35"/>
      <c r="AT408" s="68"/>
      <c r="AW408" s="35"/>
      <c r="AX408" s="35"/>
      <c r="AY408" s="35"/>
      <c r="AZ408" s="35"/>
      <c r="BA408" s="35"/>
      <c r="BB408" s="35"/>
    </row>
  </sheetData>
  <sortState xmlns:xlrd2="http://schemas.microsoft.com/office/spreadsheetml/2017/richdata2" ref="AD4:AG27">
    <sortCondition descending="1" ref="AG4:AG27"/>
  </sortState>
  <mergeCells count="25">
    <mergeCell ref="I8:I9"/>
    <mergeCell ref="J8:J9"/>
    <mergeCell ref="K8:K9"/>
    <mergeCell ref="D8:D9"/>
    <mergeCell ref="E8:E9"/>
    <mergeCell ref="F8:F9"/>
    <mergeCell ref="G8:G9"/>
    <mergeCell ref="H8:H9"/>
    <mergeCell ref="I4:I5"/>
    <mergeCell ref="J4:J5"/>
    <mergeCell ref="K4:K5"/>
    <mergeCell ref="D6:D7"/>
    <mergeCell ref="E6:E7"/>
    <mergeCell ref="F6:F7"/>
    <mergeCell ref="G6:G7"/>
    <mergeCell ref="H6:H7"/>
    <mergeCell ref="I6:I7"/>
    <mergeCell ref="J6:J7"/>
    <mergeCell ref="H4:H5"/>
    <mergeCell ref="K6:K7"/>
    <mergeCell ref="B4:B5"/>
    <mergeCell ref="D4:D5"/>
    <mergeCell ref="E4:E5"/>
    <mergeCell ref="F4:F5"/>
    <mergeCell ref="G4:G5"/>
  </mergeCells>
  <conditionalFormatting sqref="L4:L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P5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:Q52">
    <cfRule type="colorScale" priority="9">
      <colorScale>
        <cfvo type="min"/>
        <cfvo type="percentile" val="50"/>
        <cfvo type="max"/>
        <color theme="4" tint="0.79998168889431442"/>
        <color theme="6" tint="0.39997558519241921"/>
        <color theme="8" tint="-0.249977111117893"/>
      </colorScale>
    </cfRule>
  </conditionalFormatting>
  <conditionalFormatting sqref="Y4:Y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64:Z100 Z4:Z27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{D7B644E8-1A79-4A04-8074-AA3CB936086E}</x14:id>
        </ext>
      </extLst>
    </cfRule>
  </conditionalFormatting>
  <conditionalFormatting sqref="AA4:AA27 AA64:AA100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{090448D8-4FBE-4F18-BB4B-667B32CB2970}</x14:id>
        </ext>
      </extLst>
    </cfRule>
  </conditionalFormatting>
  <conditionalFormatting sqref="AB4:AC3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:AM37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{4BE80E6C-D10E-474E-80D0-B3C8F796A192}</x14:id>
        </ext>
      </extLst>
    </cfRule>
  </conditionalFormatting>
  <conditionalFormatting sqref="AN4:AN37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{9378E849-F8E4-4F8E-8082-EF7AB9B0935D}</x14:id>
        </ext>
      </extLst>
    </cfRule>
  </conditionalFormatting>
  <conditionalFormatting sqref="AO4:AO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7B644E8-1A79-4A04-8074-AA3CB93608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Z64:Z100 Z4:Z27</xm:sqref>
        </x14:conditionalFormatting>
        <x14:conditionalFormatting xmlns:xm="http://schemas.microsoft.com/office/excel/2006/main">
          <x14:cfRule type="dataBar" id="{090448D8-4FBE-4F18-BB4B-667B32CB29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AA4:AA27 AA64:AA100</xm:sqref>
        </x14:conditionalFormatting>
        <x14:conditionalFormatting xmlns:xm="http://schemas.microsoft.com/office/excel/2006/main">
          <x14:cfRule type="dataBar" id="{4BE80E6C-D10E-474E-80D0-B3C8F796A1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AM4:AM37</xm:sqref>
        </x14:conditionalFormatting>
        <x14:conditionalFormatting xmlns:xm="http://schemas.microsoft.com/office/excel/2006/main">
          <x14:cfRule type="dataBar" id="{9378E849-F8E4-4F8E-8082-EF7AB9B093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AN4:AN37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3862-EED4-4682-AFDC-CED5928E74B9}">
  <dimension ref="A1:BB408"/>
  <sheetViews>
    <sheetView zoomScale="85" zoomScaleNormal="85" workbookViewId="0">
      <selection activeCell="U4" sqref="U4:U31"/>
    </sheetView>
  </sheetViews>
  <sheetFormatPr defaultRowHeight="17.25" x14ac:dyDescent="0.25"/>
  <cols>
    <col min="1" max="1" width="3.7109375" customWidth="1"/>
    <col min="2" max="2" width="8.28515625" style="27" customWidth="1"/>
    <col min="3" max="3" width="7.85546875" customWidth="1"/>
    <col min="4" max="4" width="7.7109375" customWidth="1"/>
    <col min="5" max="5" width="7.7109375" style="24" customWidth="1"/>
    <col min="6" max="6" width="11.7109375" style="44" customWidth="1"/>
    <col min="7" max="7" width="3.7109375" style="24" customWidth="1"/>
    <col min="8" max="9" width="5.85546875" style="24" customWidth="1"/>
    <col min="10" max="10" width="6.7109375" style="24" customWidth="1"/>
    <col min="11" max="11" width="6.140625" style="24" bestFit="1" customWidth="1"/>
    <col min="12" max="12" width="4.85546875" customWidth="1"/>
    <col min="13" max="13" width="12.42578125" customWidth="1"/>
    <col min="14" max="15" width="6.7109375" style="82" customWidth="1"/>
    <col min="16" max="17" width="5" customWidth="1"/>
    <col min="18" max="19" width="6.85546875" style="39" customWidth="1"/>
    <col min="20" max="21" width="2" customWidth="1"/>
    <col min="22" max="22" width="8.28515625" style="24" customWidth="1"/>
    <col min="23" max="26" width="6.140625" customWidth="1"/>
    <col min="27" max="27" width="8.28515625" customWidth="1"/>
    <col min="28" max="28" width="4" customWidth="1"/>
    <col min="29" max="29" width="4" hidden="1" customWidth="1"/>
    <col min="32" max="33" width="5.42578125" customWidth="1"/>
    <col min="34" max="34" width="5.42578125" hidden="1" customWidth="1"/>
    <col min="35" max="38" width="1.28515625" customWidth="1"/>
    <col min="39" max="40" width="5.42578125" customWidth="1"/>
    <col min="41" max="41" width="5.42578125" style="30" customWidth="1"/>
    <col min="42" max="44" width="6.85546875" style="30" customWidth="1"/>
    <col min="45" max="45" width="4.28515625" style="30" customWidth="1"/>
    <col min="46" max="46" width="6.7109375" style="70" customWidth="1"/>
    <col min="47" max="47" width="6.7109375" style="69" customWidth="1"/>
    <col min="49" max="49" width="6.140625" style="30" hidden="1" customWidth="1"/>
    <col min="50" max="50" width="6.140625" style="30" customWidth="1"/>
    <col min="51" max="54" width="6.85546875" style="30" customWidth="1"/>
  </cols>
  <sheetData>
    <row r="1" spans="1:54" x14ac:dyDescent="0.25">
      <c r="A1" s="31"/>
      <c r="B1" s="32">
        <v>353</v>
      </c>
      <c r="C1" s="32" t="s">
        <v>133</v>
      </c>
      <c r="D1" s="31"/>
      <c r="E1" s="33"/>
      <c r="F1" s="48"/>
      <c r="G1" s="48"/>
      <c r="H1" s="98"/>
      <c r="I1" s="98"/>
      <c r="J1" s="98"/>
      <c r="K1" s="97" t="s">
        <v>238</v>
      </c>
      <c r="L1" s="31"/>
      <c r="M1" s="101" t="s">
        <v>315</v>
      </c>
      <c r="N1" s="80"/>
      <c r="O1" s="80"/>
      <c r="P1" s="31"/>
      <c r="Q1" s="31"/>
      <c r="R1" s="37" t="s">
        <v>104</v>
      </c>
      <c r="S1" s="55" t="s">
        <v>105</v>
      </c>
      <c r="T1" s="31"/>
      <c r="U1" s="31"/>
      <c r="V1" s="101" t="s">
        <v>315</v>
      </c>
      <c r="W1" s="73" t="s">
        <v>22</v>
      </c>
      <c r="X1" s="73" t="s">
        <v>19</v>
      </c>
      <c r="Y1" s="114"/>
      <c r="Z1" s="114"/>
      <c r="AA1" s="114"/>
      <c r="AB1" s="50"/>
      <c r="AC1" s="50"/>
      <c r="AD1" s="50"/>
      <c r="AE1" s="50"/>
      <c r="AF1" s="50" t="s">
        <v>115</v>
      </c>
      <c r="AG1" s="50"/>
      <c r="AH1" s="50"/>
      <c r="AI1" s="51"/>
      <c r="AJ1" s="51"/>
      <c r="AK1" s="51"/>
      <c r="AL1" s="51"/>
      <c r="AM1" s="51"/>
      <c r="AN1" s="51"/>
      <c r="AO1" s="71" t="s">
        <v>116</v>
      </c>
      <c r="AP1" s="71"/>
      <c r="AQ1" s="71"/>
      <c r="AR1" s="71"/>
      <c r="AS1" s="35"/>
      <c r="AT1" s="68"/>
      <c r="AU1" s="68"/>
      <c r="AV1" s="35" t="s">
        <v>239</v>
      </c>
      <c r="AW1" s="35"/>
      <c r="AX1" s="35" t="s">
        <v>240</v>
      </c>
      <c r="AY1" s="71"/>
      <c r="AZ1" s="71"/>
      <c r="BA1" s="71"/>
      <c r="BB1" s="71"/>
    </row>
    <row r="2" spans="1:54" x14ac:dyDescent="0.25">
      <c r="A2" s="31"/>
      <c r="B2" s="32"/>
      <c r="C2" s="31"/>
      <c r="D2" s="31"/>
      <c r="E2" s="33"/>
      <c r="F2" s="48"/>
      <c r="G2" s="48"/>
      <c r="H2" s="98"/>
      <c r="I2" s="98"/>
      <c r="J2" s="98"/>
      <c r="K2" s="97" t="s">
        <v>237</v>
      </c>
      <c r="L2" s="34">
        <f>INDEX(N4:N34,L3,1)</f>
        <v>497901</v>
      </c>
      <c r="M2" s="34">
        <f>INDEX(O4:O34,L3,1)</f>
        <v>7578605</v>
      </c>
      <c r="N2" s="80"/>
      <c r="O2" s="80"/>
      <c r="P2" s="31"/>
      <c r="Q2" s="31"/>
      <c r="R2" s="37" t="s">
        <v>106</v>
      </c>
      <c r="S2" s="37" t="s">
        <v>107</v>
      </c>
      <c r="T2" s="31"/>
      <c r="U2" s="31"/>
      <c r="V2" s="33"/>
      <c r="W2" s="73" t="s">
        <v>64</v>
      </c>
      <c r="X2" s="73" t="str">
        <f>""</f>
        <v/>
      </c>
      <c r="Y2" s="114"/>
      <c r="Z2" s="114"/>
      <c r="AA2" s="114"/>
      <c r="AB2" s="50"/>
      <c r="AC2" s="50"/>
      <c r="AD2" s="50"/>
      <c r="AE2" s="50"/>
      <c r="AF2" s="50"/>
      <c r="AG2" s="50"/>
      <c r="AH2" s="50"/>
      <c r="AI2" s="51"/>
      <c r="AJ2" s="51"/>
      <c r="AK2" s="51"/>
      <c r="AL2" s="51"/>
      <c r="AM2" s="51"/>
      <c r="AN2" s="51"/>
      <c r="AO2" s="71"/>
      <c r="AP2" s="71"/>
      <c r="AQ2" s="71"/>
      <c r="AR2" s="71"/>
      <c r="AS2" s="35"/>
      <c r="AT2" s="68"/>
      <c r="AU2" s="68"/>
      <c r="AV2" s="59"/>
      <c r="AW2" s="35"/>
      <c r="AX2" s="35" t="s">
        <v>365</v>
      </c>
      <c r="AY2" s="35" t="s">
        <v>366</v>
      </c>
      <c r="AZ2" s="35" t="s">
        <v>367</v>
      </c>
      <c r="BA2" s="35" t="s">
        <v>368</v>
      </c>
      <c r="BB2" s="71"/>
    </row>
    <row r="3" spans="1:54" ht="15.75" x14ac:dyDescent="0.25">
      <c r="A3" s="34"/>
      <c r="B3" s="32"/>
      <c r="C3" s="34" t="s">
        <v>316</v>
      </c>
      <c r="D3" s="34" t="s">
        <v>317</v>
      </c>
      <c r="E3" s="34" t="s">
        <v>318</v>
      </c>
      <c r="F3" s="48" t="s">
        <v>110</v>
      </c>
      <c r="G3" s="48" t="s">
        <v>111</v>
      </c>
      <c r="H3" s="48"/>
      <c r="I3" s="48"/>
      <c r="J3" s="48" t="s">
        <v>109</v>
      </c>
      <c r="K3" s="48" t="s">
        <v>108</v>
      </c>
      <c r="L3" s="87">
        <v>1</v>
      </c>
      <c r="M3" s="31">
        <v>2</v>
      </c>
      <c r="N3" s="80">
        <v>1</v>
      </c>
      <c r="O3" s="80">
        <v>2</v>
      </c>
      <c r="P3" s="34"/>
      <c r="Q3" s="31"/>
      <c r="R3" s="38"/>
      <c r="S3" s="56" t="s">
        <v>118</v>
      </c>
      <c r="T3" s="34"/>
      <c r="U3" s="34"/>
      <c r="V3" s="34"/>
      <c r="W3" s="73" t="s">
        <v>117</v>
      </c>
      <c r="X3" s="73"/>
      <c r="Y3" s="114" t="s">
        <v>375</v>
      </c>
      <c r="Z3" s="114" t="s">
        <v>120</v>
      </c>
      <c r="AA3" s="114" t="s">
        <v>108</v>
      </c>
      <c r="AB3" s="50"/>
      <c r="AC3" s="50"/>
      <c r="AD3" s="50">
        <v>1</v>
      </c>
      <c r="AE3" s="50">
        <v>2</v>
      </c>
      <c r="AF3" s="50">
        <v>3</v>
      </c>
      <c r="AG3" s="50"/>
      <c r="AH3" s="50"/>
      <c r="AI3" s="51"/>
      <c r="AJ3" s="51"/>
      <c r="AK3" s="51"/>
      <c r="AL3" s="51"/>
      <c r="AM3" s="51"/>
      <c r="AN3" s="51"/>
      <c r="AO3" s="36">
        <f>MAX(AO4:AO37)</f>
        <v>8</v>
      </c>
      <c r="AP3" s="36" t="s">
        <v>123</v>
      </c>
      <c r="AQ3" s="36" t="s">
        <v>134</v>
      </c>
      <c r="AR3" s="36" t="s">
        <v>122</v>
      </c>
      <c r="AS3" s="34" t="s">
        <v>121</v>
      </c>
      <c r="AT3" s="33" t="s">
        <v>112</v>
      </c>
      <c r="AU3" s="33" t="s">
        <v>113</v>
      </c>
      <c r="AV3" s="33" t="s">
        <v>119</v>
      </c>
      <c r="AW3" s="34" t="s">
        <v>120</v>
      </c>
      <c r="AX3" s="34" t="s">
        <v>108</v>
      </c>
      <c r="AY3" s="36"/>
      <c r="AZ3" s="36"/>
      <c r="BA3" s="36"/>
      <c r="BB3" s="36"/>
    </row>
    <row r="4" spans="1:54" ht="24.75" customHeight="1" x14ac:dyDescent="0.25">
      <c r="A4" s="49">
        <v>1</v>
      </c>
      <c r="B4" s="145">
        <v>1</v>
      </c>
      <c r="C4" s="75" t="s">
        <v>263</v>
      </c>
      <c r="D4" s="148" t="s">
        <v>14</v>
      </c>
      <c r="E4" s="148" t="s">
        <v>15</v>
      </c>
      <c r="F4" s="149">
        <v>497901</v>
      </c>
      <c r="G4" s="149">
        <v>7578605</v>
      </c>
      <c r="H4" s="148" t="s">
        <v>137</v>
      </c>
      <c r="I4" s="148" t="s">
        <v>232</v>
      </c>
      <c r="J4" s="148">
        <v>8</v>
      </c>
      <c r="K4" s="148">
        <v>130.9</v>
      </c>
      <c r="L4" s="86">
        <f>IF(N4-L$2+M$2-O4=0,1,"")</f>
        <v>1</v>
      </c>
      <c r="M4" s="25" t="str">
        <f t="shared" ref="M4:M27" si="0">INDEX($B$4:$C$49,$P4,M$3)</f>
        <v xml:space="preserve">ACT01 </v>
      </c>
      <c r="N4" s="81">
        <f>INDEX($F$4:$G$49,$P4,N$3)</f>
        <v>497901</v>
      </c>
      <c r="O4" s="81">
        <f>INDEX($F$4:$G$49,$P4,O$3)</f>
        <v>7578605</v>
      </c>
      <c r="P4" s="30">
        <v>1</v>
      </c>
      <c r="Q4" s="30">
        <v>1</v>
      </c>
      <c r="R4" s="39" t="str">
        <f t="shared" ref="R4:R27" si="1">_xlfn.CONCAT(N4,R$2)</f>
        <v>497901 m E</v>
      </c>
      <c r="S4" s="39" t="str">
        <f t="shared" ref="S4:S27" si="2">_xlfn.CONCAT(O4,S$2)</f>
        <v>7578605 m S</v>
      </c>
      <c r="T4" s="31" t="s">
        <v>114</v>
      </c>
      <c r="U4" s="31" t="s">
        <v>397</v>
      </c>
      <c r="V4" s="33" t="s">
        <v>263</v>
      </c>
      <c r="W4" s="31" t="str">
        <f t="shared" ref="W4:W27" si="3">INDEX($H$4:$I$49,$P4,N$3)</f>
        <v xml:space="preserve">CT (3) </v>
      </c>
      <c r="X4" s="57" t="s">
        <v>19</v>
      </c>
      <c r="Y4" s="33">
        <f t="shared" ref="Y4:Y27" si="4">IF(X4=W$1,1,IF(X4=W$2,2,IF(X4=W$3,3,IF(X4=X$1,4,IF(X4=X$2,5,"")))))</f>
        <v>4</v>
      </c>
      <c r="Z4" s="53">
        <f>INDEX($J$4:$K$49,$P4,N$3)</f>
        <v>8</v>
      </c>
      <c r="AA4" s="54">
        <f>INDEX($J$4:$K$49,$P4,O$3)</f>
        <v>130.9</v>
      </c>
      <c r="AB4" s="21" t="str">
        <f t="shared" ref="AB4:AB17" si="5">IF(OR(ISNUMBER(AI4),AF4=800),1,"-")</f>
        <v>-</v>
      </c>
      <c r="AC4" s="21"/>
      <c r="AD4" s="18">
        <v>1744030.6359999001</v>
      </c>
      <c r="AE4" s="18">
        <v>7529610.1362253996</v>
      </c>
      <c r="AF4" s="18">
        <v>869.4</v>
      </c>
      <c r="AG4" s="31">
        <v>28</v>
      </c>
      <c r="AH4" s="31"/>
      <c r="AI4" t="str">
        <f>""</f>
        <v/>
      </c>
      <c r="AJ4" t="str">
        <f>""</f>
        <v/>
      </c>
      <c r="AK4" t="str">
        <f>""</f>
        <v/>
      </c>
      <c r="AL4" t="str">
        <f>""</f>
        <v/>
      </c>
      <c r="AM4" s="1">
        <f t="shared" ref="AM4:AM27" si="6">AD4/N4</f>
        <v>3.5027658831773789</v>
      </c>
      <c r="AN4" s="1">
        <f t="shared" ref="AN4:AN27" si="7">AE4/O4</f>
        <v>0.99353510787610644</v>
      </c>
      <c r="AO4" s="72">
        <v>1</v>
      </c>
      <c r="AP4" s="73">
        <f t="shared" ref="AP4:AP27" si="8">IF(Q4&lt;=AO$3,MATCH(Q4,AO$4:AO$37,0),"")</f>
        <v>1</v>
      </c>
      <c r="AQ4" s="94" t="str">
        <f t="shared" ref="AQ4:AQ27" si="9">IF($Q4&lt;=$AO$3,INDEX($V$4:$V$37,$AP4,AD$3),"")</f>
        <v xml:space="preserve">ACT01 </v>
      </c>
      <c r="AR4" s="73" t="str">
        <f t="shared" ref="AR4:AR27" si="10">IF($Q4&lt;=$AO$3,INDEX($X$4:$X$37,$AP4,AD$3),"")</f>
        <v xml:space="preserve">CT </v>
      </c>
      <c r="AS4" s="58">
        <f t="shared" ref="AS4:AS27" si="11">IF(ISNUMBER(AP4),Q4,"")</f>
        <v>1</v>
      </c>
      <c r="AT4" s="68">
        <f t="shared" ref="AT4:AT27" si="12">IF($Q4&lt;=$AO$3,INDEX($AD$4:$AF$37,$AP4,AD$3),"")</f>
        <v>1744030.6359999001</v>
      </c>
      <c r="AU4" s="68">
        <f t="shared" ref="AU4:AU27" si="13">IF($Q4&lt;=$AO$3,INDEX($AD$4:$AF$37,$AP4,AE$3),"")</f>
        <v>7529610.1362253996</v>
      </c>
      <c r="AV4" s="59">
        <f t="shared" ref="AV4:AV27" si="14">IF($Q4&lt;=$AO$3,INDEX($AD$4:$AF$37,$AP4,AF$3),"")</f>
        <v>869.4</v>
      </c>
      <c r="AW4" s="58">
        <f t="shared" ref="AW4:AW27" si="15">IF($Q4&lt;=$AO$3,INDEX($Z$4:$AA$37,$AP4,AD$3),"")</f>
        <v>8</v>
      </c>
      <c r="AX4" s="58">
        <f t="shared" ref="AX4:AX27" si="16">IF($Q4&lt;=$AO$3,INDEX($Z$4:$AA$37,$AP4,AE$3),"")</f>
        <v>130.9</v>
      </c>
      <c r="AY4" s="73"/>
      <c r="AZ4" s="73"/>
      <c r="BA4" s="73"/>
      <c r="BB4" s="73"/>
    </row>
    <row r="5" spans="1:54" ht="24.75" customHeight="1" x14ac:dyDescent="0.25">
      <c r="A5" s="49">
        <v>2</v>
      </c>
      <c r="B5" s="145"/>
      <c r="C5" s="75" t="s">
        <v>264</v>
      </c>
      <c r="D5" s="148"/>
      <c r="E5" s="148"/>
      <c r="F5" s="149"/>
      <c r="G5" s="149"/>
      <c r="H5" s="148"/>
      <c r="I5" s="148"/>
      <c r="J5" s="148"/>
      <c r="K5" s="148"/>
      <c r="L5" s="86" t="str">
        <f t="shared" ref="L5:L27" si="17">IF(N5-L$2+M$2-O5=0,1,"")</f>
        <v/>
      </c>
      <c r="M5" s="25" t="str">
        <f t="shared" si="0"/>
        <v xml:space="preserve">ACT02 </v>
      </c>
      <c r="N5" s="81">
        <f t="shared" ref="N5:O31" si="18">INDEX($F$4:$G$49,$P5,N$3)</f>
        <v>497885</v>
      </c>
      <c r="O5" s="81">
        <f t="shared" si="18"/>
        <v>7578594</v>
      </c>
      <c r="P5" s="30">
        <f>P4+2</f>
        <v>3</v>
      </c>
      <c r="Q5" s="30">
        <f>Q4+1</f>
        <v>2</v>
      </c>
      <c r="R5" s="39" t="str">
        <f t="shared" si="1"/>
        <v>497885 m E</v>
      </c>
      <c r="S5" s="39" t="str">
        <f t="shared" si="2"/>
        <v>7578594 m S</v>
      </c>
      <c r="T5" s="31" t="s">
        <v>114</v>
      </c>
      <c r="U5" s="31" t="s">
        <v>397</v>
      </c>
      <c r="V5" s="33" t="s">
        <v>265</v>
      </c>
      <c r="W5" s="31" t="str">
        <f t="shared" si="3"/>
        <v xml:space="preserve">CT </v>
      </c>
      <c r="X5" s="57" t="s">
        <v>19</v>
      </c>
      <c r="Y5" s="33">
        <f t="shared" si="4"/>
        <v>4</v>
      </c>
      <c r="Z5" s="53">
        <f t="shared" ref="Z5:AA27" si="19">INDEX($J$4:$K$49,$P5,N$3)</f>
        <v>12</v>
      </c>
      <c r="AA5" s="54">
        <f t="shared" si="19"/>
        <v>175.9</v>
      </c>
      <c r="AB5" s="21" t="str">
        <f t="shared" si="5"/>
        <v>-</v>
      </c>
      <c r="AC5" s="21"/>
      <c r="AD5" s="18">
        <v>1744013.4938630001</v>
      </c>
      <c r="AE5" s="18">
        <v>7529600.2489318997</v>
      </c>
      <c r="AF5" s="18">
        <v>869.9</v>
      </c>
      <c r="AG5" s="31">
        <v>27</v>
      </c>
      <c r="AH5" s="31"/>
      <c r="AI5" t="str">
        <f>""</f>
        <v/>
      </c>
      <c r="AJ5" t="str">
        <f>""</f>
        <v/>
      </c>
      <c r="AK5" t="str">
        <f>""</f>
        <v/>
      </c>
      <c r="AL5" t="str">
        <f>""</f>
        <v/>
      </c>
      <c r="AM5" s="1">
        <f t="shared" si="6"/>
        <v>3.5028440179218094</v>
      </c>
      <c r="AN5" s="1">
        <f t="shared" si="7"/>
        <v>0.99353524531488291</v>
      </c>
      <c r="AO5" s="71">
        <f>IF(AND(ISNUMBER(Y5),ISNUMBER(AA5)),MAX(AO$4:AO4)+1,0)</f>
        <v>2</v>
      </c>
      <c r="AP5" s="73">
        <f t="shared" si="8"/>
        <v>2</v>
      </c>
      <c r="AQ5" s="94" t="str">
        <f t="shared" si="9"/>
        <v xml:space="preserve">ACT02 </v>
      </c>
      <c r="AR5" s="73" t="str">
        <f t="shared" si="10"/>
        <v xml:space="preserve">CT </v>
      </c>
      <c r="AS5" s="58">
        <f t="shared" si="11"/>
        <v>2</v>
      </c>
      <c r="AT5" s="68">
        <f t="shared" si="12"/>
        <v>1744013.4938630001</v>
      </c>
      <c r="AU5" s="68">
        <f t="shared" si="13"/>
        <v>7529600.2489318997</v>
      </c>
      <c r="AV5" s="59">
        <f t="shared" si="14"/>
        <v>869.9</v>
      </c>
      <c r="AW5" s="58">
        <f t="shared" si="15"/>
        <v>12</v>
      </c>
      <c r="AX5" s="58">
        <f t="shared" si="16"/>
        <v>175.9</v>
      </c>
      <c r="AY5" s="73"/>
      <c r="AZ5" s="73"/>
      <c r="BA5" s="73"/>
      <c r="BB5" s="73"/>
    </row>
    <row r="6" spans="1:54" ht="24.75" customHeight="1" x14ac:dyDescent="0.25">
      <c r="A6" s="49">
        <f>A5+1</f>
        <v>3</v>
      </c>
      <c r="B6" s="90">
        <f>B4+1</f>
        <v>2</v>
      </c>
      <c r="C6" s="75" t="s">
        <v>265</v>
      </c>
      <c r="D6" s="148" t="s">
        <v>14</v>
      </c>
      <c r="E6" s="148" t="s">
        <v>15</v>
      </c>
      <c r="F6" s="149">
        <v>497885</v>
      </c>
      <c r="G6" s="149">
        <v>7578594</v>
      </c>
      <c r="H6" s="148" t="s">
        <v>19</v>
      </c>
      <c r="I6" s="148" t="s">
        <v>232</v>
      </c>
      <c r="J6" s="148">
        <v>12</v>
      </c>
      <c r="K6" s="148">
        <v>175.9</v>
      </c>
      <c r="L6" s="86" t="str">
        <f t="shared" si="17"/>
        <v/>
      </c>
      <c r="M6" s="25" t="str">
        <f t="shared" si="0"/>
        <v xml:space="preserve">ACT03 </v>
      </c>
      <c r="N6" s="81">
        <f t="shared" si="18"/>
        <v>497896</v>
      </c>
      <c r="O6" s="81">
        <f t="shared" si="18"/>
        <v>7578592</v>
      </c>
      <c r="P6" s="30">
        <f t="shared" ref="P6:P9" si="20">P5+2</f>
        <v>5</v>
      </c>
      <c r="Q6" s="30">
        <f t="shared" ref="Q6:Q31" si="21">Q5+1</f>
        <v>3</v>
      </c>
      <c r="R6" s="39" t="str">
        <f t="shared" si="1"/>
        <v>497896 m E</v>
      </c>
      <c r="S6" s="39" t="str">
        <f t="shared" si="2"/>
        <v>7578592 m S</v>
      </c>
      <c r="T6" s="31" t="s">
        <v>114</v>
      </c>
      <c r="U6" s="31" t="s">
        <v>397</v>
      </c>
      <c r="V6" s="33" t="s">
        <v>267</v>
      </c>
      <c r="W6" s="31" t="str">
        <f t="shared" si="3"/>
        <v xml:space="preserve">CT </v>
      </c>
      <c r="X6" s="57" t="s">
        <v>19</v>
      </c>
      <c r="Y6" s="33">
        <f t="shared" si="4"/>
        <v>4</v>
      </c>
      <c r="Z6" s="53">
        <f t="shared" si="19"/>
        <v>12</v>
      </c>
      <c r="AA6" s="54">
        <f t="shared" si="19"/>
        <v>162.4</v>
      </c>
      <c r="AB6" s="21" t="str">
        <f t="shared" si="5"/>
        <v>-</v>
      </c>
      <c r="AC6" s="21"/>
      <c r="AD6" s="18">
        <v>1744024.5087790999</v>
      </c>
      <c r="AE6" s="18">
        <v>7529597.3309378</v>
      </c>
      <c r="AF6" s="18">
        <v>870.5</v>
      </c>
      <c r="AG6" s="31">
        <v>26</v>
      </c>
      <c r="AH6" s="31"/>
      <c r="AI6" t="str">
        <f>""</f>
        <v/>
      </c>
      <c r="AJ6" t="str">
        <f>""</f>
        <v/>
      </c>
      <c r="AK6" t="str">
        <f>""</f>
        <v/>
      </c>
      <c r="AL6" t="str">
        <f>""</f>
        <v/>
      </c>
      <c r="AM6" s="1">
        <f t="shared" si="6"/>
        <v>3.5027887526292636</v>
      </c>
      <c r="AN6" s="1">
        <f t="shared" si="7"/>
        <v>0.99353512247892484</v>
      </c>
      <c r="AO6" s="71">
        <f>IF(AND(ISNUMBER(Y6),ISNUMBER(AA6)),MAX(AO$4:AO5)+1,0)</f>
        <v>3</v>
      </c>
      <c r="AP6" s="73">
        <f t="shared" si="8"/>
        <v>3</v>
      </c>
      <c r="AQ6" s="94" t="str">
        <f t="shared" si="9"/>
        <v xml:space="preserve">ACT03 </v>
      </c>
      <c r="AR6" s="73" t="str">
        <f t="shared" si="10"/>
        <v xml:space="preserve">CT </v>
      </c>
      <c r="AS6" s="58">
        <f t="shared" si="11"/>
        <v>3</v>
      </c>
      <c r="AT6" s="68">
        <f t="shared" si="12"/>
        <v>1744024.5087790999</v>
      </c>
      <c r="AU6" s="68">
        <f t="shared" si="13"/>
        <v>7529597.3309378</v>
      </c>
      <c r="AV6" s="59">
        <f t="shared" si="14"/>
        <v>870.5</v>
      </c>
      <c r="AW6" s="58">
        <f t="shared" si="15"/>
        <v>12</v>
      </c>
      <c r="AX6" s="58">
        <f t="shared" si="16"/>
        <v>162.4</v>
      </c>
      <c r="AY6" s="73"/>
      <c r="AZ6" s="73"/>
      <c r="BA6" s="73"/>
      <c r="BB6" s="73"/>
    </row>
    <row r="7" spans="1:54" ht="24.75" customHeight="1" x14ac:dyDescent="0.25">
      <c r="A7" s="49">
        <f t="shared" ref="A7:B30" si="22">A6+1</f>
        <v>4</v>
      </c>
      <c r="B7" s="90"/>
      <c r="C7" s="75" t="s">
        <v>266</v>
      </c>
      <c r="D7" s="148"/>
      <c r="E7" s="148"/>
      <c r="F7" s="149"/>
      <c r="G7" s="149"/>
      <c r="H7" s="148"/>
      <c r="I7" s="148"/>
      <c r="J7" s="148"/>
      <c r="K7" s="148"/>
      <c r="L7" s="86" t="str">
        <f t="shared" si="17"/>
        <v/>
      </c>
      <c r="M7" s="25" t="str">
        <f t="shared" si="0"/>
        <v xml:space="preserve">ACT04 </v>
      </c>
      <c r="N7" s="81">
        <f t="shared" si="18"/>
        <v>497921</v>
      </c>
      <c r="O7" s="81">
        <f t="shared" si="18"/>
        <v>7578585</v>
      </c>
      <c r="P7" s="30">
        <f t="shared" si="20"/>
        <v>7</v>
      </c>
      <c r="Q7" s="30">
        <f t="shared" si="21"/>
        <v>4</v>
      </c>
      <c r="R7" s="39" t="str">
        <f t="shared" si="1"/>
        <v>497921 m E</v>
      </c>
      <c r="S7" s="39" t="str">
        <f t="shared" si="2"/>
        <v>7578585 m S</v>
      </c>
      <c r="T7" s="31" t="s">
        <v>114</v>
      </c>
      <c r="U7" s="31" t="s">
        <v>397</v>
      </c>
      <c r="V7" s="33" t="s">
        <v>269</v>
      </c>
      <c r="W7" s="31" t="str">
        <f t="shared" si="3"/>
        <v xml:space="preserve">PT </v>
      </c>
      <c r="X7" s="57" t="s">
        <v>22</v>
      </c>
      <c r="Y7" s="33">
        <f t="shared" si="4"/>
        <v>1</v>
      </c>
      <c r="Z7" s="53">
        <f t="shared" si="19"/>
        <v>102</v>
      </c>
      <c r="AA7" s="54">
        <f t="shared" si="19"/>
        <v>927</v>
      </c>
      <c r="AB7" s="21" t="str">
        <f t="shared" si="5"/>
        <v>-</v>
      </c>
      <c r="AC7" s="21"/>
      <c r="AD7" s="18">
        <v>1744049.3450478001</v>
      </c>
      <c r="AE7" s="18">
        <v>7529588.2050951002</v>
      </c>
      <c r="AF7" s="18">
        <v>871</v>
      </c>
      <c r="AG7" s="31">
        <v>25</v>
      </c>
      <c r="AH7" s="31"/>
      <c r="AI7" t="str">
        <f>""</f>
        <v/>
      </c>
      <c r="AJ7" t="str">
        <f>""</f>
        <v/>
      </c>
      <c r="AK7" t="str">
        <f>""</f>
        <v/>
      </c>
      <c r="AL7" t="str">
        <f>""</f>
        <v/>
      </c>
      <c r="AM7" s="1">
        <f t="shared" si="6"/>
        <v>3.5026627618594115</v>
      </c>
      <c r="AN7" s="1">
        <f t="shared" si="7"/>
        <v>0.99353483600106096</v>
      </c>
      <c r="AO7" s="71">
        <f>IF(AND(ISNUMBER(Y7),ISNUMBER(AA7)),MAX(AO$4:AO6)+1,0)</f>
        <v>4</v>
      </c>
      <c r="AP7" s="73">
        <f t="shared" si="8"/>
        <v>4</v>
      </c>
      <c r="AQ7" s="94" t="str">
        <f t="shared" si="9"/>
        <v xml:space="preserve">ACT04 </v>
      </c>
      <c r="AR7" s="73" t="str">
        <f t="shared" si="10"/>
        <v xml:space="preserve">PT </v>
      </c>
      <c r="AS7" s="58">
        <f t="shared" si="11"/>
        <v>4</v>
      </c>
      <c r="AT7" s="68">
        <f t="shared" si="12"/>
        <v>1744049.3450478001</v>
      </c>
      <c r="AU7" s="68">
        <f t="shared" si="13"/>
        <v>7529588.2050951002</v>
      </c>
      <c r="AV7" s="59">
        <f t="shared" si="14"/>
        <v>871</v>
      </c>
      <c r="AW7" s="58">
        <f t="shared" si="15"/>
        <v>102</v>
      </c>
      <c r="AX7" s="58">
        <f t="shared" si="16"/>
        <v>927</v>
      </c>
      <c r="AY7" s="73"/>
      <c r="AZ7" s="73"/>
      <c r="BA7" s="73"/>
      <c r="BB7" s="73"/>
    </row>
    <row r="8" spans="1:54" ht="24.75" customHeight="1" x14ac:dyDescent="0.25">
      <c r="A8" s="49">
        <f t="shared" si="22"/>
        <v>5</v>
      </c>
      <c r="B8" s="90">
        <f t="shared" ref="B8" si="23">B6+1</f>
        <v>3</v>
      </c>
      <c r="C8" s="75" t="s">
        <v>267</v>
      </c>
      <c r="D8" s="148" t="s">
        <v>14</v>
      </c>
      <c r="E8" s="148" t="s">
        <v>15</v>
      </c>
      <c r="F8" s="149">
        <v>497896</v>
      </c>
      <c r="G8" s="149">
        <v>7578592</v>
      </c>
      <c r="H8" s="148" t="s">
        <v>19</v>
      </c>
      <c r="I8" s="148" t="s">
        <v>232</v>
      </c>
      <c r="J8" s="148">
        <v>12</v>
      </c>
      <c r="K8" s="148">
        <v>162.4</v>
      </c>
      <c r="L8" s="86" t="str">
        <f t="shared" si="17"/>
        <v/>
      </c>
      <c r="M8" s="25" t="str">
        <f t="shared" si="0"/>
        <v xml:space="preserve">ACT05 </v>
      </c>
      <c r="N8" s="81">
        <f>INDEX($F$4:$G$49,$P8,N$3)+1</f>
        <v>497919</v>
      </c>
      <c r="O8" s="81">
        <f>INDEX($F$4:$G$49,$P8,O$3)+1</f>
        <v>7578583</v>
      </c>
      <c r="P8" s="30">
        <f t="shared" si="20"/>
        <v>9</v>
      </c>
      <c r="Q8" s="30">
        <f t="shared" si="21"/>
        <v>5</v>
      </c>
      <c r="R8" s="39" t="str">
        <f t="shared" si="1"/>
        <v>497919 m E</v>
      </c>
      <c r="S8" s="39" t="str">
        <f t="shared" si="2"/>
        <v>7578583 m S</v>
      </c>
      <c r="T8" s="31" t="s">
        <v>114</v>
      </c>
      <c r="U8" s="31" t="s">
        <v>397</v>
      </c>
      <c r="V8" s="33" t="s">
        <v>271</v>
      </c>
      <c r="W8" s="31" t="str">
        <f t="shared" si="3"/>
        <v xml:space="preserve">CT </v>
      </c>
      <c r="X8" s="57" t="s">
        <v>19</v>
      </c>
      <c r="Y8" s="33">
        <f t="shared" si="4"/>
        <v>4</v>
      </c>
      <c r="Z8" s="53" t="str">
        <f t="shared" si="19"/>
        <v xml:space="preserve">sd </v>
      </c>
      <c r="AA8" s="54" t="str">
        <f t="shared" si="19"/>
        <v xml:space="preserve">sd </v>
      </c>
      <c r="AB8" s="21" t="str">
        <f t="shared" si="5"/>
        <v>-</v>
      </c>
      <c r="AC8" s="21"/>
      <c r="AD8" s="18">
        <v>1744047.1518863</v>
      </c>
      <c r="AE8" s="18">
        <v>7529586.3341947999</v>
      </c>
      <c r="AF8" s="18">
        <v>871.2</v>
      </c>
      <c r="AG8" s="31">
        <v>24</v>
      </c>
      <c r="AH8" s="31"/>
      <c r="AI8" t="str">
        <f>""</f>
        <v/>
      </c>
      <c r="AJ8" t="str">
        <f>""</f>
        <v/>
      </c>
      <c r="AK8" t="str">
        <f>""</f>
        <v/>
      </c>
      <c r="AL8" t="str">
        <f>""</f>
        <v/>
      </c>
      <c r="AM8" s="1">
        <f t="shared" si="6"/>
        <v>3.502672426411324</v>
      </c>
      <c r="AN8" s="1">
        <f t="shared" si="7"/>
        <v>0.9935348513297011</v>
      </c>
      <c r="AO8" s="71">
        <f>IF(AND(ISNUMBER(Y8),ISNUMBER(AA8)),MAX(AO$4:AO7)+1,0)</f>
        <v>0</v>
      </c>
      <c r="AP8" s="73">
        <f t="shared" si="8"/>
        <v>6</v>
      </c>
      <c r="AQ8" s="94" t="str">
        <f t="shared" si="9"/>
        <v xml:space="preserve">ACT06 </v>
      </c>
      <c r="AR8" s="73" t="str">
        <f t="shared" si="10"/>
        <v xml:space="preserve">PT </v>
      </c>
      <c r="AS8" s="58">
        <f t="shared" si="11"/>
        <v>5</v>
      </c>
      <c r="AT8" s="68">
        <f t="shared" si="12"/>
        <v>1744326.3328811999</v>
      </c>
      <c r="AU8" s="68">
        <f t="shared" si="13"/>
        <v>7530373.9382773004</v>
      </c>
      <c r="AV8" s="59">
        <f t="shared" si="14"/>
        <v>860</v>
      </c>
      <c r="AW8" s="58">
        <f t="shared" si="15"/>
        <v>140</v>
      </c>
      <c r="AX8" s="58">
        <f t="shared" si="16"/>
        <v>48132</v>
      </c>
      <c r="AY8" s="103">
        <f>AX8/1000</f>
        <v>48.131999999999998</v>
      </c>
      <c r="AZ8" s="103">
        <f>AY8*60</f>
        <v>2887.92</v>
      </c>
      <c r="BA8" s="103">
        <f>AZ8*60</f>
        <v>173275.2</v>
      </c>
      <c r="BB8" s="73"/>
    </row>
    <row r="9" spans="1:54" ht="24.75" customHeight="1" x14ac:dyDescent="0.25">
      <c r="A9" s="49">
        <f t="shared" si="22"/>
        <v>6</v>
      </c>
      <c r="B9" s="90"/>
      <c r="C9" s="75" t="s">
        <v>268</v>
      </c>
      <c r="D9" s="148"/>
      <c r="E9" s="148"/>
      <c r="F9" s="149"/>
      <c r="G9" s="149"/>
      <c r="H9" s="148"/>
      <c r="I9" s="148"/>
      <c r="J9" s="148"/>
      <c r="K9" s="148"/>
      <c r="L9" s="86" t="str">
        <f t="shared" si="17"/>
        <v/>
      </c>
      <c r="M9" s="25" t="str">
        <f t="shared" si="0"/>
        <v xml:space="preserve">ACT06 </v>
      </c>
      <c r="N9" s="81">
        <f t="shared" si="18"/>
        <v>498131</v>
      </c>
      <c r="O9" s="81">
        <f t="shared" si="18"/>
        <v>7579375</v>
      </c>
      <c r="P9" s="30">
        <f t="shared" si="20"/>
        <v>11</v>
      </c>
      <c r="Q9" s="30">
        <f t="shared" si="21"/>
        <v>6</v>
      </c>
      <c r="R9" s="39" t="str">
        <f t="shared" si="1"/>
        <v>498131 m E</v>
      </c>
      <c r="S9" s="39" t="str">
        <f t="shared" si="2"/>
        <v>7579375 m S</v>
      </c>
      <c r="T9" s="31" t="s">
        <v>114</v>
      </c>
      <c r="U9" s="31" t="s">
        <v>397</v>
      </c>
      <c r="V9" s="33" t="s">
        <v>273</v>
      </c>
      <c r="W9" s="31" t="str">
        <f t="shared" si="3"/>
        <v xml:space="preserve">PT (4) </v>
      </c>
      <c r="X9" s="57" t="s">
        <v>22</v>
      </c>
      <c r="Y9" s="33">
        <f t="shared" si="4"/>
        <v>1</v>
      </c>
      <c r="Z9" s="53">
        <f t="shared" si="19"/>
        <v>140</v>
      </c>
      <c r="AA9" s="54">
        <f t="shared" si="19"/>
        <v>48132</v>
      </c>
      <c r="AB9" s="21" t="str">
        <f t="shared" si="5"/>
        <v>-</v>
      </c>
      <c r="AC9" s="21"/>
      <c r="AD9" s="18">
        <v>1744326.3328811999</v>
      </c>
      <c r="AE9" s="18">
        <v>7530373.9382773004</v>
      </c>
      <c r="AF9" s="18">
        <v>860</v>
      </c>
      <c r="AG9" s="31">
        <v>23</v>
      </c>
      <c r="AH9" s="31"/>
      <c r="AI9" t="str">
        <f>""</f>
        <v/>
      </c>
      <c r="AJ9" t="str">
        <f>""</f>
        <v/>
      </c>
      <c r="AK9" t="str">
        <f>""</f>
        <v/>
      </c>
      <c r="AL9" t="str">
        <f>""</f>
        <v/>
      </c>
      <c r="AM9" s="1">
        <f t="shared" si="6"/>
        <v>3.5017421780238531</v>
      </c>
      <c r="AN9" s="1">
        <f t="shared" si="7"/>
        <v>0.99353494691545152</v>
      </c>
      <c r="AO9" s="71">
        <f>IF(AND(ISNUMBER(Y9),ISNUMBER(AA9)),MAX(AO$4:AO8)+1,0)</f>
        <v>5</v>
      </c>
      <c r="AP9" s="73">
        <f t="shared" si="8"/>
        <v>8</v>
      </c>
      <c r="AQ9" s="94" t="str">
        <f t="shared" si="9"/>
        <v xml:space="preserve">ACT08 </v>
      </c>
      <c r="AR9" s="73" t="str">
        <f t="shared" si="10"/>
        <v xml:space="preserve">PT </v>
      </c>
      <c r="AS9" s="58">
        <f t="shared" si="11"/>
        <v>6</v>
      </c>
      <c r="AT9" s="68">
        <f t="shared" si="12"/>
        <v>1744687.2609582001</v>
      </c>
      <c r="AU9" s="68">
        <f t="shared" si="13"/>
        <v>7529677.6993375001</v>
      </c>
      <c r="AV9" s="59">
        <f t="shared" si="14"/>
        <v>910.6</v>
      </c>
      <c r="AW9" s="58">
        <f t="shared" si="15"/>
        <v>150</v>
      </c>
      <c r="AX9" s="58">
        <f t="shared" si="16"/>
        <v>7270</v>
      </c>
      <c r="AY9" s="73"/>
      <c r="AZ9" s="73"/>
      <c r="BA9" s="73"/>
      <c r="BB9" s="73"/>
    </row>
    <row r="10" spans="1:54" ht="24.75" customHeight="1" x14ac:dyDescent="0.25">
      <c r="A10" s="49">
        <f t="shared" si="22"/>
        <v>7</v>
      </c>
      <c r="B10" s="90">
        <f t="shared" ref="B10" si="24">B8+1</f>
        <v>4</v>
      </c>
      <c r="C10" s="75" t="s">
        <v>269</v>
      </c>
      <c r="D10" s="148" t="s">
        <v>14</v>
      </c>
      <c r="E10" s="148" t="s">
        <v>15</v>
      </c>
      <c r="F10" s="149">
        <v>497921</v>
      </c>
      <c r="G10" s="149">
        <v>7578585</v>
      </c>
      <c r="H10" s="148" t="s">
        <v>22</v>
      </c>
      <c r="I10" s="148" t="s">
        <v>232</v>
      </c>
      <c r="J10" s="148">
        <v>102</v>
      </c>
      <c r="K10" s="148">
        <v>927</v>
      </c>
      <c r="L10" s="86" t="str">
        <f t="shared" si="17"/>
        <v/>
      </c>
      <c r="M10" s="25" t="str">
        <f t="shared" si="0"/>
        <v xml:space="preserve">ACT07 </v>
      </c>
      <c r="N10" s="81">
        <f t="shared" si="18"/>
        <v>497401</v>
      </c>
      <c r="O10" s="81">
        <f t="shared" si="18"/>
        <v>7579410</v>
      </c>
      <c r="P10" s="30">
        <f>P9+1</f>
        <v>12</v>
      </c>
      <c r="Q10" s="30">
        <f t="shared" si="21"/>
        <v>7</v>
      </c>
      <c r="R10" s="39" t="str">
        <f t="shared" si="1"/>
        <v>497401 m E</v>
      </c>
      <c r="S10" s="39" t="str">
        <f t="shared" si="2"/>
        <v>7579410 m S</v>
      </c>
      <c r="T10" s="31" t="s">
        <v>114</v>
      </c>
      <c r="U10" s="31" t="s">
        <v>397</v>
      </c>
      <c r="V10" s="33" t="s">
        <v>277</v>
      </c>
      <c r="W10" s="31" t="str">
        <f t="shared" si="3"/>
        <v xml:space="preserve">PT </v>
      </c>
      <c r="X10" s="57" t="s">
        <v>22</v>
      </c>
      <c r="Y10" s="33">
        <f t="shared" si="4"/>
        <v>1</v>
      </c>
      <c r="Z10" s="53">
        <f t="shared" si="19"/>
        <v>105</v>
      </c>
      <c r="AA10" s="54" t="str">
        <f t="shared" si="19"/>
        <v xml:space="preserve">sd </v>
      </c>
      <c r="AB10" s="21" t="str">
        <f t="shared" si="5"/>
        <v>-</v>
      </c>
      <c r="AC10" s="21"/>
      <c r="AD10" s="18">
        <v>1743587.4691081999</v>
      </c>
      <c r="AE10" s="18">
        <v>7530468.2815605002</v>
      </c>
      <c r="AF10" s="18">
        <v>863.6</v>
      </c>
      <c r="AG10" s="31">
        <v>22</v>
      </c>
      <c r="AH10" s="31"/>
      <c r="AI10" t="str">
        <f>""</f>
        <v/>
      </c>
      <c r="AJ10" t="str">
        <f>""</f>
        <v/>
      </c>
      <c r="AK10" t="str">
        <f>""</f>
        <v/>
      </c>
      <c r="AL10" t="str">
        <f>""</f>
        <v/>
      </c>
      <c r="AM10" s="1">
        <f t="shared" si="6"/>
        <v>3.5053959865545101</v>
      </c>
      <c r="AN10" s="1">
        <f t="shared" si="7"/>
        <v>0.99354280630820868</v>
      </c>
      <c r="AO10" s="71">
        <f>IF(AND(ISNUMBER(Y10),ISNUMBER(AA10)),MAX(AO$4:AO9)+1,0)</f>
        <v>0</v>
      </c>
      <c r="AP10" s="73">
        <f t="shared" si="8"/>
        <v>9</v>
      </c>
      <c r="AQ10" s="73" t="str">
        <f t="shared" si="9"/>
        <v xml:space="preserve">ACT09 </v>
      </c>
      <c r="AR10" s="73" t="str">
        <f t="shared" si="10"/>
        <v xml:space="preserve">PT </v>
      </c>
      <c r="AS10" s="58">
        <f t="shared" si="11"/>
        <v>7</v>
      </c>
      <c r="AT10" s="68">
        <f t="shared" si="12"/>
        <v>1744302.5433545001</v>
      </c>
      <c r="AU10" s="68">
        <f t="shared" si="13"/>
        <v>7529325.8228446003</v>
      </c>
      <c r="AV10" s="59">
        <f t="shared" si="14"/>
        <v>901.7</v>
      </c>
      <c r="AW10" s="58">
        <f t="shared" si="15"/>
        <v>132</v>
      </c>
      <c r="AX10" s="58">
        <f t="shared" si="16"/>
        <v>3240</v>
      </c>
      <c r="AY10" s="73"/>
      <c r="AZ10" s="73"/>
      <c r="BA10" s="73"/>
      <c r="BB10" s="73"/>
    </row>
    <row r="11" spans="1:54" ht="24.75" customHeight="1" x14ac:dyDescent="0.25">
      <c r="A11" s="49">
        <f t="shared" si="22"/>
        <v>8</v>
      </c>
      <c r="B11" s="90"/>
      <c r="C11" s="75" t="s">
        <v>270</v>
      </c>
      <c r="D11" s="148"/>
      <c r="E11" s="148"/>
      <c r="F11" s="149"/>
      <c r="G11" s="149"/>
      <c r="H11" s="148"/>
      <c r="I11" s="148"/>
      <c r="J11" s="148"/>
      <c r="K11" s="148"/>
      <c r="L11" s="86" t="str">
        <f t="shared" si="17"/>
        <v/>
      </c>
      <c r="M11" s="25" t="str">
        <f t="shared" si="0"/>
        <v xml:space="preserve">ACT08 </v>
      </c>
      <c r="N11" s="81">
        <f t="shared" si="18"/>
        <v>498538</v>
      </c>
      <c r="O11" s="81">
        <f t="shared" si="18"/>
        <v>7578722</v>
      </c>
      <c r="P11" s="30">
        <f t="shared" ref="P11:P27" si="25">P10+1</f>
        <v>13</v>
      </c>
      <c r="Q11" s="30">
        <f t="shared" si="21"/>
        <v>8</v>
      </c>
      <c r="R11" s="39" t="str">
        <f t="shared" si="1"/>
        <v>498538 m E</v>
      </c>
      <c r="S11" s="39" t="str">
        <f t="shared" si="2"/>
        <v>7578722 m S</v>
      </c>
      <c r="T11" s="31" t="s">
        <v>114</v>
      </c>
      <c r="U11" s="31" t="s">
        <v>397</v>
      </c>
      <c r="V11" s="33" t="s">
        <v>279</v>
      </c>
      <c r="W11" s="31" t="str">
        <f t="shared" si="3"/>
        <v xml:space="preserve">PT </v>
      </c>
      <c r="X11" s="57" t="s">
        <v>22</v>
      </c>
      <c r="Y11" s="33">
        <f t="shared" si="4"/>
        <v>1</v>
      </c>
      <c r="Z11" s="53">
        <f t="shared" si="19"/>
        <v>150</v>
      </c>
      <c r="AA11" s="54">
        <f t="shared" si="19"/>
        <v>7270</v>
      </c>
      <c r="AB11" s="21" t="str">
        <f t="shared" si="5"/>
        <v>-</v>
      </c>
      <c r="AC11" s="21"/>
      <c r="AD11" s="18">
        <v>1744687.2609582001</v>
      </c>
      <c r="AE11" s="18">
        <v>7529677.6993375001</v>
      </c>
      <c r="AF11" s="18">
        <v>910.6</v>
      </c>
      <c r="AG11" s="31">
        <v>21</v>
      </c>
      <c r="AH11" s="31"/>
      <c r="AI11" t="str">
        <f>""</f>
        <v/>
      </c>
      <c r="AJ11" t="str">
        <f>""</f>
        <v/>
      </c>
      <c r="AK11" t="str">
        <f>""</f>
        <v/>
      </c>
      <c r="AL11" t="str">
        <f>""</f>
        <v/>
      </c>
      <c r="AM11" s="1">
        <f t="shared" si="6"/>
        <v>3.4996073738776183</v>
      </c>
      <c r="AN11" s="1">
        <f t="shared" si="7"/>
        <v>0.99352868456416532</v>
      </c>
      <c r="AO11" s="71">
        <f>IF(AND(ISNUMBER(Y11),ISNUMBER(AA11)),MAX(AO$4:AO10)+1,0)</f>
        <v>6</v>
      </c>
      <c r="AP11" s="73">
        <f t="shared" si="8"/>
        <v>11</v>
      </c>
      <c r="AQ11" s="73" t="str">
        <f t="shared" si="9"/>
        <v xml:space="preserve">ACT11 </v>
      </c>
      <c r="AR11" s="73" t="str">
        <f t="shared" si="10"/>
        <v xml:space="preserve">PT </v>
      </c>
      <c r="AS11" s="58">
        <f t="shared" si="11"/>
        <v>8</v>
      </c>
      <c r="AT11" s="68">
        <f t="shared" si="12"/>
        <v>1744403.0848443999</v>
      </c>
      <c r="AU11" s="68">
        <f t="shared" si="13"/>
        <v>7529665.4669364998</v>
      </c>
      <c r="AV11" s="59">
        <f t="shared" si="14"/>
        <v>894.2</v>
      </c>
      <c r="AW11" s="58">
        <f t="shared" si="15"/>
        <v>100</v>
      </c>
      <c r="AX11" s="58">
        <f t="shared" si="16"/>
        <v>2880</v>
      </c>
      <c r="AY11" s="73"/>
      <c r="AZ11" s="73"/>
      <c r="BA11" s="73"/>
      <c r="BB11" s="73"/>
    </row>
    <row r="12" spans="1:54" ht="24.75" customHeight="1" x14ac:dyDescent="0.25">
      <c r="A12" s="49">
        <f t="shared" si="22"/>
        <v>9</v>
      </c>
      <c r="B12" s="90">
        <f t="shared" ref="B12" si="26">B10+1</f>
        <v>5</v>
      </c>
      <c r="C12" s="75" t="s">
        <v>271</v>
      </c>
      <c r="D12" s="148" t="s">
        <v>14</v>
      </c>
      <c r="E12" s="148" t="s">
        <v>15</v>
      </c>
      <c r="F12" s="149">
        <v>497918</v>
      </c>
      <c r="G12" s="149">
        <v>7578582</v>
      </c>
      <c r="H12" s="148" t="s">
        <v>19</v>
      </c>
      <c r="I12" s="148" t="s">
        <v>232</v>
      </c>
      <c r="J12" s="148" t="s">
        <v>31</v>
      </c>
      <c r="K12" s="148" t="s">
        <v>31</v>
      </c>
      <c r="L12" s="86" t="str">
        <f t="shared" si="17"/>
        <v/>
      </c>
      <c r="M12" s="25" t="str">
        <f t="shared" si="0"/>
        <v xml:space="preserve">ACT09 </v>
      </c>
      <c r="N12" s="81">
        <f t="shared" si="18"/>
        <v>498189</v>
      </c>
      <c r="O12" s="81">
        <f t="shared" si="18"/>
        <v>7578348</v>
      </c>
      <c r="P12" s="30">
        <f t="shared" si="25"/>
        <v>14</v>
      </c>
      <c r="Q12" s="30">
        <f t="shared" si="21"/>
        <v>9</v>
      </c>
      <c r="R12" s="39" t="str">
        <f t="shared" si="1"/>
        <v>498189 m E</v>
      </c>
      <c r="S12" s="39" t="str">
        <f t="shared" si="2"/>
        <v>7578348 m S</v>
      </c>
      <c r="T12" s="31" t="s">
        <v>114</v>
      </c>
      <c r="U12" s="31" t="s">
        <v>397</v>
      </c>
      <c r="V12" s="33" t="s">
        <v>281</v>
      </c>
      <c r="W12" s="31" t="str">
        <f t="shared" si="3"/>
        <v xml:space="preserve">PT </v>
      </c>
      <c r="X12" s="57" t="s">
        <v>22</v>
      </c>
      <c r="Y12" s="33">
        <f t="shared" si="4"/>
        <v>1</v>
      </c>
      <c r="Z12" s="53">
        <f t="shared" si="19"/>
        <v>132</v>
      </c>
      <c r="AA12" s="54">
        <f t="shared" si="19"/>
        <v>3240</v>
      </c>
      <c r="AB12" s="21" t="str">
        <f t="shared" si="5"/>
        <v>-</v>
      </c>
      <c r="AC12" s="21"/>
      <c r="AD12" s="18">
        <v>1744302.5433545001</v>
      </c>
      <c r="AE12" s="18">
        <v>7529325.8228446003</v>
      </c>
      <c r="AF12" s="18">
        <v>901.7</v>
      </c>
      <c r="AG12" s="31">
        <v>20</v>
      </c>
      <c r="AH12" s="31"/>
      <c r="AI12" t="str">
        <f>""</f>
        <v/>
      </c>
      <c r="AJ12" t="str">
        <f>""</f>
        <v/>
      </c>
      <c r="AK12" t="str">
        <f>""</f>
        <v/>
      </c>
      <c r="AL12" t="str">
        <f>""</f>
        <v/>
      </c>
      <c r="AM12" s="1">
        <f t="shared" si="6"/>
        <v>3.5012867473077489</v>
      </c>
      <c r="AN12" s="1">
        <f t="shared" si="7"/>
        <v>0.99353128450218975</v>
      </c>
      <c r="AO12" s="71">
        <f>IF(AND(ISNUMBER(Y12),ISNUMBER(AA12)),MAX(AO$4:AO11)+1,0)</f>
        <v>7</v>
      </c>
      <c r="AP12" s="73" t="str">
        <f t="shared" si="8"/>
        <v/>
      </c>
      <c r="AQ12" s="73" t="str">
        <f t="shared" si="9"/>
        <v/>
      </c>
      <c r="AR12" s="73" t="str">
        <f t="shared" si="10"/>
        <v/>
      </c>
      <c r="AS12" s="58" t="str">
        <f t="shared" si="11"/>
        <v/>
      </c>
      <c r="AT12" s="68" t="str">
        <f t="shared" si="12"/>
        <v/>
      </c>
      <c r="AU12" s="68" t="str">
        <f t="shared" si="13"/>
        <v/>
      </c>
      <c r="AV12" s="59" t="str">
        <f t="shared" si="14"/>
        <v/>
      </c>
      <c r="AW12" s="58" t="str">
        <f t="shared" si="15"/>
        <v/>
      </c>
      <c r="AX12" s="58" t="str">
        <f t="shared" si="16"/>
        <v/>
      </c>
      <c r="AY12" s="73"/>
      <c r="AZ12" s="73"/>
      <c r="BA12" s="73"/>
      <c r="BB12" s="73"/>
    </row>
    <row r="13" spans="1:54" ht="24.75" customHeight="1" x14ac:dyDescent="0.25">
      <c r="A13" s="49">
        <f t="shared" si="22"/>
        <v>10</v>
      </c>
      <c r="B13" s="90"/>
      <c r="C13" s="75" t="s">
        <v>272</v>
      </c>
      <c r="D13" s="148"/>
      <c r="E13" s="148"/>
      <c r="F13" s="149"/>
      <c r="G13" s="149"/>
      <c r="H13" s="148"/>
      <c r="I13" s="148"/>
      <c r="J13" s="148"/>
      <c r="K13" s="148"/>
      <c r="L13" s="86" t="str">
        <f t="shared" si="17"/>
        <v/>
      </c>
      <c r="M13" s="25" t="str">
        <f t="shared" si="0"/>
        <v xml:space="preserve">ACT10 </v>
      </c>
      <c r="N13" s="81">
        <f t="shared" si="18"/>
        <v>498236</v>
      </c>
      <c r="O13" s="81">
        <f t="shared" si="18"/>
        <v>7579386</v>
      </c>
      <c r="P13" s="30">
        <f t="shared" si="25"/>
        <v>15</v>
      </c>
      <c r="Q13" s="30">
        <f t="shared" si="21"/>
        <v>10</v>
      </c>
      <c r="R13" s="39" t="str">
        <f t="shared" si="1"/>
        <v>498236 m E</v>
      </c>
      <c r="S13" s="39" t="str">
        <f t="shared" si="2"/>
        <v>7579386 m S</v>
      </c>
      <c r="T13" s="31" t="s">
        <v>114</v>
      </c>
      <c r="U13" s="31" t="s">
        <v>397</v>
      </c>
      <c r="V13" s="33" t="s">
        <v>283</v>
      </c>
      <c r="W13" s="31" t="str">
        <f t="shared" si="3"/>
        <v xml:space="preserve">PT </v>
      </c>
      <c r="X13" s="57" t="s">
        <v>22</v>
      </c>
      <c r="Y13" s="33">
        <f t="shared" si="4"/>
        <v>1</v>
      </c>
      <c r="Z13" s="53">
        <f t="shared" si="19"/>
        <v>140</v>
      </c>
      <c r="AA13" s="54" t="str">
        <f t="shared" si="19"/>
        <v xml:space="preserve">2.52x104 </v>
      </c>
      <c r="AB13" s="21" t="str">
        <f t="shared" si="5"/>
        <v>-</v>
      </c>
      <c r="AC13" s="21"/>
      <c r="AD13" s="18">
        <v>1744433.9003083</v>
      </c>
      <c r="AE13" s="18">
        <v>7530376.6590616005</v>
      </c>
      <c r="AF13" s="18">
        <v>865.2</v>
      </c>
      <c r="AG13" s="31">
        <v>19</v>
      </c>
      <c r="AH13" s="31"/>
      <c r="AI13" t="str">
        <f>""</f>
        <v/>
      </c>
      <c r="AJ13" t="str">
        <f>""</f>
        <v/>
      </c>
      <c r="AK13" t="str">
        <f>""</f>
        <v/>
      </c>
      <c r="AL13" t="str">
        <f>""</f>
        <v/>
      </c>
      <c r="AM13" s="1">
        <f t="shared" si="6"/>
        <v>3.5012201051475609</v>
      </c>
      <c r="AN13" s="1">
        <f t="shared" si="7"/>
        <v>0.9935338639649175</v>
      </c>
      <c r="AO13" s="71">
        <f>IF(AND(ISNUMBER(Y13),ISNUMBER(AA13)),MAX(AO$4:AO12)+1,0)</f>
        <v>0</v>
      </c>
      <c r="AP13" s="73" t="str">
        <f t="shared" si="8"/>
        <v/>
      </c>
      <c r="AQ13" s="73" t="str">
        <f t="shared" si="9"/>
        <v/>
      </c>
      <c r="AR13" s="73" t="str">
        <f t="shared" si="10"/>
        <v/>
      </c>
      <c r="AS13" s="58" t="str">
        <f t="shared" si="11"/>
        <v/>
      </c>
      <c r="AT13" s="68" t="str">
        <f t="shared" si="12"/>
        <v/>
      </c>
      <c r="AU13" s="68" t="str">
        <f t="shared" si="13"/>
        <v/>
      </c>
      <c r="AV13" s="59" t="str">
        <f t="shared" si="14"/>
        <v/>
      </c>
      <c r="AW13" s="58" t="str">
        <f t="shared" si="15"/>
        <v/>
      </c>
      <c r="AX13" s="58" t="str">
        <f t="shared" si="16"/>
        <v/>
      </c>
      <c r="AY13" s="73"/>
      <c r="AZ13" s="73"/>
      <c r="BA13" s="73"/>
      <c r="BB13" s="73"/>
    </row>
    <row r="14" spans="1:54" ht="24.75" customHeight="1" x14ac:dyDescent="0.25">
      <c r="A14" s="49">
        <f t="shared" si="22"/>
        <v>11</v>
      </c>
      <c r="B14" s="90">
        <f t="shared" ref="B14" si="27">B12+1</f>
        <v>6</v>
      </c>
      <c r="C14" s="75" t="s">
        <v>273</v>
      </c>
      <c r="D14" s="75" t="s">
        <v>274</v>
      </c>
      <c r="E14" s="75" t="s">
        <v>275</v>
      </c>
      <c r="F14" s="83">
        <v>498131</v>
      </c>
      <c r="G14" s="83">
        <v>7579375</v>
      </c>
      <c r="H14" s="75" t="s">
        <v>276</v>
      </c>
      <c r="I14" s="75" t="s">
        <v>232</v>
      </c>
      <c r="J14" s="75">
        <v>140</v>
      </c>
      <c r="K14" s="75">
        <v>48132</v>
      </c>
      <c r="L14" s="86" t="str">
        <f t="shared" si="17"/>
        <v/>
      </c>
      <c r="M14" s="25" t="str">
        <f t="shared" si="0"/>
        <v xml:space="preserve">ACT11 </v>
      </c>
      <c r="N14" s="81">
        <f t="shared" si="18"/>
        <v>498261</v>
      </c>
      <c r="O14" s="81">
        <f t="shared" si="18"/>
        <v>7578688</v>
      </c>
      <c r="P14" s="30">
        <f t="shared" si="25"/>
        <v>16</v>
      </c>
      <c r="Q14" s="30">
        <f t="shared" si="21"/>
        <v>11</v>
      </c>
      <c r="R14" s="39" t="str">
        <f t="shared" si="1"/>
        <v>498261 m E</v>
      </c>
      <c r="S14" s="39" t="str">
        <f t="shared" si="2"/>
        <v>7578688 m S</v>
      </c>
      <c r="T14" s="31" t="s">
        <v>114</v>
      </c>
      <c r="U14" s="31" t="s">
        <v>397</v>
      </c>
      <c r="V14" s="33" t="s">
        <v>286</v>
      </c>
      <c r="W14" s="31" t="str">
        <f t="shared" si="3"/>
        <v xml:space="preserve">PT </v>
      </c>
      <c r="X14" s="57" t="s">
        <v>22</v>
      </c>
      <c r="Y14" s="33">
        <f t="shared" si="4"/>
        <v>1</v>
      </c>
      <c r="Z14" s="53">
        <f t="shared" si="19"/>
        <v>100</v>
      </c>
      <c r="AA14" s="54">
        <f t="shared" si="19"/>
        <v>2880</v>
      </c>
      <c r="AB14" s="21" t="str">
        <f t="shared" si="5"/>
        <v>-</v>
      </c>
      <c r="AC14" s="21"/>
      <c r="AD14" s="18">
        <v>1744403.0848443999</v>
      </c>
      <c r="AE14" s="18">
        <v>7529665.4669364998</v>
      </c>
      <c r="AF14" s="18">
        <v>894.2</v>
      </c>
      <c r="AG14" s="31">
        <v>18</v>
      </c>
      <c r="AH14" s="31"/>
      <c r="AI14" t="str">
        <f>""</f>
        <v/>
      </c>
      <c r="AJ14" t="str">
        <f>""</f>
        <v/>
      </c>
      <c r="AK14" t="str">
        <f>""</f>
        <v/>
      </c>
      <c r="AL14" t="str">
        <f>""</f>
        <v/>
      </c>
      <c r="AM14" s="1">
        <f t="shared" si="6"/>
        <v>3.5009825871268272</v>
      </c>
      <c r="AN14" s="1">
        <f t="shared" si="7"/>
        <v>0.99353152774418207</v>
      </c>
      <c r="AO14" s="71">
        <f>IF(AND(ISNUMBER(Y14),ISNUMBER(AA14)),MAX(AO$4:AO13)+1,0)</f>
        <v>8</v>
      </c>
      <c r="AP14" s="73" t="str">
        <f t="shared" si="8"/>
        <v/>
      </c>
      <c r="AQ14" s="73" t="str">
        <f t="shared" si="9"/>
        <v/>
      </c>
      <c r="AR14" s="73" t="str">
        <f t="shared" si="10"/>
        <v/>
      </c>
      <c r="AS14" s="58" t="str">
        <f t="shared" si="11"/>
        <v/>
      </c>
      <c r="AT14" s="68" t="str">
        <f t="shared" si="12"/>
        <v/>
      </c>
      <c r="AU14" s="68" t="str">
        <f t="shared" si="13"/>
        <v/>
      </c>
      <c r="AV14" s="59" t="str">
        <f t="shared" si="14"/>
        <v/>
      </c>
      <c r="AW14" s="58" t="str">
        <f t="shared" si="15"/>
        <v/>
      </c>
      <c r="AX14" s="58" t="str">
        <f t="shared" si="16"/>
        <v/>
      </c>
      <c r="AY14" s="73"/>
      <c r="AZ14" s="73"/>
      <c r="BA14" s="73"/>
      <c r="BB14" s="73"/>
    </row>
    <row r="15" spans="1:54" ht="24.75" customHeight="1" x14ac:dyDescent="0.25">
      <c r="A15" s="79">
        <f t="shared" si="22"/>
        <v>12</v>
      </c>
      <c r="B15" s="28"/>
      <c r="C15" s="75" t="s">
        <v>277</v>
      </c>
      <c r="D15" s="75" t="s">
        <v>278</v>
      </c>
      <c r="E15" s="75" t="s">
        <v>275</v>
      </c>
      <c r="F15" s="83">
        <v>497401</v>
      </c>
      <c r="G15" s="83">
        <v>7579410</v>
      </c>
      <c r="H15" s="75" t="s">
        <v>22</v>
      </c>
      <c r="I15" s="75" t="s">
        <v>232</v>
      </c>
      <c r="J15" s="75">
        <v>105</v>
      </c>
      <c r="K15" s="75" t="s">
        <v>31</v>
      </c>
      <c r="L15" s="86" t="str">
        <f t="shared" si="17"/>
        <v/>
      </c>
      <c r="M15" s="25" t="str">
        <f t="shared" si="0"/>
        <v xml:space="preserve">ACT12 </v>
      </c>
      <c r="N15" s="81">
        <f t="shared" si="18"/>
        <v>497758</v>
      </c>
      <c r="O15" s="81">
        <f t="shared" si="18"/>
        <v>7578773</v>
      </c>
      <c r="P15" s="30">
        <f t="shared" si="25"/>
        <v>17</v>
      </c>
      <c r="Q15" s="30">
        <f t="shared" si="21"/>
        <v>12</v>
      </c>
      <c r="R15" s="39" t="str">
        <f t="shared" si="1"/>
        <v>497758 m E</v>
      </c>
      <c r="S15" s="39" t="str">
        <f t="shared" si="2"/>
        <v>7578773 m S</v>
      </c>
      <c r="T15" s="31" t="s">
        <v>114</v>
      </c>
      <c r="U15" s="31" t="s">
        <v>397</v>
      </c>
      <c r="V15" s="33" t="s">
        <v>289</v>
      </c>
      <c r="W15" s="31" t="str">
        <f t="shared" si="3"/>
        <v xml:space="preserve">PT </v>
      </c>
      <c r="X15" s="57" t="s">
        <v>22</v>
      </c>
      <c r="Y15" s="33">
        <f t="shared" si="4"/>
        <v>1</v>
      </c>
      <c r="Z15" s="53">
        <f t="shared" si="19"/>
        <v>60</v>
      </c>
      <c r="AA15" s="54" t="str">
        <f t="shared" si="19"/>
        <v xml:space="preserve">sd </v>
      </c>
      <c r="AB15" s="21" t="str">
        <f t="shared" si="5"/>
        <v>-</v>
      </c>
      <c r="AC15" s="21"/>
      <c r="AD15" s="18">
        <v>1743898.8797352</v>
      </c>
      <c r="AE15" s="18">
        <v>7529792.3425428001</v>
      </c>
      <c r="AF15" s="18">
        <v>877.6</v>
      </c>
      <c r="AG15" s="31">
        <v>17</v>
      </c>
      <c r="AH15" s="31"/>
      <c r="AI15" t="str">
        <f>""</f>
        <v/>
      </c>
      <c r="AJ15" t="str">
        <f>""</f>
        <v/>
      </c>
      <c r="AK15" t="str">
        <f>""</f>
        <v/>
      </c>
      <c r="AL15" t="str">
        <f>""</f>
        <v/>
      </c>
      <c r="AM15" s="1">
        <f t="shared" si="6"/>
        <v>3.5035074870422975</v>
      </c>
      <c r="AN15" s="1">
        <f t="shared" si="7"/>
        <v>0.99353712567229557</v>
      </c>
      <c r="AO15" s="71">
        <f>IF(AND(ISNUMBER(Y15),ISNUMBER(AA15)),MAX(AO$4:AO14)+1,0)</f>
        <v>0</v>
      </c>
      <c r="AP15" s="73" t="str">
        <f t="shared" si="8"/>
        <v/>
      </c>
      <c r="AQ15" s="73" t="str">
        <f t="shared" si="9"/>
        <v/>
      </c>
      <c r="AR15" s="73" t="str">
        <f t="shared" si="10"/>
        <v/>
      </c>
      <c r="AS15" s="58" t="str">
        <f t="shared" si="11"/>
        <v/>
      </c>
      <c r="AT15" s="68" t="str">
        <f t="shared" si="12"/>
        <v/>
      </c>
      <c r="AU15" s="68" t="str">
        <f t="shared" si="13"/>
        <v/>
      </c>
      <c r="AV15" s="59" t="str">
        <f t="shared" si="14"/>
        <v/>
      </c>
      <c r="AW15" s="58" t="str">
        <f t="shared" si="15"/>
        <v/>
      </c>
      <c r="AX15" s="58" t="str">
        <f t="shared" si="16"/>
        <v/>
      </c>
      <c r="AY15" s="73"/>
      <c r="AZ15" s="73"/>
      <c r="BA15" s="73"/>
      <c r="BB15" s="73"/>
    </row>
    <row r="16" spans="1:54" ht="24.75" customHeight="1" x14ac:dyDescent="0.25">
      <c r="A16" s="79">
        <f t="shared" si="22"/>
        <v>13</v>
      </c>
      <c r="B16" s="28">
        <f t="shared" ref="B16" si="28">B14+1</f>
        <v>7</v>
      </c>
      <c r="C16" s="75" t="s">
        <v>279</v>
      </c>
      <c r="D16" s="75" t="s">
        <v>280</v>
      </c>
      <c r="E16" s="75" t="s">
        <v>275</v>
      </c>
      <c r="F16" s="83">
        <v>498538</v>
      </c>
      <c r="G16" s="83">
        <v>7578722</v>
      </c>
      <c r="H16" s="75" t="s">
        <v>22</v>
      </c>
      <c r="I16" s="75" t="s">
        <v>232</v>
      </c>
      <c r="J16" s="75">
        <v>150</v>
      </c>
      <c r="K16" s="75">
        <v>7270</v>
      </c>
      <c r="L16" s="86" t="str">
        <f t="shared" si="17"/>
        <v/>
      </c>
      <c r="M16" s="25" t="str">
        <f t="shared" si="0"/>
        <v xml:space="preserve">ACT13 </v>
      </c>
      <c r="N16" s="81">
        <f t="shared" si="18"/>
        <v>497019</v>
      </c>
      <c r="O16" s="81">
        <f t="shared" si="18"/>
        <v>7576921</v>
      </c>
      <c r="P16" s="30">
        <f t="shared" si="25"/>
        <v>18</v>
      </c>
      <c r="Q16" s="30">
        <f t="shared" si="21"/>
        <v>13</v>
      </c>
      <c r="R16" s="39" t="str">
        <f t="shared" si="1"/>
        <v>497019 m E</v>
      </c>
      <c r="S16" s="39" t="str">
        <f t="shared" si="2"/>
        <v>7576921 m S</v>
      </c>
      <c r="T16" s="31" t="s">
        <v>114</v>
      </c>
      <c r="U16" s="31" t="s">
        <v>397</v>
      </c>
      <c r="V16" s="33" t="s">
        <v>292</v>
      </c>
      <c r="W16" s="31" t="str">
        <f t="shared" si="3"/>
        <v xml:space="preserve">NC (6) </v>
      </c>
      <c r="X16" s="57" t="s">
        <v>57</v>
      </c>
      <c r="Y16" s="33" t="str">
        <f t="shared" si="4"/>
        <v/>
      </c>
      <c r="Z16" s="53" t="str">
        <f t="shared" si="19"/>
        <v xml:space="preserve">sd </v>
      </c>
      <c r="AA16" s="54">
        <f t="shared" si="19"/>
        <v>360</v>
      </c>
      <c r="AB16" s="21" t="str">
        <f t="shared" si="5"/>
        <v>-</v>
      </c>
      <c r="AC16" s="21"/>
      <c r="AD16" s="18">
        <v>1742998.8499252</v>
      </c>
      <c r="AE16" s="18">
        <v>7527970.2851261003</v>
      </c>
      <c r="AF16" s="18">
        <v>1007.7</v>
      </c>
      <c r="AG16" s="31">
        <v>16</v>
      </c>
      <c r="AH16" s="31"/>
      <c r="AI16" t="str">
        <f>""</f>
        <v/>
      </c>
      <c r="AJ16" t="str">
        <f>""</f>
        <v/>
      </c>
      <c r="AK16" t="str">
        <f>""</f>
        <v/>
      </c>
      <c r="AL16" t="str">
        <f>""</f>
        <v/>
      </c>
      <c r="AM16" s="1">
        <f t="shared" si="6"/>
        <v>3.5069058726632183</v>
      </c>
      <c r="AN16" s="1">
        <f t="shared" si="7"/>
        <v>0.99353949778889084</v>
      </c>
      <c r="AO16" s="71">
        <f>IF(AND(ISNUMBER(Y16),ISNUMBER(AA16)),MAX(AO$4:AO15)+1,0)</f>
        <v>0</v>
      </c>
      <c r="AP16" s="73" t="str">
        <f t="shared" si="8"/>
        <v/>
      </c>
      <c r="AQ16" s="73" t="str">
        <f t="shared" si="9"/>
        <v/>
      </c>
      <c r="AR16" s="73" t="str">
        <f t="shared" si="10"/>
        <v/>
      </c>
      <c r="AS16" s="58" t="str">
        <f t="shared" si="11"/>
        <v/>
      </c>
      <c r="AT16" s="68" t="str">
        <f t="shared" si="12"/>
        <v/>
      </c>
      <c r="AU16" s="68" t="str">
        <f t="shared" si="13"/>
        <v/>
      </c>
      <c r="AV16" s="59" t="str">
        <f t="shared" si="14"/>
        <v/>
      </c>
      <c r="AW16" s="58" t="str">
        <f t="shared" si="15"/>
        <v/>
      </c>
      <c r="AX16" s="58" t="str">
        <f t="shared" si="16"/>
        <v/>
      </c>
      <c r="AY16" s="73"/>
      <c r="AZ16" s="73"/>
      <c r="BA16" s="73"/>
      <c r="BB16" s="73"/>
    </row>
    <row r="17" spans="1:54" ht="17.25" customHeight="1" x14ac:dyDescent="0.25">
      <c r="A17" s="79">
        <f t="shared" si="22"/>
        <v>14</v>
      </c>
      <c r="B17" s="28"/>
      <c r="C17" s="75" t="s">
        <v>281</v>
      </c>
      <c r="D17" s="75" t="s">
        <v>282</v>
      </c>
      <c r="E17" s="75" t="s">
        <v>275</v>
      </c>
      <c r="F17" s="83">
        <v>498189</v>
      </c>
      <c r="G17" s="83">
        <v>7578348</v>
      </c>
      <c r="H17" s="75" t="s">
        <v>22</v>
      </c>
      <c r="I17" s="75" t="s">
        <v>232</v>
      </c>
      <c r="J17" s="75">
        <v>132</v>
      </c>
      <c r="K17" s="75">
        <v>3240</v>
      </c>
      <c r="L17" s="86" t="str">
        <f t="shared" si="17"/>
        <v/>
      </c>
      <c r="M17" s="25" t="str">
        <f t="shared" si="0"/>
        <v xml:space="preserve">ACT14 </v>
      </c>
      <c r="N17" s="81">
        <f t="shared" si="18"/>
        <v>497868</v>
      </c>
      <c r="O17" s="81">
        <f t="shared" si="18"/>
        <v>7578537</v>
      </c>
      <c r="P17" s="30">
        <f t="shared" si="25"/>
        <v>19</v>
      </c>
      <c r="Q17" s="30">
        <f t="shared" si="21"/>
        <v>14</v>
      </c>
      <c r="R17" s="39" t="str">
        <f t="shared" si="1"/>
        <v>497868 m E</v>
      </c>
      <c r="S17" s="39" t="str">
        <f t="shared" si="2"/>
        <v>7578537 m S</v>
      </c>
      <c r="T17" s="31" t="s">
        <v>114</v>
      </c>
      <c r="U17" s="31" t="s">
        <v>397</v>
      </c>
      <c r="V17" s="33" t="s">
        <v>296</v>
      </c>
      <c r="W17" s="31" t="str">
        <f t="shared" si="3"/>
        <v xml:space="preserve">Curso d'água </v>
      </c>
      <c r="X17" s="57" t="s">
        <v>94</v>
      </c>
      <c r="Y17" s="33" t="str">
        <f t="shared" si="4"/>
        <v/>
      </c>
      <c r="Z17" s="53" t="str">
        <f t="shared" si="19"/>
        <v xml:space="preserve">sd </v>
      </c>
      <c r="AA17" s="54" t="str">
        <f t="shared" si="19"/>
        <v xml:space="preserve">sd </v>
      </c>
      <c r="AB17" s="21" t="str">
        <f t="shared" si="5"/>
        <v>-</v>
      </c>
      <c r="AC17" s="21"/>
      <c r="AD17" s="18">
        <v>1743991.6303735001</v>
      </c>
      <c r="AE17" s="18">
        <v>7529543.7062558001</v>
      </c>
      <c r="AF17" s="18">
        <v>872.5</v>
      </c>
      <c r="AG17" s="31">
        <v>15</v>
      </c>
      <c r="AH17" s="31"/>
      <c r="AI17" t="str">
        <f>""</f>
        <v/>
      </c>
      <c r="AJ17" t="str">
        <f>""</f>
        <v/>
      </c>
      <c r="AK17" t="str">
        <f>""</f>
        <v/>
      </c>
      <c r="AL17" t="str">
        <f>""</f>
        <v/>
      </c>
      <c r="AM17" s="1">
        <f t="shared" si="6"/>
        <v>3.5029197103921121</v>
      </c>
      <c r="AN17" s="1">
        <f t="shared" si="7"/>
        <v>0.99353525703652301</v>
      </c>
      <c r="AO17" s="71">
        <f>IF(AND(ISNUMBER(Y17),ISNUMBER(AA17)),MAX(AO$4:AO16)+1,0)</f>
        <v>0</v>
      </c>
      <c r="AP17" s="73" t="str">
        <f t="shared" si="8"/>
        <v/>
      </c>
      <c r="AQ17" s="73" t="str">
        <f t="shared" si="9"/>
        <v/>
      </c>
      <c r="AR17" s="73" t="str">
        <f t="shared" si="10"/>
        <v/>
      </c>
      <c r="AS17" s="58" t="str">
        <f t="shared" si="11"/>
        <v/>
      </c>
      <c r="AT17" s="68" t="str">
        <f t="shared" si="12"/>
        <v/>
      </c>
      <c r="AU17" s="68" t="str">
        <f t="shared" si="13"/>
        <v/>
      </c>
      <c r="AV17" s="59" t="str">
        <f t="shared" si="14"/>
        <v/>
      </c>
      <c r="AW17" s="58" t="str">
        <f t="shared" si="15"/>
        <v/>
      </c>
      <c r="AX17" s="58" t="str">
        <f t="shared" si="16"/>
        <v/>
      </c>
      <c r="AY17" s="73"/>
      <c r="AZ17" s="73"/>
      <c r="BA17" s="73"/>
      <c r="BB17" s="73"/>
    </row>
    <row r="18" spans="1:54" ht="17.25" customHeight="1" x14ac:dyDescent="0.25">
      <c r="A18" s="31">
        <f t="shared" si="22"/>
        <v>15</v>
      </c>
      <c r="B18" s="28">
        <f t="shared" ref="B18" si="29">B16+1</f>
        <v>8</v>
      </c>
      <c r="C18" s="75" t="s">
        <v>283</v>
      </c>
      <c r="D18" s="75" t="s">
        <v>284</v>
      </c>
      <c r="E18" s="75" t="s">
        <v>285</v>
      </c>
      <c r="F18" s="83">
        <v>498236</v>
      </c>
      <c r="G18" s="83">
        <v>7579386</v>
      </c>
      <c r="H18" s="75" t="s">
        <v>22</v>
      </c>
      <c r="I18" s="75" t="s">
        <v>232</v>
      </c>
      <c r="J18" s="75">
        <v>140</v>
      </c>
      <c r="K18" s="75" t="s">
        <v>314</v>
      </c>
      <c r="L18" s="86" t="str">
        <f t="shared" si="17"/>
        <v/>
      </c>
      <c r="M18" s="25" t="str">
        <f t="shared" si="0"/>
        <v xml:space="preserve">ACT15 </v>
      </c>
      <c r="N18" s="81">
        <f t="shared" si="18"/>
        <v>497108</v>
      </c>
      <c r="O18" s="81">
        <f t="shared" si="18"/>
        <v>7578113</v>
      </c>
      <c r="P18" s="30">
        <f t="shared" si="25"/>
        <v>20</v>
      </c>
      <c r="Q18" s="30">
        <f t="shared" si="21"/>
        <v>15</v>
      </c>
      <c r="R18" s="39" t="str">
        <f t="shared" si="1"/>
        <v>497108 m E</v>
      </c>
      <c r="S18" s="39" t="str">
        <f t="shared" si="2"/>
        <v>7578113 m S</v>
      </c>
      <c r="T18" s="31" t="s">
        <v>114</v>
      </c>
      <c r="U18" s="31" t="s">
        <v>397</v>
      </c>
      <c r="V18" s="33" t="s">
        <v>297</v>
      </c>
      <c r="W18" s="31" t="str">
        <f t="shared" si="3"/>
        <v xml:space="preserve">Curso d'água </v>
      </c>
      <c r="X18" s="57" t="s">
        <v>94</v>
      </c>
      <c r="Y18" s="33" t="str">
        <f t="shared" si="4"/>
        <v/>
      </c>
      <c r="Z18" s="53" t="str">
        <f t="shared" si="19"/>
        <v xml:space="preserve">sd </v>
      </c>
      <c r="AA18" s="54" t="str">
        <f t="shared" si="19"/>
        <v xml:space="preserve">sd </v>
      </c>
      <c r="AB18" s="21" t="str">
        <f>IF(OR(ISNUMBER(AI18),AF18=800),1,"-")</f>
        <v>-</v>
      </c>
      <c r="AC18" s="21"/>
      <c r="AD18" s="18">
        <v>1743185.3226538999</v>
      </c>
      <c r="AE18" s="18">
        <v>7529174.1506163999</v>
      </c>
      <c r="AF18" s="18">
        <v>884.7</v>
      </c>
      <c r="AG18" s="31">
        <v>14</v>
      </c>
      <c r="AH18" s="31"/>
      <c r="AI18" t="str">
        <f>""</f>
        <v/>
      </c>
      <c r="AJ18" t="str">
        <f>""</f>
        <v/>
      </c>
      <c r="AK18" t="str">
        <f>""</f>
        <v/>
      </c>
      <c r="AL18" t="str">
        <f>""</f>
        <v/>
      </c>
      <c r="AM18" s="1">
        <f t="shared" si="6"/>
        <v>3.5066531269943351</v>
      </c>
      <c r="AN18" s="1">
        <f t="shared" si="7"/>
        <v>0.99354207975209663</v>
      </c>
      <c r="AO18" s="71">
        <f>IF(AND(ISNUMBER(Y18),ISNUMBER(AA18)),MAX(AO$4:AO17)+1,0)</f>
        <v>0</v>
      </c>
      <c r="AP18" s="73" t="str">
        <f t="shared" si="8"/>
        <v/>
      </c>
      <c r="AQ18" s="73" t="str">
        <f t="shared" si="9"/>
        <v/>
      </c>
      <c r="AR18" s="73" t="str">
        <f t="shared" si="10"/>
        <v/>
      </c>
      <c r="AS18" s="58" t="str">
        <f t="shared" si="11"/>
        <v/>
      </c>
      <c r="AT18" s="68" t="str">
        <f t="shared" si="12"/>
        <v/>
      </c>
      <c r="AU18" s="68" t="str">
        <f t="shared" si="13"/>
        <v/>
      </c>
      <c r="AV18" s="59" t="str">
        <f t="shared" si="14"/>
        <v/>
      </c>
      <c r="AW18" s="58" t="str">
        <f t="shared" si="15"/>
        <v/>
      </c>
      <c r="AX18" s="58" t="str">
        <f t="shared" si="16"/>
        <v/>
      </c>
      <c r="AY18" s="73"/>
      <c r="AZ18" s="73"/>
      <c r="BA18" s="73"/>
      <c r="BB18" s="73"/>
    </row>
    <row r="19" spans="1:54" ht="17.25" customHeight="1" x14ac:dyDescent="0.25">
      <c r="A19" s="31">
        <f t="shared" si="22"/>
        <v>16</v>
      </c>
      <c r="B19" s="28"/>
      <c r="C19" s="75" t="s">
        <v>286</v>
      </c>
      <c r="D19" s="75" t="s">
        <v>287</v>
      </c>
      <c r="E19" s="75" t="s">
        <v>288</v>
      </c>
      <c r="F19" s="83">
        <v>498261</v>
      </c>
      <c r="G19" s="83">
        <v>7578688</v>
      </c>
      <c r="H19" s="75" t="s">
        <v>22</v>
      </c>
      <c r="I19" s="75" t="s">
        <v>232</v>
      </c>
      <c r="J19" s="75">
        <v>100</v>
      </c>
      <c r="K19" s="75">
        <v>2880</v>
      </c>
      <c r="L19" s="86" t="str">
        <f t="shared" si="17"/>
        <v/>
      </c>
      <c r="M19" s="25" t="str">
        <f t="shared" si="0"/>
        <v xml:space="preserve">ACT16 </v>
      </c>
      <c r="N19" s="81">
        <f t="shared" si="18"/>
        <v>497109</v>
      </c>
      <c r="O19" s="81">
        <f t="shared" si="18"/>
        <v>7577846</v>
      </c>
      <c r="P19" s="30">
        <f t="shared" si="25"/>
        <v>21</v>
      </c>
      <c r="Q19" s="30">
        <f t="shared" si="21"/>
        <v>16</v>
      </c>
      <c r="R19" s="39" t="str">
        <f t="shared" si="1"/>
        <v>497109 m E</v>
      </c>
      <c r="S19" s="39" t="str">
        <f t="shared" si="2"/>
        <v>7577846 m S</v>
      </c>
      <c r="T19" s="31" t="s">
        <v>114</v>
      </c>
      <c r="U19" s="31" t="s">
        <v>397</v>
      </c>
      <c r="V19" s="33" t="s">
        <v>298</v>
      </c>
      <c r="W19" s="31" t="str">
        <f t="shared" si="3"/>
        <v xml:space="preserve">Curso d'água </v>
      </c>
      <c r="X19" s="57" t="s">
        <v>94</v>
      </c>
      <c r="Y19" s="33" t="str">
        <f t="shared" si="4"/>
        <v/>
      </c>
      <c r="Z19" s="53" t="str">
        <f t="shared" si="19"/>
        <v xml:space="preserve">sd </v>
      </c>
      <c r="AA19" s="54" t="str">
        <f t="shared" si="19"/>
        <v xml:space="preserve">sd </v>
      </c>
      <c r="AB19" s="21" t="str">
        <f t="shared" ref="AB19:AB27" si="30">IF(OR(ISNUMBER(AI19),AF19=800),1,"-")</f>
        <v>-</v>
      </c>
      <c r="AC19" s="21"/>
      <c r="AD19" s="18">
        <v>1743164.8276412999</v>
      </c>
      <c r="AE19" s="18">
        <v>7528902.8048230996</v>
      </c>
      <c r="AF19" s="18">
        <v>897.7</v>
      </c>
      <c r="AG19" s="31">
        <v>13</v>
      </c>
      <c r="AH19" s="31"/>
      <c r="AI19" t="str">
        <f>""</f>
        <v/>
      </c>
      <c r="AJ19" t="str">
        <f>""</f>
        <v/>
      </c>
      <c r="AK19" t="str">
        <f>""</f>
        <v/>
      </c>
      <c r="AL19" t="str">
        <f>""</f>
        <v/>
      </c>
      <c r="AM19" s="1">
        <f t="shared" si="6"/>
        <v>3.5066048444934612</v>
      </c>
      <c r="AN19" s="1">
        <f t="shared" si="7"/>
        <v>0.99354127872526043</v>
      </c>
      <c r="AO19" s="71">
        <f>IF(AND(ISNUMBER(Y19),ISNUMBER(AA19)),MAX(AO$4:AO18)+1,0)</f>
        <v>0</v>
      </c>
      <c r="AP19" s="73" t="str">
        <f t="shared" si="8"/>
        <v/>
      </c>
      <c r="AQ19" s="73" t="str">
        <f t="shared" si="9"/>
        <v/>
      </c>
      <c r="AR19" s="73" t="str">
        <f t="shared" si="10"/>
        <v/>
      </c>
      <c r="AS19" s="58" t="str">
        <f t="shared" si="11"/>
        <v/>
      </c>
      <c r="AT19" s="68" t="str">
        <f t="shared" si="12"/>
        <v/>
      </c>
      <c r="AU19" s="68" t="str">
        <f t="shared" si="13"/>
        <v/>
      </c>
      <c r="AV19" s="59" t="str">
        <f t="shared" si="14"/>
        <v/>
      </c>
      <c r="AW19" s="58" t="str">
        <f t="shared" si="15"/>
        <v/>
      </c>
      <c r="AX19" s="58" t="str">
        <f t="shared" si="16"/>
        <v/>
      </c>
      <c r="AY19" s="73"/>
      <c r="AZ19" s="73"/>
      <c r="BA19" s="73"/>
      <c r="BB19" s="73"/>
    </row>
    <row r="20" spans="1:54" ht="17.25" customHeight="1" x14ac:dyDescent="0.25">
      <c r="A20" s="31">
        <f t="shared" si="22"/>
        <v>17</v>
      </c>
      <c r="B20" s="28">
        <f t="shared" ref="B20" si="31">B18+1</f>
        <v>9</v>
      </c>
      <c r="C20" s="75" t="s">
        <v>289</v>
      </c>
      <c r="D20" s="75" t="s">
        <v>290</v>
      </c>
      <c r="E20" s="75" t="s">
        <v>291</v>
      </c>
      <c r="F20" s="83">
        <v>497758</v>
      </c>
      <c r="G20" s="83">
        <v>7578773</v>
      </c>
      <c r="H20" s="75" t="s">
        <v>22</v>
      </c>
      <c r="I20" s="75" t="s">
        <v>232</v>
      </c>
      <c r="J20" s="75">
        <v>60</v>
      </c>
      <c r="K20" s="75" t="s">
        <v>31</v>
      </c>
      <c r="L20" s="86" t="str">
        <f t="shared" si="17"/>
        <v/>
      </c>
      <c r="M20" s="25" t="str">
        <f t="shared" si="0"/>
        <v xml:space="preserve">ACT17 </v>
      </c>
      <c r="N20" s="81">
        <f t="shared" si="18"/>
        <v>497087</v>
      </c>
      <c r="O20" s="81">
        <f t="shared" si="18"/>
        <v>7577390</v>
      </c>
      <c r="P20" s="30">
        <f t="shared" si="25"/>
        <v>22</v>
      </c>
      <c r="Q20" s="30">
        <f t="shared" si="21"/>
        <v>17</v>
      </c>
      <c r="R20" s="39" t="str">
        <f t="shared" si="1"/>
        <v>497087 m E</v>
      </c>
      <c r="S20" s="39" t="str">
        <f t="shared" si="2"/>
        <v>7577390 m S</v>
      </c>
      <c r="T20" s="31" t="s">
        <v>114</v>
      </c>
      <c r="U20" s="31" t="s">
        <v>397</v>
      </c>
      <c r="V20" s="33" t="s">
        <v>299</v>
      </c>
      <c r="W20" s="31" t="str">
        <f t="shared" si="3"/>
        <v xml:space="preserve">Curso d'água </v>
      </c>
      <c r="X20" s="57" t="s">
        <v>94</v>
      </c>
      <c r="Y20" s="33" t="str">
        <f t="shared" si="4"/>
        <v/>
      </c>
      <c r="Z20" s="53" t="str">
        <f t="shared" si="19"/>
        <v xml:space="preserve">sd </v>
      </c>
      <c r="AA20" s="54" t="str">
        <f t="shared" si="19"/>
        <v xml:space="preserve">sd </v>
      </c>
      <c r="AB20" s="21" t="str">
        <f t="shared" si="30"/>
        <v>-</v>
      </c>
      <c r="AC20" s="21"/>
      <c r="AD20" s="18">
        <v>1743105.7330387</v>
      </c>
      <c r="AE20" s="18">
        <v>7528441.2941894</v>
      </c>
      <c r="AF20" s="18">
        <v>926.7</v>
      </c>
      <c r="AG20" s="31">
        <v>12</v>
      </c>
      <c r="AH20" s="31"/>
      <c r="AI20" t="str">
        <f>""</f>
        <v/>
      </c>
      <c r="AJ20" t="str">
        <f>""</f>
        <v/>
      </c>
      <c r="AK20" t="str">
        <f>""</f>
        <v/>
      </c>
      <c r="AL20" t="str">
        <f>""</f>
        <v/>
      </c>
      <c r="AM20" s="1">
        <f t="shared" si="6"/>
        <v>3.5066411574607663</v>
      </c>
      <c r="AN20" s="1">
        <f t="shared" si="7"/>
        <v>0.99354016279872093</v>
      </c>
      <c r="AO20" s="71">
        <f>IF(AND(ISNUMBER(Y20),ISNUMBER(AA20)),MAX(AO$4:AO19)+1,0)</f>
        <v>0</v>
      </c>
      <c r="AP20" s="73" t="str">
        <f t="shared" si="8"/>
        <v/>
      </c>
      <c r="AQ20" s="73" t="str">
        <f t="shared" si="9"/>
        <v/>
      </c>
      <c r="AR20" s="73" t="str">
        <f t="shared" si="10"/>
        <v/>
      </c>
      <c r="AS20" s="58" t="str">
        <f t="shared" si="11"/>
        <v/>
      </c>
      <c r="AT20" s="68" t="str">
        <f t="shared" si="12"/>
        <v/>
      </c>
      <c r="AU20" s="68" t="str">
        <f t="shared" si="13"/>
        <v/>
      </c>
      <c r="AV20" s="59" t="str">
        <f t="shared" si="14"/>
        <v/>
      </c>
      <c r="AW20" s="58" t="str">
        <f t="shared" si="15"/>
        <v/>
      </c>
      <c r="AX20" s="58" t="str">
        <f t="shared" si="16"/>
        <v/>
      </c>
      <c r="AY20" s="73"/>
      <c r="AZ20" s="73"/>
      <c r="BA20" s="73"/>
      <c r="BB20" s="73"/>
    </row>
    <row r="21" spans="1:54" ht="17.25" customHeight="1" x14ac:dyDescent="0.25">
      <c r="A21" s="31">
        <f t="shared" si="22"/>
        <v>18</v>
      </c>
      <c r="B21" s="28"/>
      <c r="C21" s="75" t="s">
        <v>292</v>
      </c>
      <c r="D21" s="75" t="s">
        <v>31</v>
      </c>
      <c r="E21" s="75" t="s">
        <v>293</v>
      </c>
      <c r="F21" s="83">
        <v>497019</v>
      </c>
      <c r="G21" s="83">
        <v>7576921</v>
      </c>
      <c r="H21" s="75" t="s">
        <v>294</v>
      </c>
      <c r="I21" s="75" t="s">
        <v>295</v>
      </c>
      <c r="J21" s="75" t="s">
        <v>31</v>
      </c>
      <c r="K21" s="75">
        <v>360</v>
      </c>
      <c r="L21" s="86" t="str">
        <f t="shared" si="17"/>
        <v/>
      </c>
      <c r="M21" s="25" t="str">
        <f t="shared" si="0"/>
        <v xml:space="preserve">ACT18 (PM-010 </v>
      </c>
      <c r="N21" s="81">
        <f t="shared" si="18"/>
        <v>497909</v>
      </c>
      <c r="O21" s="81">
        <f t="shared" si="18"/>
        <v>7578585</v>
      </c>
      <c r="P21" s="30">
        <f t="shared" si="25"/>
        <v>23</v>
      </c>
      <c r="Q21" s="30">
        <f t="shared" si="21"/>
        <v>18</v>
      </c>
      <c r="R21" s="39" t="str">
        <f t="shared" si="1"/>
        <v>497909 m E</v>
      </c>
      <c r="S21" s="39" t="str">
        <f t="shared" si="2"/>
        <v>7578585 m S</v>
      </c>
      <c r="T21" s="31" t="s">
        <v>114</v>
      </c>
      <c r="U21" s="31" t="s">
        <v>397</v>
      </c>
      <c r="V21" s="33" t="s">
        <v>300</v>
      </c>
      <c r="W21" s="31" t="str">
        <f t="shared" si="3"/>
        <v xml:space="preserve">PZ (5) </v>
      </c>
      <c r="X21" s="57" t="s">
        <v>97</v>
      </c>
      <c r="Y21" s="33" t="str">
        <f t="shared" si="4"/>
        <v/>
      </c>
      <c r="Z21" s="53">
        <f t="shared" si="19"/>
        <v>3</v>
      </c>
      <c r="AA21" s="54" t="str">
        <f t="shared" si="19"/>
        <v xml:space="preserve">sd </v>
      </c>
      <c r="AB21" s="21" t="str">
        <f t="shared" si="30"/>
        <v>-</v>
      </c>
      <c r="AC21" s="21"/>
      <c r="AD21" s="18">
        <v>1744037.1529899</v>
      </c>
      <c r="AE21" s="18">
        <v>7529589.1717929002</v>
      </c>
      <c r="AF21" s="18">
        <v>871.4</v>
      </c>
      <c r="AG21" s="31">
        <v>11</v>
      </c>
      <c r="AH21" s="31"/>
      <c r="AI21" t="str">
        <f>""</f>
        <v/>
      </c>
      <c r="AJ21" t="str">
        <f>""</f>
        <v/>
      </c>
      <c r="AK21" t="str">
        <f>""</f>
        <v/>
      </c>
      <c r="AL21" t="str">
        <f>""</f>
        <v/>
      </c>
      <c r="AM21" s="1">
        <f t="shared" si="6"/>
        <v>3.5027226922789105</v>
      </c>
      <c r="AN21" s="1">
        <f t="shared" si="7"/>
        <v>0.99353496355756388</v>
      </c>
      <c r="AO21" s="71">
        <f>IF(AND(ISNUMBER(Y21),ISNUMBER(AA21)),MAX(AO$4:AO20)+1,0)</f>
        <v>0</v>
      </c>
      <c r="AP21" s="73" t="str">
        <f t="shared" si="8"/>
        <v/>
      </c>
      <c r="AQ21" s="73" t="str">
        <f t="shared" si="9"/>
        <v/>
      </c>
      <c r="AR21" s="73" t="str">
        <f t="shared" si="10"/>
        <v/>
      </c>
      <c r="AS21" s="58" t="str">
        <f t="shared" si="11"/>
        <v/>
      </c>
      <c r="AT21" s="68" t="str">
        <f t="shared" si="12"/>
        <v/>
      </c>
      <c r="AU21" s="68" t="str">
        <f t="shared" si="13"/>
        <v/>
      </c>
      <c r="AV21" s="59" t="str">
        <f t="shared" si="14"/>
        <v/>
      </c>
      <c r="AW21" s="58" t="str">
        <f t="shared" si="15"/>
        <v/>
      </c>
      <c r="AX21" s="58" t="str">
        <f t="shared" si="16"/>
        <v/>
      </c>
      <c r="AY21" s="73"/>
      <c r="AZ21" s="73"/>
      <c r="BA21" s="73"/>
      <c r="BB21" s="73"/>
    </row>
    <row r="22" spans="1:54" ht="17.25" customHeight="1" x14ac:dyDescent="0.25">
      <c r="A22" s="31">
        <f t="shared" si="22"/>
        <v>19</v>
      </c>
      <c r="B22" s="28">
        <f t="shared" ref="B22" si="32">B20+1</f>
        <v>10</v>
      </c>
      <c r="C22" s="75" t="s">
        <v>296</v>
      </c>
      <c r="D22" s="75" t="s">
        <v>31</v>
      </c>
      <c r="E22" s="75" t="s">
        <v>31</v>
      </c>
      <c r="F22" s="83">
        <v>497868</v>
      </c>
      <c r="G22" s="83">
        <v>7578537</v>
      </c>
      <c r="H22" s="75" t="s">
        <v>94</v>
      </c>
      <c r="I22" s="75" t="s">
        <v>45</v>
      </c>
      <c r="J22" s="75" t="s">
        <v>31</v>
      </c>
      <c r="K22" s="75" t="s">
        <v>31</v>
      </c>
      <c r="L22" s="86" t="str">
        <f t="shared" si="17"/>
        <v/>
      </c>
      <c r="M22" s="25" t="str">
        <f t="shared" si="0"/>
        <v xml:space="preserve">ACT19 (PM-03) </v>
      </c>
      <c r="N22" s="81">
        <f t="shared" si="18"/>
        <v>497909</v>
      </c>
      <c r="O22" s="81">
        <f t="shared" si="18"/>
        <v>7578601</v>
      </c>
      <c r="P22" s="30">
        <f t="shared" si="25"/>
        <v>24</v>
      </c>
      <c r="Q22" s="30">
        <f t="shared" si="21"/>
        <v>19</v>
      </c>
      <c r="R22" s="39" t="str">
        <f t="shared" si="1"/>
        <v>497909 m E</v>
      </c>
      <c r="S22" s="39" t="str">
        <f t="shared" si="2"/>
        <v>7578601 m S</v>
      </c>
      <c r="T22" s="31" t="s">
        <v>114</v>
      </c>
      <c r="U22" s="31" t="s">
        <v>397</v>
      </c>
      <c r="V22" s="33" t="s">
        <v>302</v>
      </c>
      <c r="W22" s="31" t="str">
        <f t="shared" si="3"/>
        <v xml:space="preserve">PZ </v>
      </c>
      <c r="X22" s="57" t="s">
        <v>97</v>
      </c>
      <c r="Y22" s="33" t="str">
        <f t="shared" si="4"/>
        <v/>
      </c>
      <c r="Z22" s="53">
        <f t="shared" si="19"/>
        <v>4</v>
      </c>
      <c r="AA22" s="54" t="str">
        <f t="shared" si="19"/>
        <v xml:space="preserve">sd </v>
      </c>
      <c r="AB22" s="21" t="str">
        <f t="shared" si="30"/>
        <v>-</v>
      </c>
      <c r="AC22" s="21"/>
      <c r="AD22" s="100">
        <v>1744038.4418543</v>
      </c>
      <c r="AE22" s="100">
        <v>7529605.4277277002</v>
      </c>
      <c r="AF22" s="18">
        <v>869.9</v>
      </c>
      <c r="AG22" s="31">
        <v>10</v>
      </c>
      <c r="AH22" s="31"/>
      <c r="AI22" t="str">
        <f>""</f>
        <v/>
      </c>
      <c r="AJ22" t="str">
        <f>""</f>
        <v/>
      </c>
      <c r="AK22" t="str">
        <f>""</f>
        <v/>
      </c>
      <c r="AL22" t="str">
        <f>""</f>
        <v/>
      </c>
      <c r="AM22" s="1">
        <f t="shared" si="6"/>
        <v>3.5027252808330438</v>
      </c>
      <c r="AN22" s="1">
        <f t="shared" si="7"/>
        <v>0.99353501097731634</v>
      </c>
      <c r="AO22" s="71">
        <f>IF(AND(ISNUMBER(Y22),ISNUMBER(AA22)),MAX(AO$4:AO21)+1,0)</f>
        <v>0</v>
      </c>
      <c r="AP22" s="73" t="str">
        <f t="shared" si="8"/>
        <v/>
      </c>
      <c r="AQ22" s="73" t="str">
        <f t="shared" si="9"/>
        <v/>
      </c>
      <c r="AR22" s="73" t="str">
        <f t="shared" si="10"/>
        <v/>
      </c>
      <c r="AS22" s="58" t="str">
        <f t="shared" si="11"/>
        <v/>
      </c>
      <c r="AT22" s="68" t="str">
        <f t="shared" si="12"/>
        <v/>
      </c>
      <c r="AU22" s="68" t="str">
        <f t="shared" si="13"/>
        <v/>
      </c>
      <c r="AV22" s="59" t="str">
        <f t="shared" si="14"/>
        <v/>
      </c>
      <c r="AW22" s="58" t="str">
        <f t="shared" si="15"/>
        <v/>
      </c>
      <c r="AX22" s="58" t="str">
        <f t="shared" si="16"/>
        <v/>
      </c>
      <c r="AY22" s="73"/>
      <c r="AZ22" s="73"/>
      <c r="BA22" s="73"/>
      <c r="BB22" s="73"/>
    </row>
    <row r="23" spans="1:54" ht="17.25" customHeight="1" x14ac:dyDescent="0.25">
      <c r="A23" s="31">
        <f t="shared" si="22"/>
        <v>20</v>
      </c>
      <c r="B23" s="28"/>
      <c r="C23" s="75" t="s">
        <v>297</v>
      </c>
      <c r="D23" s="75" t="s">
        <v>31</v>
      </c>
      <c r="E23" s="75" t="s">
        <v>31</v>
      </c>
      <c r="F23" s="83">
        <v>497108</v>
      </c>
      <c r="G23" s="83">
        <v>7578113</v>
      </c>
      <c r="H23" s="75" t="s">
        <v>94</v>
      </c>
      <c r="I23" s="75" t="s">
        <v>45</v>
      </c>
      <c r="J23" s="75" t="s">
        <v>31</v>
      </c>
      <c r="K23" s="75" t="s">
        <v>31</v>
      </c>
      <c r="L23" s="86" t="str">
        <f t="shared" si="17"/>
        <v/>
      </c>
      <c r="M23" s="25" t="str">
        <f t="shared" si="0"/>
        <v xml:space="preserve">ACT20 (PM-07) </v>
      </c>
      <c r="N23" s="81">
        <f t="shared" si="18"/>
        <v>497862</v>
      </c>
      <c r="O23" s="81">
        <f t="shared" si="18"/>
        <v>7578629</v>
      </c>
      <c r="P23" s="30">
        <f t="shared" si="25"/>
        <v>25</v>
      </c>
      <c r="Q23" s="30">
        <f t="shared" si="21"/>
        <v>20</v>
      </c>
      <c r="R23" s="39" t="str">
        <f t="shared" si="1"/>
        <v>497862 m E</v>
      </c>
      <c r="S23" s="39" t="str">
        <f t="shared" si="2"/>
        <v>7578629 m S</v>
      </c>
      <c r="T23" s="31" t="s">
        <v>114</v>
      </c>
      <c r="U23" s="31" t="s">
        <v>397</v>
      </c>
      <c r="V23" s="33" t="s">
        <v>303</v>
      </c>
      <c r="W23" s="31" t="str">
        <f t="shared" si="3"/>
        <v xml:space="preserve">PZ </v>
      </c>
      <c r="X23" s="57" t="s">
        <v>97</v>
      </c>
      <c r="Y23" s="33" t="str">
        <f t="shared" si="4"/>
        <v/>
      </c>
      <c r="Z23" s="53">
        <f t="shared" si="19"/>
        <v>4</v>
      </c>
      <c r="AA23" s="54" t="str">
        <f t="shared" si="19"/>
        <v xml:space="preserve">sd </v>
      </c>
      <c r="AB23" s="21" t="str">
        <f t="shared" si="30"/>
        <v>-</v>
      </c>
      <c r="AC23" s="21"/>
      <c r="AD23" s="18">
        <v>1743992.9450387</v>
      </c>
      <c r="AE23" s="18">
        <v>7529637.6616692999</v>
      </c>
      <c r="AF23" s="18">
        <v>866</v>
      </c>
      <c r="AG23" s="31">
        <v>9</v>
      </c>
      <c r="AH23" s="31"/>
      <c r="AI23" t="str">
        <f>""</f>
        <v/>
      </c>
      <c r="AJ23" t="str">
        <f>""</f>
        <v/>
      </c>
      <c r="AK23" t="str">
        <f>""</f>
        <v/>
      </c>
      <c r="AL23" t="str">
        <f>""</f>
        <v/>
      </c>
      <c r="AM23" s="1">
        <f t="shared" si="6"/>
        <v>3.5029645665640277</v>
      </c>
      <c r="AN23" s="1">
        <f t="shared" si="7"/>
        <v>0.99353559353140253</v>
      </c>
      <c r="AO23" s="71">
        <f>IF(AND(ISNUMBER(Y23),ISNUMBER(AA23)),MAX(AO$4:AO22)+1,0)</f>
        <v>0</v>
      </c>
      <c r="AP23" s="73" t="str">
        <f t="shared" si="8"/>
        <v/>
      </c>
      <c r="AQ23" s="73" t="str">
        <f t="shared" si="9"/>
        <v/>
      </c>
      <c r="AR23" s="73" t="str">
        <f t="shared" si="10"/>
        <v/>
      </c>
      <c r="AS23" s="58" t="str">
        <f t="shared" si="11"/>
        <v/>
      </c>
      <c r="AT23" s="68" t="str">
        <f t="shared" si="12"/>
        <v/>
      </c>
      <c r="AU23" s="68" t="str">
        <f t="shared" si="13"/>
        <v/>
      </c>
      <c r="AV23" s="59" t="str">
        <f t="shared" si="14"/>
        <v/>
      </c>
      <c r="AW23" s="58" t="str">
        <f t="shared" si="15"/>
        <v/>
      </c>
      <c r="AX23" s="58" t="str">
        <f t="shared" si="16"/>
        <v/>
      </c>
      <c r="AY23" s="73"/>
      <c r="AZ23" s="73"/>
      <c r="BA23" s="73"/>
      <c r="BB23" s="73"/>
    </row>
    <row r="24" spans="1:54" ht="17.25" customHeight="1" x14ac:dyDescent="0.25">
      <c r="A24" s="31">
        <f t="shared" si="22"/>
        <v>21</v>
      </c>
      <c r="B24" s="28">
        <f t="shared" ref="B24" si="33">B22+1</f>
        <v>11</v>
      </c>
      <c r="C24" s="75" t="s">
        <v>298</v>
      </c>
      <c r="D24" s="75" t="s">
        <v>31</v>
      </c>
      <c r="E24" s="75" t="s">
        <v>31</v>
      </c>
      <c r="F24" s="83">
        <v>497109</v>
      </c>
      <c r="G24" s="83">
        <v>7577846</v>
      </c>
      <c r="H24" s="75" t="s">
        <v>94</v>
      </c>
      <c r="I24" s="75" t="s">
        <v>45</v>
      </c>
      <c r="J24" s="75" t="s">
        <v>31</v>
      </c>
      <c r="K24" s="75" t="s">
        <v>31</v>
      </c>
      <c r="L24" s="86" t="str">
        <f t="shared" si="17"/>
        <v/>
      </c>
      <c r="M24" s="25" t="str">
        <f t="shared" si="0"/>
        <v xml:space="preserve">ACT21 (PM-08) </v>
      </c>
      <c r="N24" s="81">
        <f t="shared" si="18"/>
        <v>497860</v>
      </c>
      <c r="O24" s="81">
        <f t="shared" si="18"/>
        <v>7578608</v>
      </c>
      <c r="P24" s="30">
        <f t="shared" si="25"/>
        <v>26</v>
      </c>
      <c r="Q24" s="30">
        <f t="shared" si="21"/>
        <v>21</v>
      </c>
      <c r="R24" s="39" t="str">
        <f t="shared" si="1"/>
        <v>497860 m E</v>
      </c>
      <c r="S24" s="39" t="str">
        <f t="shared" si="2"/>
        <v>7578608 m S</v>
      </c>
      <c r="T24" s="31" t="s">
        <v>114</v>
      </c>
      <c r="U24" s="31" t="s">
        <v>397</v>
      </c>
      <c r="V24" s="33" t="s">
        <v>304</v>
      </c>
      <c r="W24" s="31" t="str">
        <f t="shared" si="3"/>
        <v xml:space="preserve">PZ </v>
      </c>
      <c r="X24" s="57" t="s">
        <v>97</v>
      </c>
      <c r="Y24" s="33" t="str">
        <f t="shared" si="4"/>
        <v/>
      </c>
      <c r="Z24" s="53">
        <f t="shared" si="19"/>
        <v>4</v>
      </c>
      <c r="AA24" s="54" t="str">
        <f t="shared" si="19"/>
        <v xml:space="preserve">sd </v>
      </c>
      <c r="AB24" s="21" t="str">
        <f t="shared" si="30"/>
        <v>-</v>
      </c>
      <c r="AC24" s="21"/>
      <c r="AD24" s="100">
        <v>1743989.2215257999</v>
      </c>
      <c r="AE24" s="100">
        <v>7529616.4867268</v>
      </c>
      <c r="AF24" s="18">
        <v>867.6</v>
      </c>
      <c r="AG24" s="31">
        <v>8</v>
      </c>
      <c r="AH24" s="31"/>
      <c r="AI24" t="str">
        <f>""</f>
        <v/>
      </c>
      <c r="AJ24" t="str">
        <f>""</f>
        <v/>
      </c>
      <c r="AK24" t="str">
        <f>""</f>
        <v/>
      </c>
      <c r="AL24" t="str">
        <f>""</f>
        <v/>
      </c>
      <c r="AM24" s="1">
        <f t="shared" si="6"/>
        <v>3.5029711596147513</v>
      </c>
      <c r="AN24" s="1">
        <f t="shared" si="7"/>
        <v>0.99353555253508297</v>
      </c>
      <c r="AO24" s="71">
        <f>IF(AND(ISNUMBER(Y24),ISNUMBER(AA24)),MAX(AO$4:AO23)+1,0)</f>
        <v>0</v>
      </c>
      <c r="AP24" s="73" t="str">
        <f t="shared" si="8"/>
        <v/>
      </c>
      <c r="AQ24" s="73" t="str">
        <f t="shared" si="9"/>
        <v/>
      </c>
      <c r="AR24" s="73" t="str">
        <f t="shared" si="10"/>
        <v/>
      </c>
      <c r="AS24" s="58" t="str">
        <f t="shared" si="11"/>
        <v/>
      </c>
      <c r="AT24" s="68" t="str">
        <f t="shared" si="12"/>
        <v/>
      </c>
      <c r="AU24" s="68" t="str">
        <f t="shared" si="13"/>
        <v/>
      </c>
      <c r="AV24" s="59" t="str">
        <f t="shared" si="14"/>
        <v/>
      </c>
      <c r="AW24" s="58" t="str">
        <f t="shared" si="15"/>
        <v/>
      </c>
      <c r="AX24" s="58" t="str">
        <f t="shared" si="16"/>
        <v/>
      </c>
      <c r="AY24" s="73"/>
      <c r="AZ24" s="73"/>
      <c r="BA24" s="73"/>
      <c r="BB24" s="73"/>
    </row>
    <row r="25" spans="1:54" ht="17.25" customHeight="1" x14ac:dyDescent="0.25">
      <c r="A25" s="31">
        <f t="shared" si="22"/>
        <v>22</v>
      </c>
      <c r="B25" s="28"/>
      <c r="C25" s="75" t="s">
        <v>299</v>
      </c>
      <c r="D25" s="75" t="s">
        <v>31</v>
      </c>
      <c r="E25" s="75" t="s">
        <v>31</v>
      </c>
      <c r="F25" s="83">
        <v>497087</v>
      </c>
      <c r="G25" s="83">
        <v>7577390</v>
      </c>
      <c r="H25" s="75" t="s">
        <v>94</v>
      </c>
      <c r="I25" s="75" t="s">
        <v>45</v>
      </c>
      <c r="J25" s="75" t="s">
        <v>31</v>
      </c>
      <c r="K25" s="75" t="s">
        <v>31</v>
      </c>
      <c r="L25" s="86" t="str">
        <f t="shared" si="17"/>
        <v/>
      </c>
      <c r="M25" s="25" t="str">
        <f t="shared" si="0"/>
        <v xml:space="preserve">ACT22 (PM-05) </v>
      </c>
      <c r="N25" s="81">
        <f>INDEX($F$4:$G$49,$P25,N$3)+1</f>
        <v>497910</v>
      </c>
      <c r="O25" s="81">
        <f>INDEX($F$4:$G$49,$P25,O$3)+1</f>
        <v>7578602</v>
      </c>
      <c r="P25" s="30">
        <f t="shared" si="25"/>
        <v>27</v>
      </c>
      <c r="Q25" s="30">
        <f t="shared" si="21"/>
        <v>22</v>
      </c>
      <c r="R25" s="39" t="str">
        <f t="shared" si="1"/>
        <v>497910 m E</v>
      </c>
      <c r="S25" s="39" t="str">
        <f t="shared" si="2"/>
        <v>7578602 m S</v>
      </c>
      <c r="T25" s="31" t="s">
        <v>114</v>
      </c>
      <c r="U25" s="31" t="s">
        <v>397</v>
      </c>
      <c r="V25" s="33" t="s">
        <v>305</v>
      </c>
      <c r="W25" s="31" t="str">
        <f t="shared" si="3"/>
        <v xml:space="preserve">PZ </v>
      </c>
      <c r="X25" s="57" t="s">
        <v>97</v>
      </c>
      <c r="Y25" s="33" t="str">
        <f t="shared" si="4"/>
        <v/>
      </c>
      <c r="Z25" s="53">
        <f t="shared" si="19"/>
        <v>4</v>
      </c>
      <c r="AA25" s="54" t="str">
        <f t="shared" si="19"/>
        <v xml:space="preserve">sd </v>
      </c>
      <c r="AB25" s="21" t="str">
        <f t="shared" si="30"/>
        <v>-</v>
      </c>
      <c r="AC25" s="21"/>
      <c r="AD25" s="18">
        <v>1744039.5383867</v>
      </c>
      <c r="AE25" s="18">
        <v>7529606.3632393004</v>
      </c>
      <c r="AF25" s="18">
        <v>869.8</v>
      </c>
      <c r="AG25" s="31">
        <v>7</v>
      </c>
      <c r="AH25" s="31"/>
      <c r="AI25" t="str">
        <f>""</f>
        <v/>
      </c>
      <c r="AJ25" t="str">
        <f>""</f>
        <v/>
      </c>
      <c r="AK25" t="str">
        <f>""</f>
        <v/>
      </c>
      <c r="AL25" t="str">
        <f>""</f>
        <v/>
      </c>
      <c r="AM25" s="1">
        <f t="shared" si="6"/>
        <v>3.5027204482470728</v>
      </c>
      <c r="AN25" s="1">
        <f t="shared" si="7"/>
        <v>0.99353500332110067</v>
      </c>
      <c r="AO25" s="71">
        <f>IF(AND(ISNUMBER(Y25),ISNUMBER(AA25)),MAX(AO$4:AO24)+1,0)</f>
        <v>0</v>
      </c>
      <c r="AP25" s="73" t="str">
        <f t="shared" si="8"/>
        <v/>
      </c>
      <c r="AQ25" s="73" t="str">
        <f t="shared" si="9"/>
        <v/>
      </c>
      <c r="AR25" s="73" t="str">
        <f t="shared" si="10"/>
        <v/>
      </c>
      <c r="AS25" s="58" t="str">
        <f t="shared" si="11"/>
        <v/>
      </c>
      <c r="AT25" s="68" t="str">
        <f t="shared" si="12"/>
        <v/>
      </c>
      <c r="AU25" s="68" t="str">
        <f t="shared" si="13"/>
        <v/>
      </c>
      <c r="AV25" s="59" t="str">
        <f t="shared" si="14"/>
        <v/>
      </c>
      <c r="AW25" s="58" t="str">
        <f t="shared" si="15"/>
        <v/>
      </c>
      <c r="AX25" s="58" t="str">
        <f t="shared" si="16"/>
        <v/>
      </c>
      <c r="AY25" s="73"/>
      <c r="AZ25" s="73"/>
      <c r="BA25" s="73"/>
      <c r="BB25" s="73"/>
    </row>
    <row r="26" spans="1:54" ht="17.25" customHeight="1" x14ac:dyDescent="0.25">
      <c r="A26" s="31">
        <f t="shared" si="22"/>
        <v>23</v>
      </c>
      <c r="B26" s="28">
        <f t="shared" ref="B26" si="34">B24+1</f>
        <v>12</v>
      </c>
      <c r="C26" s="75" t="s">
        <v>300</v>
      </c>
      <c r="D26" s="75" t="s">
        <v>14</v>
      </c>
      <c r="E26" s="75" t="s">
        <v>15</v>
      </c>
      <c r="F26" s="83">
        <v>497909</v>
      </c>
      <c r="G26" s="83">
        <v>7578585</v>
      </c>
      <c r="H26" s="75" t="s">
        <v>301</v>
      </c>
      <c r="I26" s="75" t="s">
        <v>295</v>
      </c>
      <c r="J26" s="75">
        <v>3</v>
      </c>
      <c r="K26" s="75" t="s">
        <v>31</v>
      </c>
      <c r="L26" s="86" t="str">
        <f t="shared" si="17"/>
        <v/>
      </c>
      <c r="M26" s="25" t="str">
        <f t="shared" si="0"/>
        <v xml:space="preserve">ACT23 (PM-09) </v>
      </c>
      <c r="N26" s="81">
        <f t="shared" si="18"/>
        <v>497872</v>
      </c>
      <c r="O26" s="81">
        <f t="shared" si="18"/>
        <v>7578592</v>
      </c>
      <c r="P26" s="30">
        <f t="shared" si="25"/>
        <v>28</v>
      </c>
      <c r="Q26" s="30">
        <f t="shared" si="21"/>
        <v>23</v>
      </c>
      <c r="R26" s="39" t="str">
        <f t="shared" si="1"/>
        <v>497872 m E</v>
      </c>
      <c r="S26" s="39" t="str">
        <f t="shared" si="2"/>
        <v>7578592 m S</v>
      </c>
      <c r="T26" s="31" t="s">
        <v>114</v>
      </c>
      <c r="U26" s="31" t="s">
        <v>397</v>
      </c>
      <c r="V26" s="33" t="s">
        <v>306</v>
      </c>
      <c r="W26" s="31" t="str">
        <f t="shared" si="3"/>
        <v xml:space="preserve">PZ </v>
      </c>
      <c r="X26" s="57" t="s">
        <v>97</v>
      </c>
      <c r="Y26" s="33" t="str">
        <f t="shared" si="4"/>
        <v/>
      </c>
      <c r="Z26" s="53">
        <f t="shared" si="19"/>
        <v>4</v>
      </c>
      <c r="AA26" s="54" t="str">
        <f t="shared" si="19"/>
        <v xml:space="preserve">sd </v>
      </c>
      <c r="AB26" s="21" t="str">
        <f t="shared" si="30"/>
        <v>-</v>
      </c>
      <c r="AC26" s="21"/>
      <c r="AD26" s="18">
        <v>1744000.1247673</v>
      </c>
      <c r="AE26" s="18">
        <v>7529599.2641569003</v>
      </c>
      <c r="AF26" s="18">
        <v>869.5</v>
      </c>
      <c r="AG26" s="31">
        <v>6</v>
      </c>
      <c r="AH26" s="31"/>
      <c r="AI26" t="str">
        <f>""</f>
        <v/>
      </c>
      <c r="AJ26" t="str">
        <f>""</f>
        <v/>
      </c>
      <c r="AK26" t="str">
        <f>""</f>
        <v/>
      </c>
      <c r="AL26" t="str">
        <f>""</f>
        <v/>
      </c>
      <c r="AM26" s="1">
        <f t="shared" si="6"/>
        <v>3.5029086286581692</v>
      </c>
      <c r="AN26" s="1">
        <f t="shared" si="7"/>
        <v>0.99353537756840593</v>
      </c>
      <c r="AO26" s="71">
        <f>IF(AND(ISNUMBER(Y26),ISNUMBER(AA26)),MAX(AO$4:AO25)+1,0)</f>
        <v>0</v>
      </c>
      <c r="AP26" s="73" t="str">
        <f t="shared" si="8"/>
        <v/>
      </c>
      <c r="AQ26" s="73" t="str">
        <f t="shared" si="9"/>
        <v/>
      </c>
      <c r="AR26" s="73" t="str">
        <f t="shared" si="10"/>
        <v/>
      </c>
      <c r="AS26" s="58" t="str">
        <f t="shared" si="11"/>
        <v/>
      </c>
      <c r="AT26" s="68" t="str">
        <f t="shared" si="12"/>
        <v/>
      </c>
      <c r="AU26" s="68" t="str">
        <f t="shared" si="13"/>
        <v/>
      </c>
      <c r="AV26" s="59" t="str">
        <f t="shared" si="14"/>
        <v/>
      </c>
      <c r="AW26" s="58" t="str">
        <f t="shared" si="15"/>
        <v/>
      </c>
      <c r="AX26" s="58" t="str">
        <f t="shared" si="16"/>
        <v/>
      </c>
      <c r="AY26" s="73"/>
      <c r="AZ26" s="73"/>
      <c r="BA26" s="73"/>
      <c r="BB26" s="73"/>
    </row>
    <row r="27" spans="1:54" ht="17.25" customHeight="1" x14ac:dyDescent="0.25">
      <c r="A27" s="31">
        <f t="shared" si="22"/>
        <v>24</v>
      </c>
      <c r="B27" s="28"/>
      <c r="C27" s="75" t="s">
        <v>302</v>
      </c>
      <c r="D27" s="75" t="s">
        <v>14</v>
      </c>
      <c r="E27" s="75" t="s">
        <v>15</v>
      </c>
      <c r="F27" s="83">
        <v>497909</v>
      </c>
      <c r="G27" s="83">
        <v>7578601</v>
      </c>
      <c r="H27" s="75" t="s">
        <v>97</v>
      </c>
      <c r="I27" s="75" t="s">
        <v>295</v>
      </c>
      <c r="J27" s="75">
        <v>4</v>
      </c>
      <c r="K27" s="75" t="s">
        <v>31</v>
      </c>
      <c r="L27" s="86" t="str">
        <f t="shared" si="17"/>
        <v/>
      </c>
      <c r="M27" s="25" t="str">
        <f t="shared" si="0"/>
        <v xml:space="preserve">ACT24 (PM-10) </v>
      </c>
      <c r="N27" s="81">
        <f t="shared" si="18"/>
        <v>497842</v>
      </c>
      <c r="O27" s="81">
        <f t="shared" si="18"/>
        <v>7578557</v>
      </c>
      <c r="P27" s="30">
        <f t="shared" si="25"/>
        <v>29</v>
      </c>
      <c r="Q27" s="30">
        <f t="shared" si="21"/>
        <v>24</v>
      </c>
      <c r="R27" s="39" t="str">
        <f t="shared" si="1"/>
        <v>497842 m E</v>
      </c>
      <c r="S27" s="39" t="str">
        <f t="shared" si="2"/>
        <v>7578557 m S</v>
      </c>
      <c r="T27" s="31" t="s">
        <v>114</v>
      </c>
      <c r="U27" s="31" t="s">
        <v>397</v>
      </c>
      <c r="V27" s="33" t="s">
        <v>307</v>
      </c>
      <c r="W27" s="31" t="str">
        <f t="shared" si="3"/>
        <v xml:space="preserve">PZ </v>
      </c>
      <c r="X27" s="57" t="s">
        <v>97</v>
      </c>
      <c r="Y27" s="33" t="str">
        <f t="shared" si="4"/>
        <v/>
      </c>
      <c r="Z27" s="53">
        <f t="shared" si="19"/>
        <v>5</v>
      </c>
      <c r="AA27" s="54" t="str">
        <f t="shared" si="19"/>
        <v xml:space="preserve">sd </v>
      </c>
      <c r="AB27" s="21" t="str">
        <f t="shared" si="30"/>
        <v>-</v>
      </c>
      <c r="AC27" s="21"/>
      <c r="AD27" s="18">
        <v>1743966.8253744</v>
      </c>
      <c r="AE27" s="18">
        <v>7529566.1206871001</v>
      </c>
      <c r="AF27" s="18">
        <v>870.1</v>
      </c>
      <c r="AG27" s="31">
        <v>5</v>
      </c>
      <c r="AH27" s="31"/>
      <c r="AI27" t="str">
        <f>""</f>
        <v/>
      </c>
      <c r="AJ27" t="str">
        <f>""</f>
        <v/>
      </c>
      <c r="AK27" t="str">
        <f>""</f>
        <v/>
      </c>
      <c r="AL27" t="str">
        <f>""</f>
        <v/>
      </c>
      <c r="AM27" s="1">
        <f t="shared" si="6"/>
        <v>3.5030528267490491</v>
      </c>
      <c r="AN27" s="1">
        <f t="shared" si="7"/>
        <v>0.9935355926843461</v>
      </c>
      <c r="AO27" s="71">
        <f>IF(AND(ISNUMBER(Y27),ISNUMBER(AA27)),MAX(AO$4:AO26)+1,0)</f>
        <v>0</v>
      </c>
      <c r="AP27" s="73" t="str">
        <f t="shared" si="8"/>
        <v/>
      </c>
      <c r="AQ27" s="73" t="str">
        <f t="shared" si="9"/>
        <v/>
      </c>
      <c r="AR27" s="73" t="str">
        <f t="shared" si="10"/>
        <v/>
      </c>
      <c r="AS27" s="58" t="str">
        <f t="shared" si="11"/>
        <v/>
      </c>
      <c r="AT27" s="68" t="str">
        <f t="shared" si="12"/>
        <v/>
      </c>
      <c r="AU27" s="68" t="str">
        <f t="shared" si="13"/>
        <v/>
      </c>
      <c r="AV27" s="59" t="str">
        <f t="shared" si="14"/>
        <v/>
      </c>
      <c r="AW27" s="58" t="str">
        <f t="shared" si="15"/>
        <v/>
      </c>
      <c r="AX27" s="58" t="str">
        <f t="shared" si="16"/>
        <v/>
      </c>
      <c r="AY27" s="73"/>
      <c r="AZ27" s="73"/>
      <c r="BA27" s="73"/>
      <c r="BB27" s="73"/>
    </row>
    <row r="28" spans="1:54" ht="18.75" x14ac:dyDescent="0.25">
      <c r="A28" s="31">
        <f t="shared" si="22"/>
        <v>25</v>
      </c>
      <c r="B28" s="28">
        <v>13</v>
      </c>
      <c r="C28" s="75" t="s">
        <v>303</v>
      </c>
      <c r="D28" s="75" t="s">
        <v>14</v>
      </c>
      <c r="E28" s="75" t="s">
        <v>15</v>
      </c>
      <c r="F28" s="83">
        <v>497862</v>
      </c>
      <c r="G28" s="83">
        <v>7578629</v>
      </c>
      <c r="H28" s="75" t="s">
        <v>97</v>
      </c>
      <c r="I28" s="75" t="s">
        <v>295</v>
      </c>
      <c r="J28" s="75">
        <v>4</v>
      </c>
      <c r="K28" s="75" t="s">
        <v>31</v>
      </c>
      <c r="L28" s="86" t="str">
        <f t="shared" ref="L28:L31" si="35">IF(N28-L$2+M$2-O28=0,1,"")</f>
        <v/>
      </c>
      <c r="M28" s="25" t="str">
        <f t="shared" ref="M28:M31" si="36">INDEX($B$4:$C$49,$P28,M$3)</f>
        <v xml:space="preserve">ACT25 (PM-11) </v>
      </c>
      <c r="N28" s="81">
        <f t="shared" si="18"/>
        <v>497862</v>
      </c>
      <c r="O28" s="81">
        <f t="shared" si="18"/>
        <v>7578561</v>
      </c>
      <c r="P28" s="30">
        <f t="shared" ref="P28:P31" si="37">P27+1</f>
        <v>30</v>
      </c>
      <c r="Q28" s="30">
        <f t="shared" si="21"/>
        <v>25</v>
      </c>
      <c r="R28" s="39" t="str">
        <f t="shared" ref="R28:R31" si="38">_xlfn.CONCAT(N28,R$2)</f>
        <v>497862 m E</v>
      </c>
      <c r="S28" s="39" t="str">
        <f t="shared" ref="S28:S31" si="39">_xlfn.CONCAT(O28,S$2)</f>
        <v>7578561 m S</v>
      </c>
      <c r="T28" s="31" t="s">
        <v>114</v>
      </c>
      <c r="U28" s="31" t="s">
        <v>397</v>
      </c>
      <c r="V28" s="33" t="s">
        <v>308</v>
      </c>
      <c r="W28" s="31" t="str">
        <f t="shared" ref="W28:W31" si="40">INDEX($H$4:$I$49,$P28,N$3)</f>
        <v xml:space="preserve">PZ </v>
      </c>
      <c r="X28" s="57" t="s">
        <v>97</v>
      </c>
      <c r="Y28" s="33" t="str">
        <f t="shared" ref="Y28:Y31" si="41">IF(X28=W$1,1,IF(X28=W$2,2,IF(X28=W$3,3,IF(X28=X$1,4,IF(X28=X$2,5,"")))))</f>
        <v/>
      </c>
      <c r="Z28" s="53">
        <f t="shared" ref="Z28:Z31" si="42">INDEX($J$4:$K$49,$P28,N$3)</f>
        <v>4</v>
      </c>
      <c r="AA28" s="54" t="str">
        <f t="shared" ref="AA28:AA31" si="43">INDEX($J$4:$K$49,$P28,O$3)</f>
        <v xml:space="preserve">sd </v>
      </c>
      <c r="AB28" s="21" t="str">
        <f t="shared" ref="AB28:AB31" si="44">IF(OR(ISNUMBER(AI28),AF28=800),1,"-")</f>
        <v>-</v>
      </c>
      <c r="AC28" s="21"/>
      <c r="AD28" s="18">
        <v>1743987.4676898001</v>
      </c>
      <c r="AE28" s="18">
        <v>7529568.5736248</v>
      </c>
      <c r="AF28" s="18">
        <v>871.2</v>
      </c>
      <c r="AG28" s="31">
        <v>4</v>
      </c>
      <c r="AH28" s="31"/>
      <c r="AI28" t="str">
        <f>""</f>
        <v/>
      </c>
      <c r="AJ28" t="str">
        <f>""</f>
        <v/>
      </c>
      <c r="AK28" t="str">
        <f>""</f>
        <v/>
      </c>
      <c r="AL28" t="str">
        <f>""</f>
        <v/>
      </c>
      <c r="AM28" s="1">
        <f t="shared" ref="AM28:AM31" si="45">AD28/N28</f>
        <v>3.5029535648227825</v>
      </c>
      <c r="AN28" s="1">
        <f t="shared" ref="AN28:AN31" si="46">AE28/O28</f>
        <v>0.99353539195960816</v>
      </c>
      <c r="AO28" s="71">
        <f>IF(AND(ISNUMBER(Y28),ISNUMBER(AA28)),MAX(AO$4:AO27)+1,0)</f>
        <v>0</v>
      </c>
      <c r="AP28" s="73" t="str">
        <f t="shared" ref="AP28:AP31" si="47">IF(Q28&lt;=AO$3,MATCH(Q28,AO$4:AO$37,0),"")</f>
        <v/>
      </c>
      <c r="AQ28" s="73" t="str">
        <f t="shared" ref="AQ28:AQ31" si="48">IF($Q28&lt;=$AO$3,INDEX($V$4:$V$37,$AP28,AD$3),"")</f>
        <v/>
      </c>
      <c r="AR28" s="73" t="str">
        <f t="shared" ref="AR28:AR31" si="49">IF($Q28&lt;=$AO$3,INDEX($X$4:$X$37,$AP28,AD$3),"")</f>
        <v/>
      </c>
      <c r="AS28" s="58" t="str">
        <f t="shared" ref="AS28:AS31" si="50">IF(ISNUMBER(AP28),Q28,"")</f>
        <v/>
      </c>
      <c r="AT28" s="68" t="str">
        <f t="shared" ref="AT28:AT31" si="51">IF($Q28&lt;=$AO$3,INDEX($AD$4:$AF$37,$AP28,AD$3),"")</f>
        <v/>
      </c>
      <c r="AU28" s="68" t="str">
        <f t="shared" ref="AU28:AU31" si="52">IF($Q28&lt;=$AO$3,INDEX($AD$4:$AF$37,$AP28,AE$3),"")</f>
        <v/>
      </c>
      <c r="AV28" s="59" t="str">
        <f t="shared" ref="AV28:AV31" si="53">IF($Q28&lt;=$AO$3,INDEX($AD$4:$AF$37,$AP28,AF$3),"")</f>
        <v/>
      </c>
      <c r="AW28" s="58" t="str">
        <f t="shared" ref="AW28:AW31" si="54">IF($Q28&lt;=$AO$3,INDEX($Z$4:$AA$37,$AP28,AD$3),"")</f>
        <v/>
      </c>
      <c r="AX28" s="58" t="str">
        <f t="shared" ref="AX28:AX31" si="55">IF($Q28&lt;=$AO$3,INDEX($Z$4:$AA$37,$AP28,AE$3),"")</f>
        <v/>
      </c>
      <c r="AY28" s="73"/>
      <c r="AZ28" s="73"/>
      <c r="BA28" s="73"/>
      <c r="BB28" s="73"/>
    </row>
    <row r="29" spans="1:54" ht="18.75" x14ac:dyDescent="0.25">
      <c r="A29" s="31">
        <f t="shared" si="22"/>
        <v>26</v>
      </c>
      <c r="B29" s="28">
        <f>B28+1</f>
        <v>14</v>
      </c>
      <c r="C29" s="75" t="s">
        <v>304</v>
      </c>
      <c r="D29" s="75" t="s">
        <v>14</v>
      </c>
      <c r="E29" s="75" t="s">
        <v>15</v>
      </c>
      <c r="F29" s="83">
        <v>497860</v>
      </c>
      <c r="G29" s="83">
        <v>7578608</v>
      </c>
      <c r="H29" s="75" t="s">
        <v>97</v>
      </c>
      <c r="I29" s="75" t="s">
        <v>295</v>
      </c>
      <c r="J29" s="75">
        <v>4</v>
      </c>
      <c r="K29" s="75" t="s">
        <v>31</v>
      </c>
      <c r="L29" s="86" t="str">
        <f t="shared" si="35"/>
        <v/>
      </c>
      <c r="M29" s="25" t="str">
        <f t="shared" si="36"/>
        <v xml:space="preserve">ACT26 (PM-12) </v>
      </c>
      <c r="N29" s="81">
        <f t="shared" si="18"/>
        <v>497876</v>
      </c>
      <c r="O29" s="81">
        <f t="shared" si="18"/>
        <v>7578579</v>
      </c>
      <c r="P29" s="30">
        <f t="shared" si="37"/>
        <v>31</v>
      </c>
      <c r="Q29" s="30">
        <f t="shared" si="21"/>
        <v>26</v>
      </c>
      <c r="R29" s="39" t="str">
        <f t="shared" si="38"/>
        <v>497876 m E</v>
      </c>
      <c r="S29" s="39" t="str">
        <f t="shared" si="39"/>
        <v>7578579 m S</v>
      </c>
      <c r="T29" s="31" t="s">
        <v>114</v>
      </c>
      <c r="U29" s="31" t="s">
        <v>397</v>
      </c>
      <c r="V29" s="33" t="s">
        <v>309</v>
      </c>
      <c r="W29" s="31" t="str">
        <f t="shared" si="40"/>
        <v xml:space="preserve">PZ </v>
      </c>
      <c r="X29" s="57" t="s">
        <v>97</v>
      </c>
      <c r="Y29" s="33" t="str">
        <f t="shared" si="41"/>
        <v/>
      </c>
      <c r="Z29" s="53">
        <f t="shared" si="42"/>
        <v>4</v>
      </c>
      <c r="AA29" s="54" t="str">
        <f t="shared" si="43"/>
        <v xml:space="preserve">sd </v>
      </c>
      <c r="AB29" s="21" t="str">
        <f t="shared" si="44"/>
        <v>-</v>
      </c>
      <c r="AC29" s="21"/>
      <c r="AD29" s="18">
        <v>1744003.1416072</v>
      </c>
      <c r="AE29" s="18">
        <v>7529585.7339019002</v>
      </c>
      <c r="AF29" s="18">
        <v>871</v>
      </c>
      <c r="AG29" s="31">
        <v>3</v>
      </c>
      <c r="AH29" s="31"/>
      <c r="AI29" t="str">
        <f>""</f>
        <v/>
      </c>
      <c r="AJ29" t="str">
        <f>""</f>
        <v/>
      </c>
      <c r="AK29" t="str">
        <f>""</f>
        <v/>
      </c>
      <c r="AL29" t="str">
        <f>""</f>
        <v/>
      </c>
      <c r="AM29" s="1">
        <f t="shared" si="45"/>
        <v>3.5028865452586588</v>
      </c>
      <c r="AN29" s="1">
        <f t="shared" si="46"/>
        <v>0.99353529651164163</v>
      </c>
      <c r="AO29" s="71">
        <f>IF(AND(ISNUMBER(Y29),ISNUMBER(AA29)),MAX(AO$4:AO28)+1,0)</f>
        <v>0</v>
      </c>
      <c r="AP29" s="73" t="str">
        <f t="shared" si="47"/>
        <v/>
      </c>
      <c r="AQ29" s="73" t="str">
        <f t="shared" si="48"/>
        <v/>
      </c>
      <c r="AR29" s="73" t="str">
        <f t="shared" si="49"/>
        <v/>
      </c>
      <c r="AS29" s="58" t="str">
        <f t="shared" si="50"/>
        <v/>
      </c>
      <c r="AT29" s="68" t="str">
        <f t="shared" si="51"/>
        <v/>
      </c>
      <c r="AU29" s="68" t="str">
        <f t="shared" si="52"/>
        <v/>
      </c>
      <c r="AV29" s="59" t="str">
        <f t="shared" si="53"/>
        <v/>
      </c>
      <c r="AW29" s="58" t="str">
        <f t="shared" si="54"/>
        <v/>
      </c>
      <c r="AX29" s="58" t="str">
        <f t="shared" si="55"/>
        <v/>
      </c>
      <c r="AY29" s="73"/>
      <c r="AZ29" s="73"/>
      <c r="BA29" s="73"/>
      <c r="BB29" s="73"/>
    </row>
    <row r="30" spans="1:54" ht="18.75" x14ac:dyDescent="0.25">
      <c r="A30" s="31">
        <f t="shared" si="22"/>
        <v>27</v>
      </c>
      <c r="B30" s="28">
        <f t="shared" si="22"/>
        <v>15</v>
      </c>
      <c r="C30" s="75" t="s">
        <v>305</v>
      </c>
      <c r="D30" s="75" t="s">
        <v>14</v>
      </c>
      <c r="E30" s="75" t="s">
        <v>15</v>
      </c>
      <c r="F30" s="83">
        <v>497909</v>
      </c>
      <c r="G30" s="83">
        <v>7578601</v>
      </c>
      <c r="H30" s="75" t="s">
        <v>97</v>
      </c>
      <c r="I30" s="75" t="s">
        <v>295</v>
      </c>
      <c r="J30" s="75">
        <v>4</v>
      </c>
      <c r="K30" s="75" t="s">
        <v>31</v>
      </c>
      <c r="L30" s="86" t="str">
        <f t="shared" si="35"/>
        <v/>
      </c>
      <c r="M30" s="25" t="str">
        <f t="shared" si="36"/>
        <v xml:space="preserve">ACT27 (PM-13) </v>
      </c>
      <c r="N30" s="81">
        <f>INDEX($F$4:$G$49,$P30,N$3)+1</f>
        <v>497851</v>
      </c>
      <c r="O30" s="81">
        <f>INDEX($F$4:$G$49,$P30,O$3)+1</f>
        <v>7578588</v>
      </c>
      <c r="P30" s="30">
        <f t="shared" si="37"/>
        <v>32</v>
      </c>
      <c r="Q30" s="30">
        <f t="shared" si="21"/>
        <v>27</v>
      </c>
      <c r="R30" s="39" t="str">
        <f t="shared" si="38"/>
        <v>497851 m E</v>
      </c>
      <c r="S30" s="39" t="str">
        <f t="shared" si="39"/>
        <v>7578588 m S</v>
      </c>
      <c r="T30" s="31" t="s">
        <v>114</v>
      </c>
      <c r="U30" s="31" t="s">
        <v>397</v>
      </c>
      <c r="V30" s="33" t="s">
        <v>310</v>
      </c>
      <c r="W30" s="31" t="str">
        <f t="shared" si="40"/>
        <v xml:space="preserve">PZ </v>
      </c>
      <c r="X30" s="57" t="s">
        <v>97</v>
      </c>
      <c r="Y30" s="33" t="str">
        <f t="shared" si="41"/>
        <v/>
      </c>
      <c r="Z30" s="53">
        <f t="shared" si="42"/>
        <v>4</v>
      </c>
      <c r="AA30" s="54" t="str">
        <f t="shared" si="43"/>
        <v xml:space="preserve">sd </v>
      </c>
      <c r="AB30" s="21" t="str">
        <f t="shared" si="44"/>
        <v>-</v>
      </c>
      <c r="AC30" s="21"/>
      <c r="AD30" s="18">
        <v>1743978.4665043</v>
      </c>
      <c r="AE30" s="18">
        <v>7529596.8917324999</v>
      </c>
      <c r="AF30" s="18">
        <v>868.6</v>
      </c>
      <c r="AG30" s="31">
        <v>2</v>
      </c>
      <c r="AH30" s="31"/>
      <c r="AI30" t="str">
        <f>""</f>
        <v/>
      </c>
      <c r="AJ30" t="str">
        <f>""</f>
        <v/>
      </c>
      <c r="AK30" t="str">
        <f>""</f>
        <v/>
      </c>
      <c r="AL30" t="str">
        <f>""</f>
        <v/>
      </c>
      <c r="AM30" s="1">
        <f t="shared" si="45"/>
        <v>3.5030128823770568</v>
      </c>
      <c r="AN30" s="1">
        <f t="shared" si="46"/>
        <v>0.9935355889161015</v>
      </c>
      <c r="AO30" s="71">
        <f>IF(AND(ISNUMBER(Y30),ISNUMBER(AA30)),MAX(AO$4:AO29)+1,0)</f>
        <v>0</v>
      </c>
      <c r="AP30" s="73" t="str">
        <f t="shared" si="47"/>
        <v/>
      </c>
      <c r="AQ30" s="73" t="str">
        <f t="shared" si="48"/>
        <v/>
      </c>
      <c r="AR30" s="73" t="str">
        <f t="shared" si="49"/>
        <v/>
      </c>
      <c r="AS30" s="58" t="str">
        <f t="shared" si="50"/>
        <v/>
      </c>
      <c r="AT30" s="68" t="str">
        <f t="shared" si="51"/>
        <v/>
      </c>
      <c r="AU30" s="68" t="str">
        <f t="shared" si="52"/>
        <v/>
      </c>
      <c r="AV30" s="59" t="str">
        <f t="shared" si="53"/>
        <v/>
      </c>
      <c r="AW30" s="58" t="str">
        <f t="shared" si="54"/>
        <v/>
      </c>
      <c r="AX30" s="58" t="str">
        <f t="shared" si="55"/>
        <v/>
      </c>
      <c r="AY30" s="73"/>
      <c r="AZ30" s="73"/>
      <c r="BA30" s="73"/>
      <c r="BB30" s="73"/>
    </row>
    <row r="31" spans="1:54" ht="18.75" x14ac:dyDescent="0.25">
      <c r="A31" s="31">
        <f t="shared" ref="A31:A36" si="56">A30+1</f>
        <v>28</v>
      </c>
      <c r="B31" s="28">
        <f t="shared" ref="B31:B36" si="57">B30+1</f>
        <v>16</v>
      </c>
      <c r="C31" s="75" t="s">
        <v>306</v>
      </c>
      <c r="D31" s="75" t="s">
        <v>14</v>
      </c>
      <c r="E31" s="75" t="s">
        <v>15</v>
      </c>
      <c r="F31" s="83">
        <v>497872</v>
      </c>
      <c r="G31" s="83">
        <v>7578592</v>
      </c>
      <c r="H31" s="75" t="s">
        <v>97</v>
      </c>
      <c r="I31" s="75" t="s">
        <v>295</v>
      </c>
      <c r="J31" s="75">
        <v>4</v>
      </c>
      <c r="K31" s="75" t="s">
        <v>31</v>
      </c>
      <c r="L31" s="86" t="str">
        <f t="shared" si="35"/>
        <v/>
      </c>
      <c r="M31" s="25" t="str">
        <f t="shared" si="36"/>
        <v xml:space="preserve">ACT28 </v>
      </c>
      <c r="N31" s="81">
        <f t="shared" si="18"/>
        <v>498175</v>
      </c>
      <c r="O31" s="81">
        <f t="shared" si="18"/>
        <v>7578505</v>
      </c>
      <c r="P31" s="30">
        <f t="shared" si="37"/>
        <v>33</v>
      </c>
      <c r="Q31" s="30">
        <f t="shared" si="21"/>
        <v>28</v>
      </c>
      <c r="R31" s="39" t="str">
        <f t="shared" si="38"/>
        <v>498175 m E</v>
      </c>
      <c r="S31" s="39" t="str">
        <f t="shared" si="39"/>
        <v>7578505 m S</v>
      </c>
      <c r="T31" s="31" t="s">
        <v>114</v>
      </c>
      <c r="U31" s="31" t="s">
        <v>397</v>
      </c>
      <c r="V31" s="33" t="s">
        <v>311</v>
      </c>
      <c r="W31" s="31" t="str">
        <f t="shared" si="40"/>
        <v xml:space="preserve">(7) PM </v>
      </c>
      <c r="X31" s="57" t="s">
        <v>64</v>
      </c>
      <c r="Y31" s="33">
        <f t="shared" si="41"/>
        <v>2</v>
      </c>
      <c r="Z31" s="53">
        <f t="shared" si="42"/>
        <v>12</v>
      </c>
      <c r="AA31" s="54" t="str">
        <f t="shared" si="43"/>
        <v xml:space="preserve">sd </v>
      </c>
      <c r="AB31" s="21" t="str">
        <f t="shared" si="44"/>
        <v>-</v>
      </c>
      <c r="AC31" s="21"/>
      <c r="AD31" s="18">
        <v>1744300.9667821</v>
      </c>
      <c r="AE31" s="18">
        <v>7529486.4642225001</v>
      </c>
      <c r="AF31" s="18">
        <v>892.2</v>
      </c>
      <c r="AG31" s="31">
        <v>1</v>
      </c>
      <c r="AH31" s="31"/>
      <c r="AI31" t="str">
        <f>""</f>
        <v/>
      </c>
      <c r="AJ31" t="str">
        <f>""</f>
        <v/>
      </c>
      <c r="AK31" t="str">
        <f>""</f>
        <v/>
      </c>
      <c r="AL31" t="str">
        <f>""</f>
        <v/>
      </c>
      <c r="AM31" s="1">
        <f t="shared" si="45"/>
        <v>3.5013819777831086</v>
      </c>
      <c r="AN31" s="1">
        <f t="shared" si="46"/>
        <v>0.99353189899887906</v>
      </c>
      <c r="AO31" s="71">
        <f>IF(AND(ISNUMBER(Y31),ISNUMBER(AA31)),MAX(AO$4:AO30)+1,0)</f>
        <v>0</v>
      </c>
      <c r="AP31" s="73" t="str">
        <f t="shared" si="47"/>
        <v/>
      </c>
      <c r="AQ31" s="73" t="str">
        <f t="shared" si="48"/>
        <v/>
      </c>
      <c r="AR31" s="73" t="str">
        <f t="shared" si="49"/>
        <v/>
      </c>
      <c r="AS31" s="58" t="str">
        <f t="shared" si="50"/>
        <v/>
      </c>
      <c r="AT31" s="68" t="str">
        <f t="shared" si="51"/>
        <v/>
      </c>
      <c r="AU31" s="68" t="str">
        <f t="shared" si="52"/>
        <v/>
      </c>
      <c r="AV31" s="59" t="str">
        <f t="shared" si="53"/>
        <v/>
      </c>
      <c r="AW31" s="58" t="str">
        <f t="shared" si="54"/>
        <v/>
      </c>
      <c r="AX31" s="58" t="str">
        <f t="shared" si="55"/>
        <v/>
      </c>
      <c r="AY31" s="73"/>
      <c r="AZ31" s="73"/>
      <c r="BA31" s="73"/>
      <c r="BB31" s="73"/>
    </row>
    <row r="32" spans="1:54" ht="18.75" x14ac:dyDescent="0.25">
      <c r="A32" s="31">
        <f t="shared" si="56"/>
        <v>29</v>
      </c>
      <c r="B32" s="28">
        <f t="shared" si="57"/>
        <v>17</v>
      </c>
      <c r="C32" s="75" t="s">
        <v>307</v>
      </c>
      <c r="D32" s="75" t="s">
        <v>14</v>
      </c>
      <c r="E32" s="75" t="s">
        <v>15</v>
      </c>
      <c r="F32" s="83">
        <v>497842</v>
      </c>
      <c r="G32" s="83">
        <v>7578557</v>
      </c>
      <c r="H32" s="75" t="s">
        <v>97</v>
      </c>
      <c r="I32" s="75" t="s">
        <v>295</v>
      </c>
      <c r="J32" s="75">
        <v>5</v>
      </c>
      <c r="K32" s="75" t="s">
        <v>31</v>
      </c>
      <c r="L32" s="86"/>
      <c r="M32" s="25"/>
      <c r="N32" s="81"/>
      <c r="O32" s="81"/>
      <c r="P32" s="30"/>
      <c r="Q32" s="30"/>
      <c r="T32" s="31"/>
      <c r="U32" s="31"/>
      <c r="V32" s="33"/>
      <c r="W32" s="31"/>
      <c r="X32" s="57"/>
      <c r="Y32" s="33"/>
      <c r="Z32" s="53"/>
      <c r="AA32" s="54"/>
      <c r="AB32" s="21"/>
      <c r="AC32" s="21"/>
      <c r="AG32" s="31"/>
      <c r="AH32" s="31"/>
      <c r="AM32" s="1"/>
      <c r="AN32" s="1"/>
      <c r="AO32" s="71"/>
      <c r="AP32" s="73"/>
      <c r="AQ32" s="73"/>
      <c r="AR32" s="73"/>
      <c r="AS32" s="58"/>
      <c r="AT32" s="68"/>
      <c r="AU32" s="68"/>
      <c r="AV32" s="59"/>
      <c r="AW32" s="58"/>
      <c r="AX32" s="58"/>
      <c r="AY32" s="73"/>
      <c r="AZ32" s="73"/>
      <c r="BA32" s="73"/>
      <c r="BB32" s="73"/>
    </row>
    <row r="33" spans="1:54" ht="18.75" x14ac:dyDescent="0.25">
      <c r="A33" s="31">
        <f t="shared" si="56"/>
        <v>30</v>
      </c>
      <c r="B33" s="28">
        <f t="shared" si="57"/>
        <v>18</v>
      </c>
      <c r="C33" s="75" t="s">
        <v>308</v>
      </c>
      <c r="D33" s="75" t="s">
        <v>14</v>
      </c>
      <c r="E33" s="75" t="s">
        <v>15</v>
      </c>
      <c r="F33" s="83">
        <v>497862</v>
      </c>
      <c r="G33" s="83">
        <v>7578561</v>
      </c>
      <c r="H33" s="75" t="s">
        <v>97</v>
      </c>
      <c r="I33" s="75" t="s">
        <v>295</v>
      </c>
      <c r="J33" s="75">
        <v>4</v>
      </c>
      <c r="K33" s="75" t="s">
        <v>31</v>
      </c>
      <c r="L33" s="86"/>
      <c r="M33" s="25"/>
      <c r="N33" s="81"/>
      <c r="O33" s="81"/>
      <c r="P33" s="30"/>
      <c r="Q33" s="30"/>
      <c r="T33" s="31"/>
      <c r="U33" s="31"/>
      <c r="V33" s="33"/>
      <c r="W33" s="31"/>
      <c r="X33" s="57"/>
      <c r="Y33" s="33"/>
      <c r="Z33" s="53"/>
      <c r="AA33" s="54"/>
      <c r="AB33" s="21"/>
      <c r="AC33" s="21"/>
      <c r="AG33" s="31"/>
      <c r="AH33" s="31"/>
      <c r="AM33" s="1"/>
      <c r="AN33" s="1"/>
      <c r="AO33" s="71"/>
      <c r="AP33" s="73"/>
      <c r="AQ33" s="73"/>
      <c r="AR33" s="73"/>
      <c r="AS33" s="58"/>
      <c r="AT33" s="68"/>
      <c r="AU33" s="68"/>
      <c r="AV33" s="59"/>
      <c r="AW33" s="58"/>
      <c r="AX33" s="58"/>
      <c r="AY33" s="73"/>
      <c r="AZ33" s="73"/>
      <c r="BA33" s="73"/>
      <c r="BB33" s="73"/>
    </row>
    <row r="34" spans="1:54" ht="18.75" x14ac:dyDescent="0.25">
      <c r="A34" s="31">
        <f t="shared" si="56"/>
        <v>31</v>
      </c>
      <c r="B34" s="28">
        <f t="shared" si="57"/>
        <v>19</v>
      </c>
      <c r="C34" s="75" t="s">
        <v>309</v>
      </c>
      <c r="D34" s="75" t="s">
        <v>14</v>
      </c>
      <c r="E34" s="75" t="s">
        <v>15</v>
      </c>
      <c r="F34" s="83">
        <v>497876</v>
      </c>
      <c r="G34" s="83">
        <v>7578579</v>
      </c>
      <c r="H34" s="75" t="s">
        <v>97</v>
      </c>
      <c r="I34" s="75" t="s">
        <v>295</v>
      </c>
      <c r="J34" s="75">
        <v>4</v>
      </c>
      <c r="K34" s="75" t="s">
        <v>31</v>
      </c>
      <c r="L34" s="86"/>
      <c r="M34" s="25"/>
      <c r="N34" s="81"/>
      <c r="O34" s="81"/>
      <c r="P34" s="30"/>
      <c r="Q34" s="30"/>
      <c r="T34" s="31"/>
      <c r="U34" s="31"/>
      <c r="V34" s="33"/>
      <c r="W34" s="31"/>
      <c r="X34" s="57"/>
      <c r="Y34" s="33"/>
      <c r="Z34" s="53"/>
      <c r="AA34" s="54"/>
      <c r="AB34" s="21"/>
      <c r="AC34" s="21"/>
      <c r="AG34" s="31"/>
      <c r="AH34" s="31"/>
      <c r="AM34" s="1"/>
      <c r="AN34" s="1"/>
      <c r="AO34" s="71"/>
      <c r="AP34" s="73"/>
      <c r="AQ34" s="73"/>
      <c r="AR34" s="73"/>
      <c r="AS34" s="58"/>
      <c r="AT34" s="68"/>
      <c r="AU34" s="68"/>
      <c r="AV34" s="59"/>
      <c r="AW34" s="58"/>
      <c r="AX34" s="58"/>
      <c r="AY34" s="73"/>
      <c r="AZ34" s="73"/>
      <c r="BA34" s="73"/>
      <c r="BB34" s="73"/>
    </row>
    <row r="35" spans="1:54" ht="18.75" x14ac:dyDescent="0.25">
      <c r="A35" s="31">
        <f t="shared" si="56"/>
        <v>32</v>
      </c>
      <c r="B35" s="28">
        <f t="shared" si="57"/>
        <v>20</v>
      </c>
      <c r="C35" s="75" t="s">
        <v>310</v>
      </c>
      <c r="D35" s="75" t="s">
        <v>14</v>
      </c>
      <c r="E35" s="75" t="s">
        <v>15</v>
      </c>
      <c r="F35" s="83">
        <v>497850</v>
      </c>
      <c r="G35" s="83">
        <v>7578587</v>
      </c>
      <c r="H35" s="75" t="s">
        <v>97</v>
      </c>
      <c r="I35" s="75" t="s">
        <v>295</v>
      </c>
      <c r="J35" s="75">
        <v>4</v>
      </c>
      <c r="K35" s="75" t="s">
        <v>31</v>
      </c>
      <c r="L35" s="31"/>
      <c r="M35" s="25"/>
      <c r="N35" s="81"/>
      <c r="O35" s="81"/>
      <c r="P35" s="30"/>
      <c r="Q35" s="30"/>
      <c r="T35" s="39"/>
      <c r="U35" s="39"/>
      <c r="V35" s="39"/>
      <c r="W35" s="39"/>
      <c r="X35" s="39"/>
      <c r="Y35" s="39"/>
      <c r="Z35" s="39"/>
      <c r="AA35" s="39"/>
      <c r="AB35" s="21"/>
      <c r="AC35" s="21"/>
      <c r="AG35" s="31"/>
      <c r="AH35" s="31"/>
      <c r="AI35" t="str">
        <f>""</f>
        <v/>
      </c>
      <c r="AJ35" t="str">
        <f>""</f>
        <v/>
      </c>
      <c r="AK35" t="str">
        <f>""</f>
        <v/>
      </c>
      <c r="AL35" t="str">
        <f>""</f>
        <v/>
      </c>
      <c r="AM35" s="1"/>
      <c r="AN35" s="1"/>
      <c r="AO35" s="71"/>
      <c r="AP35" s="73"/>
      <c r="AQ35" s="73"/>
      <c r="AR35" s="73"/>
      <c r="AS35" s="58"/>
      <c r="AT35" s="68"/>
      <c r="AU35" s="68"/>
      <c r="AV35" s="59"/>
      <c r="AW35" s="58"/>
      <c r="AX35" s="58">
        <f>IF($Q35&lt;=$AO$3,INDEX($Z$4:$AA$37,$AP35,AE$3),"")</f>
        <v>0</v>
      </c>
      <c r="AY35" s="73"/>
      <c r="AZ35" s="73"/>
      <c r="BA35" s="73"/>
      <c r="BB35" s="73"/>
    </row>
    <row r="36" spans="1:54" ht="18.75" x14ac:dyDescent="0.25">
      <c r="A36" s="31">
        <f t="shared" si="56"/>
        <v>33</v>
      </c>
      <c r="B36" s="28">
        <f t="shared" si="57"/>
        <v>21</v>
      </c>
      <c r="C36" s="75" t="s">
        <v>311</v>
      </c>
      <c r="D36" s="75" t="s">
        <v>31</v>
      </c>
      <c r="E36" s="75" t="s">
        <v>312</v>
      </c>
      <c r="F36" s="83">
        <v>498175</v>
      </c>
      <c r="G36" s="83">
        <v>7578505</v>
      </c>
      <c r="H36" s="96" t="s">
        <v>313</v>
      </c>
      <c r="I36" s="75" t="s">
        <v>295</v>
      </c>
      <c r="J36" s="75">
        <v>12</v>
      </c>
      <c r="K36" s="75" t="s">
        <v>31</v>
      </c>
      <c r="L36" s="31"/>
      <c r="M36" s="25"/>
      <c r="N36" s="81"/>
      <c r="O36" s="81"/>
      <c r="P36" s="30"/>
      <c r="Q36" s="30"/>
      <c r="T36" s="39"/>
      <c r="U36" s="39"/>
      <c r="V36" s="39"/>
      <c r="W36" s="39"/>
      <c r="X36" s="39"/>
      <c r="Y36" s="39"/>
      <c r="Z36" s="39"/>
      <c r="AA36" s="39"/>
      <c r="AB36" s="21"/>
      <c r="AC36" s="21"/>
      <c r="AG36" s="31"/>
      <c r="AH36" s="31"/>
      <c r="AI36" t="str">
        <f>""</f>
        <v/>
      </c>
      <c r="AJ36" t="str">
        <f>""</f>
        <v/>
      </c>
      <c r="AK36" t="str">
        <f>""</f>
        <v/>
      </c>
      <c r="AL36" t="str">
        <f>""</f>
        <v/>
      </c>
      <c r="AM36" s="1"/>
      <c r="AN36" s="1"/>
      <c r="AO36" s="71"/>
      <c r="AP36" s="73"/>
      <c r="AQ36" s="73"/>
      <c r="AR36" s="73"/>
      <c r="AS36" s="58"/>
      <c r="AT36" s="68"/>
      <c r="AU36" s="68"/>
      <c r="AV36" s="59"/>
      <c r="AW36" s="58"/>
      <c r="AX36" s="58">
        <f>IF($Q36&lt;=$AO$3,INDEX($Z$4:$AA$37,$AP36,AE$3),"")</f>
        <v>0</v>
      </c>
      <c r="AY36" s="73"/>
      <c r="AZ36" s="73"/>
      <c r="BA36" s="73"/>
      <c r="BB36" s="73"/>
    </row>
    <row r="37" spans="1:54" ht="18.75" x14ac:dyDescent="0.25">
      <c r="A37" s="31"/>
      <c r="B37" s="28"/>
      <c r="C37" s="75"/>
      <c r="D37" s="75"/>
      <c r="E37" s="75"/>
      <c r="F37" s="84"/>
      <c r="G37" s="84"/>
      <c r="H37" s="75"/>
      <c r="I37" s="75"/>
      <c r="J37" s="85"/>
      <c r="K37" s="85"/>
      <c r="L37" s="31"/>
      <c r="M37" s="25"/>
      <c r="N37" s="81"/>
      <c r="O37" s="81"/>
      <c r="P37" s="30"/>
      <c r="Q37" s="30"/>
      <c r="T37" s="39"/>
      <c r="U37" s="39"/>
      <c r="V37" s="39"/>
      <c r="W37" s="39"/>
      <c r="X37" s="39"/>
      <c r="Y37" s="39"/>
      <c r="Z37" s="39"/>
      <c r="AA37" s="39"/>
      <c r="AB37" s="21"/>
      <c r="AC37" s="21"/>
      <c r="AG37" s="31"/>
      <c r="AH37" s="31"/>
      <c r="AI37" t="str">
        <f>""</f>
        <v/>
      </c>
      <c r="AJ37" t="str">
        <f>""</f>
        <v/>
      </c>
      <c r="AK37" t="str">
        <f>""</f>
        <v/>
      </c>
      <c r="AL37" t="str">
        <f>""</f>
        <v/>
      </c>
      <c r="AM37" s="1"/>
      <c r="AN37" s="1"/>
      <c r="AO37" s="71"/>
      <c r="AP37" s="73"/>
      <c r="AQ37" s="73"/>
      <c r="AR37" s="73"/>
      <c r="AS37" s="58"/>
      <c r="AT37" s="68"/>
      <c r="AU37" s="68"/>
      <c r="AV37" s="59"/>
      <c r="AW37" s="58"/>
      <c r="AX37" s="58">
        <f>IF($Q37&lt;=$AO$3,INDEX($Z$4:$AA$37,$AP37,AE$3),"")</f>
        <v>0</v>
      </c>
      <c r="AY37" s="73"/>
      <c r="AZ37" s="73"/>
      <c r="BA37" s="73"/>
      <c r="BB37" s="73"/>
    </row>
    <row r="38" spans="1:54" ht="18.75" x14ac:dyDescent="0.25">
      <c r="A38" s="31"/>
      <c r="B38" s="28"/>
      <c r="C38" s="75"/>
      <c r="D38" s="75"/>
      <c r="E38" s="75"/>
      <c r="F38" s="84"/>
      <c r="G38" s="84"/>
      <c r="H38" s="75"/>
      <c r="I38" s="75"/>
      <c r="J38" s="85"/>
      <c r="K38" s="85"/>
      <c r="L38" s="31"/>
      <c r="M38" s="25"/>
      <c r="N38" s="81"/>
      <c r="O38" s="81"/>
      <c r="P38" s="30"/>
      <c r="Q38" s="30"/>
      <c r="T38" s="39"/>
      <c r="U38" s="39"/>
      <c r="V38" s="39"/>
      <c r="W38" s="39"/>
      <c r="X38" s="39"/>
      <c r="Y38" s="39"/>
      <c r="Z38" s="39"/>
      <c r="AA38" s="39"/>
      <c r="AG38" s="31"/>
      <c r="AH38" s="31"/>
      <c r="AI38" t="str">
        <f>""</f>
        <v/>
      </c>
      <c r="AJ38" t="str">
        <f>""</f>
        <v/>
      </c>
      <c r="AK38" t="str">
        <f>""</f>
        <v/>
      </c>
      <c r="AL38" t="str">
        <f>""</f>
        <v/>
      </c>
      <c r="AO38" s="71"/>
      <c r="AP38" s="71"/>
      <c r="AQ38" s="71"/>
      <c r="AR38" s="71"/>
      <c r="AS38" s="35"/>
      <c r="AT38" s="68"/>
      <c r="AW38" s="35"/>
      <c r="AX38" s="35"/>
      <c r="AY38" s="71"/>
      <c r="AZ38" s="71"/>
      <c r="BA38" s="71"/>
      <c r="BB38" s="71"/>
    </row>
    <row r="39" spans="1:54" ht="18.75" x14ac:dyDescent="0.25">
      <c r="A39" s="31"/>
      <c r="B39" s="28"/>
      <c r="C39" s="75"/>
      <c r="D39" s="75"/>
      <c r="E39" s="75"/>
      <c r="F39" s="84"/>
      <c r="G39" s="84"/>
      <c r="H39" s="75"/>
      <c r="I39" s="75"/>
      <c r="J39" s="85"/>
      <c r="K39" s="85"/>
      <c r="L39" s="31"/>
      <c r="M39" s="25"/>
      <c r="N39" s="81"/>
      <c r="O39" s="81"/>
      <c r="P39" s="30"/>
      <c r="Q39" s="30"/>
      <c r="T39" s="39"/>
      <c r="U39" s="39"/>
      <c r="V39" s="39"/>
      <c r="W39" s="39"/>
      <c r="X39" s="39"/>
      <c r="Y39" s="39"/>
      <c r="Z39" s="39"/>
      <c r="AA39" s="39"/>
      <c r="AG39" s="31"/>
      <c r="AH39" s="31"/>
      <c r="AI39" t="str">
        <f>""</f>
        <v/>
      </c>
      <c r="AJ39" t="str">
        <f>""</f>
        <v/>
      </c>
      <c r="AK39" t="str">
        <f>""</f>
        <v/>
      </c>
      <c r="AL39" t="str">
        <f>""</f>
        <v/>
      </c>
      <c r="AO39" s="71"/>
      <c r="AP39" s="71"/>
      <c r="AQ39" s="71"/>
      <c r="AR39" s="71"/>
      <c r="AS39" s="35"/>
      <c r="AT39" s="68"/>
      <c r="AW39" s="35"/>
      <c r="AX39" s="35"/>
      <c r="AY39" s="71"/>
      <c r="AZ39" s="71"/>
      <c r="BA39" s="71"/>
      <c r="BB39" s="71"/>
    </row>
    <row r="40" spans="1:54" ht="18.75" x14ac:dyDescent="0.25">
      <c r="A40" s="31"/>
      <c r="B40" s="28"/>
      <c r="C40" s="75"/>
      <c r="D40" s="75"/>
      <c r="E40" s="75"/>
      <c r="F40" s="84"/>
      <c r="G40" s="84"/>
      <c r="H40" s="75"/>
      <c r="I40" s="75"/>
      <c r="J40" s="85"/>
      <c r="K40" s="85"/>
      <c r="L40" s="31"/>
      <c r="M40" s="25"/>
      <c r="N40" s="81"/>
      <c r="O40" s="81"/>
      <c r="P40" s="30"/>
      <c r="Q40" s="30"/>
      <c r="T40" s="39"/>
      <c r="U40" s="39"/>
      <c r="V40" s="39"/>
      <c r="W40" s="39"/>
      <c r="X40" s="39"/>
      <c r="Y40" s="39"/>
      <c r="Z40" s="39"/>
      <c r="AA40" s="39"/>
      <c r="AG40" s="31"/>
      <c r="AH40" s="31"/>
      <c r="AI40" t="str">
        <f>""</f>
        <v/>
      </c>
      <c r="AJ40" t="str">
        <f>""</f>
        <v/>
      </c>
      <c r="AK40" t="str">
        <f>""</f>
        <v/>
      </c>
      <c r="AL40" t="str">
        <f>""</f>
        <v/>
      </c>
      <c r="AO40" s="71"/>
      <c r="AP40" s="71"/>
      <c r="AQ40" s="71"/>
      <c r="AR40" s="71"/>
      <c r="AS40" s="35"/>
      <c r="AT40" s="68"/>
      <c r="AW40" s="35"/>
      <c r="AX40" s="35"/>
      <c r="AY40" s="71"/>
      <c r="AZ40" s="71"/>
      <c r="BA40" s="71"/>
      <c r="BB40" s="71"/>
    </row>
    <row r="41" spans="1:54" ht="18.75" x14ac:dyDescent="0.25">
      <c r="A41" s="31"/>
      <c r="B41" s="28"/>
      <c r="C41" s="75"/>
      <c r="D41" s="75"/>
      <c r="E41" s="75"/>
      <c r="F41" s="84"/>
      <c r="G41" s="84"/>
      <c r="H41" s="75"/>
      <c r="I41" s="75"/>
      <c r="J41" s="85"/>
      <c r="K41" s="85"/>
      <c r="L41" s="31"/>
      <c r="M41" s="25"/>
      <c r="N41" s="81"/>
      <c r="O41" s="81"/>
      <c r="P41" s="30"/>
      <c r="Q41" s="30"/>
      <c r="T41" s="39"/>
      <c r="U41" s="39"/>
      <c r="V41" s="39"/>
      <c r="W41" s="39"/>
      <c r="X41" s="39"/>
      <c r="Y41" s="39"/>
      <c r="Z41" s="39"/>
      <c r="AA41" s="39"/>
      <c r="AG41" s="31"/>
      <c r="AH41" s="31"/>
      <c r="AI41" t="str">
        <f>""</f>
        <v/>
      </c>
      <c r="AJ41" t="str">
        <f>""</f>
        <v/>
      </c>
      <c r="AK41" t="str">
        <f>""</f>
        <v/>
      </c>
      <c r="AL41" t="str">
        <f>""</f>
        <v/>
      </c>
      <c r="AO41" s="71"/>
      <c r="AP41" s="71"/>
      <c r="AQ41" s="71"/>
      <c r="AR41" s="71"/>
      <c r="AS41" s="35"/>
      <c r="AT41" s="68"/>
      <c r="AW41" s="35"/>
      <c r="AX41" s="35"/>
      <c r="AY41" s="71"/>
      <c r="AZ41" s="71"/>
      <c r="BA41" s="71"/>
      <c r="BB41" s="71"/>
    </row>
    <row r="42" spans="1:54" ht="27.75" customHeight="1" x14ac:dyDescent="0.25">
      <c r="A42" s="75"/>
      <c r="B42" s="75"/>
      <c r="C42" s="75"/>
      <c r="D42" s="75"/>
      <c r="E42" s="75"/>
      <c r="F42" s="83"/>
      <c r="G42" s="83"/>
      <c r="H42" s="75"/>
      <c r="I42" s="75"/>
      <c r="J42" s="75"/>
      <c r="K42" s="75"/>
      <c r="L42" s="31"/>
      <c r="M42" s="25"/>
      <c r="N42" s="81"/>
      <c r="O42" s="81"/>
      <c r="P42" s="30"/>
      <c r="Q42" s="30"/>
      <c r="T42" s="39"/>
      <c r="U42" s="39"/>
      <c r="V42" s="39"/>
      <c r="W42" s="39"/>
      <c r="X42" s="39"/>
      <c r="Y42" s="39"/>
      <c r="Z42" s="39"/>
      <c r="AA42" s="39"/>
      <c r="AG42" s="31"/>
      <c r="AH42" s="31"/>
      <c r="AI42" t="str">
        <f>""</f>
        <v/>
      </c>
      <c r="AJ42" t="str">
        <f>""</f>
        <v/>
      </c>
      <c r="AK42" t="str">
        <f>""</f>
        <v/>
      </c>
      <c r="AL42" t="str">
        <f>""</f>
        <v/>
      </c>
      <c r="AO42" s="71"/>
      <c r="AP42" s="71"/>
      <c r="AQ42" s="71"/>
      <c r="AR42" s="71"/>
      <c r="AS42" s="35"/>
      <c r="AT42" s="68"/>
      <c r="AW42" s="35"/>
      <c r="AX42" s="35"/>
      <c r="AY42" s="71"/>
      <c r="AZ42" s="71"/>
      <c r="BA42" s="71"/>
      <c r="BB42" s="71"/>
    </row>
    <row r="43" spans="1:54" ht="17.25" customHeight="1" x14ac:dyDescent="0.25">
      <c r="A43" s="75"/>
      <c r="B43" s="75"/>
      <c r="C43" s="75"/>
      <c r="D43" s="75"/>
      <c r="E43" s="75"/>
      <c r="F43" s="83"/>
      <c r="G43" s="83"/>
      <c r="H43" s="75"/>
      <c r="I43" s="75"/>
      <c r="J43" s="75"/>
      <c r="K43" s="75"/>
      <c r="L43" s="31"/>
      <c r="M43" s="25"/>
      <c r="N43" s="81"/>
      <c r="O43" s="81"/>
      <c r="P43" s="30"/>
      <c r="Q43" s="30"/>
      <c r="T43" s="39"/>
      <c r="U43" s="39"/>
      <c r="V43" s="39"/>
      <c r="W43" s="39"/>
      <c r="X43" s="39"/>
      <c r="Y43" s="39"/>
      <c r="Z43" s="39"/>
      <c r="AA43" s="39"/>
      <c r="AG43" s="31"/>
      <c r="AH43" s="31"/>
      <c r="AI43" t="str">
        <f>""</f>
        <v/>
      </c>
      <c r="AJ43" t="str">
        <f>""</f>
        <v/>
      </c>
      <c r="AK43" t="str">
        <f>""</f>
        <v/>
      </c>
      <c r="AL43" t="str">
        <f>""</f>
        <v/>
      </c>
      <c r="AO43" s="71"/>
      <c r="AP43" s="71"/>
      <c r="AQ43" s="71"/>
      <c r="AR43" s="71"/>
      <c r="AS43" s="35"/>
      <c r="AT43" s="68"/>
      <c r="AW43" s="35"/>
      <c r="AX43" s="35"/>
      <c r="AY43" s="71"/>
      <c r="AZ43" s="71"/>
      <c r="BA43" s="71"/>
      <c r="BB43" s="71"/>
    </row>
    <row r="44" spans="1:54" ht="27.75" customHeight="1" x14ac:dyDescent="0.25">
      <c r="A44" s="75"/>
      <c r="B44" s="75"/>
      <c r="C44" s="75"/>
      <c r="D44" s="75"/>
      <c r="E44" s="75"/>
      <c r="F44" s="83"/>
      <c r="G44" s="83"/>
      <c r="H44" s="75"/>
      <c r="I44" s="75"/>
      <c r="J44" s="75"/>
      <c r="K44" s="75"/>
      <c r="L44" s="31"/>
      <c r="M44" s="25"/>
      <c r="N44" s="81"/>
      <c r="O44" s="81"/>
      <c r="P44" s="30"/>
      <c r="Q44" s="30"/>
      <c r="T44" s="39"/>
      <c r="U44" s="39"/>
      <c r="V44" s="39"/>
      <c r="W44" s="39"/>
      <c r="X44" s="39"/>
      <c r="Y44" s="39"/>
      <c r="Z44" s="39"/>
      <c r="AA44" s="39"/>
      <c r="AG44" s="31"/>
      <c r="AH44" s="31"/>
      <c r="AI44" t="str">
        <f>""</f>
        <v/>
      </c>
      <c r="AJ44" t="str">
        <f>""</f>
        <v/>
      </c>
      <c r="AK44" t="str">
        <f>""</f>
        <v/>
      </c>
      <c r="AL44" t="str">
        <f>""</f>
        <v/>
      </c>
      <c r="AO44" s="71"/>
      <c r="AP44" s="71"/>
      <c r="AQ44" s="71"/>
      <c r="AR44" s="71"/>
      <c r="AS44" s="35"/>
      <c r="AT44" s="68"/>
      <c r="AW44" s="35"/>
      <c r="AX44" s="35"/>
      <c r="AY44" s="71"/>
      <c r="AZ44" s="71"/>
      <c r="BA44" s="71"/>
      <c r="BB44" s="71"/>
    </row>
    <row r="45" spans="1:54" ht="17.25" customHeight="1" x14ac:dyDescent="0.25">
      <c r="A45" s="75"/>
      <c r="B45" s="75"/>
      <c r="C45" s="75"/>
      <c r="D45" s="75"/>
      <c r="E45" s="75"/>
      <c r="F45" s="83"/>
      <c r="G45" s="83"/>
      <c r="H45" s="75"/>
      <c r="I45" s="75"/>
      <c r="J45" s="75"/>
      <c r="K45" s="75"/>
      <c r="L45" s="31"/>
      <c r="M45" s="25"/>
      <c r="N45" s="81"/>
      <c r="O45" s="81"/>
      <c r="P45" s="30"/>
      <c r="Q45" s="30"/>
      <c r="T45" s="39"/>
      <c r="U45" s="39"/>
      <c r="V45" s="39"/>
      <c r="W45" s="39"/>
      <c r="X45" s="39"/>
      <c r="Y45" s="39"/>
      <c r="Z45" s="39"/>
      <c r="AA45" s="39"/>
      <c r="AG45" s="31"/>
      <c r="AH45" s="31"/>
      <c r="AI45" t="str">
        <f>""</f>
        <v/>
      </c>
      <c r="AJ45" t="str">
        <f>""</f>
        <v/>
      </c>
      <c r="AK45" t="str">
        <f>""</f>
        <v/>
      </c>
      <c r="AL45" t="str">
        <f>""</f>
        <v/>
      </c>
      <c r="AO45" s="71"/>
      <c r="AP45" s="71"/>
      <c r="AQ45" s="71"/>
      <c r="AR45" s="71"/>
      <c r="AS45" s="35"/>
      <c r="AT45" s="68"/>
      <c r="AW45" s="35"/>
      <c r="AX45" s="35"/>
      <c r="AY45" s="71"/>
      <c r="AZ45" s="71"/>
      <c r="BA45" s="71"/>
      <c r="BB45" s="71"/>
    </row>
    <row r="46" spans="1:54" ht="27.75" customHeight="1" x14ac:dyDescent="0.25">
      <c r="A46" s="75"/>
      <c r="B46" s="75"/>
      <c r="C46" s="75"/>
      <c r="D46" s="75"/>
      <c r="E46" s="75"/>
      <c r="F46" s="83"/>
      <c r="G46" s="83"/>
      <c r="H46" s="75"/>
      <c r="I46" s="75"/>
      <c r="J46" s="75"/>
      <c r="K46" s="75"/>
      <c r="L46" s="31"/>
      <c r="M46" s="25"/>
      <c r="N46" s="81"/>
      <c r="O46" s="81"/>
      <c r="P46" s="30"/>
      <c r="Q46" s="30"/>
      <c r="T46" s="39"/>
      <c r="U46" s="39"/>
      <c r="V46" s="39"/>
      <c r="W46" s="39"/>
      <c r="X46" s="39"/>
      <c r="Y46" s="39"/>
      <c r="Z46" s="39"/>
      <c r="AA46" s="39"/>
      <c r="AG46" s="31"/>
      <c r="AH46" s="31"/>
      <c r="AI46" t="str">
        <f>""</f>
        <v/>
      </c>
      <c r="AJ46" t="str">
        <f>""</f>
        <v/>
      </c>
      <c r="AK46" t="str">
        <f>""</f>
        <v/>
      </c>
      <c r="AL46" t="str">
        <f>""</f>
        <v/>
      </c>
      <c r="AO46" s="71"/>
      <c r="AP46" s="71"/>
      <c r="AQ46" s="71"/>
      <c r="AR46" s="71"/>
      <c r="AS46" s="35"/>
      <c r="AT46" s="68"/>
      <c r="AW46" s="35"/>
      <c r="AX46" s="35"/>
      <c r="AY46" s="71"/>
      <c r="AZ46" s="71"/>
      <c r="BA46" s="71"/>
      <c r="BB46" s="71"/>
    </row>
    <row r="47" spans="1:54" ht="18.75" x14ac:dyDescent="0.25">
      <c r="A47" s="75"/>
      <c r="B47" s="75"/>
      <c r="C47" s="75"/>
      <c r="D47" s="75"/>
      <c r="E47" s="75"/>
      <c r="F47" s="83"/>
      <c r="G47" s="83"/>
      <c r="H47" s="75"/>
      <c r="I47" s="75"/>
      <c r="J47" s="75"/>
      <c r="K47" s="75"/>
      <c r="L47" s="31"/>
      <c r="M47" s="25"/>
      <c r="N47" s="81"/>
      <c r="O47" s="81"/>
      <c r="P47" s="30"/>
      <c r="Q47" s="30"/>
      <c r="T47" s="39"/>
      <c r="U47" s="39"/>
      <c r="V47" s="39"/>
      <c r="W47" s="39"/>
      <c r="X47" s="39"/>
      <c r="Y47" s="39"/>
      <c r="Z47" s="39"/>
      <c r="AA47" s="39"/>
      <c r="AG47" s="31"/>
      <c r="AH47" s="31"/>
      <c r="AI47" t="str">
        <f>""</f>
        <v/>
      </c>
      <c r="AJ47" t="str">
        <f>""</f>
        <v/>
      </c>
      <c r="AK47" t="str">
        <f>""</f>
        <v/>
      </c>
      <c r="AL47" t="str">
        <f>""</f>
        <v/>
      </c>
      <c r="AO47" s="71"/>
      <c r="AP47" s="71"/>
      <c r="AQ47" s="71"/>
      <c r="AR47" s="71"/>
      <c r="AS47" s="35"/>
      <c r="AT47" s="68"/>
      <c r="AW47" s="35"/>
      <c r="AX47" s="35"/>
      <c r="AY47" s="71"/>
      <c r="AZ47" s="71"/>
      <c r="BA47" s="71"/>
      <c r="BB47" s="71"/>
    </row>
    <row r="48" spans="1:54" ht="18.75" x14ac:dyDescent="0.25">
      <c r="A48" s="75"/>
      <c r="B48" s="75"/>
      <c r="C48" s="75"/>
      <c r="D48" s="75"/>
      <c r="E48" s="75"/>
      <c r="F48" s="83"/>
      <c r="G48" s="83"/>
      <c r="H48" s="75"/>
      <c r="I48" s="75"/>
      <c r="J48" s="75"/>
      <c r="K48" s="75"/>
      <c r="L48" s="31"/>
      <c r="M48" s="25"/>
      <c r="N48" s="81"/>
      <c r="O48" s="81"/>
      <c r="P48" s="30"/>
      <c r="Q48" s="30"/>
      <c r="T48" s="39"/>
      <c r="U48" s="39"/>
      <c r="V48" s="39"/>
      <c r="W48" s="39"/>
      <c r="X48" s="39"/>
      <c r="Y48" s="39"/>
      <c r="Z48" s="39"/>
      <c r="AA48" s="39"/>
      <c r="AG48" s="31"/>
      <c r="AH48" s="31"/>
      <c r="AI48" t="str">
        <f>""</f>
        <v/>
      </c>
      <c r="AJ48" t="str">
        <f>""</f>
        <v/>
      </c>
      <c r="AK48" t="str">
        <f>""</f>
        <v/>
      </c>
      <c r="AL48" t="str">
        <f>""</f>
        <v/>
      </c>
      <c r="AO48" s="71"/>
      <c r="AP48" s="71"/>
      <c r="AQ48" s="71"/>
      <c r="AR48" s="71"/>
      <c r="AS48" s="35"/>
      <c r="AT48" s="68"/>
      <c r="AW48" s="35"/>
      <c r="AX48" s="35"/>
      <c r="AY48" s="71"/>
      <c r="AZ48" s="71"/>
      <c r="BA48" s="71"/>
      <c r="BB48" s="71"/>
    </row>
    <row r="49" spans="1:54" ht="18.75" x14ac:dyDescent="0.25">
      <c r="A49" s="75"/>
      <c r="B49" s="75"/>
      <c r="C49" s="75"/>
      <c r="D49" s="75"/>
      <c r="E49" s="75"/>
      <c r="F49" s="83"/>
      <c r="G49" s="83"/>
      <c r="H49" s="75"/>
      <c r="I49" s="75"/>
      <c r="J49" s="75"/>
      <c r="K49" s="75"/>
      <c r="L49" s="31"/>
      <c r="M49" s="25"/>
      <c r="N49" s="81"/>
      <c r="O49" s="81"/>
      <c r="P49" s="30"/>
      <c r="Q49" s="30"/>
      <c r="T49" s="39"/>
      <c r="U49" s="39"/>
      <c r="V49" s="39"/>
      <c r="W49" s="39"/>
      <c r="X49" s="39"/>
      <c r="Y49" s="39"/>
      <c r="Z49" s="39"/>
      <c r="AA49" s="39"/>
      <c r="AG49" s="31"/>
      <c r="AH49" s="31"/>
      <c r="AI49" t="str">
        <f>""</f>
        <v/>
      </c>
      <c r="AJ49" t="str">
        <f>""</f>
        <v/>
      </c>
      <c r="AK49" t="str">
        <f>""</f>
        <v/>
      </c>
      <c r="AL49" t="str">
        <f>""</f>
        <v/>
      </c>
      <c r="AO49" s="71"/>
      <c r="AP49" s="71"/>
      <c r="AQ49" s="71"/>
      <c r="AR49" s="71"/>
      <c r="AS49" s="35"/>
      <c r="AT49" s="68"/>
      <c r="AW49" s="35"/>
      <c r="AX49" s="35"/>
      <c r="AY49" s="71"/>
      <c r="AZ49" s="71"/>
      <c r="BA49" s="71"/>
      <c r="BB49" s="71"/>
    </row>
    <row r="50" spans="1:54" ht="18.75" x14ac:dyDescent="0.25">
      <c r="A50" s="75"/>
      <c r="B50" s="75"/>
      <c r="C50" s="75"/>
      <c r="D50" s="75"/>
      <c r="E50" s="75"/>
      <c r="F50" s="83"/>
      <c r="G50" s="83"/>
      <c r="H50" s="75"/>
      <c r="I50" s="75"/>
      <c r="J50" s="75"/>
      <c r="K50" s="75"/>
      <c r="L50" s="31"/>
      <c r="M50" s="25"/>
      <c r="N50" s="81"/>
      <c r="O50" s="81"/>
      <c r="P50" s="30"/>
      <c r="Q50" s="30"/>
      <c r="T50" s="39"/>
      <c r="U50" s="39"/>
      <c r="V50" s="39"/>
      <c r="W50" s="39"/>
      <c r="X50" s="39"/>
      <c r="Y50" s="39"/>
      <c r="Z50" s="39"/>
      <c r="AA50" s="39"/>
      <c r="AI50" t="str">
        <f>""</f>
        <v/>
      </c>
      <c r="AJ50" t="str">
        <f>""</f>
        <v/>
      </c>
      <c r="AK50" t="str">
        <f>""</f>
        <v/>
      </c>
      <c r="AL50" t="str">
        <f>""</f>
        <v/>
      </c>
      <c r="AO50" s="71"/>
      <c r="AP50" s="71"/>
      <c r="AQ50" s="71"/>
      <c r="AR50" s="71"/>
      <c r="AS50" s="35"/>
      <c r="AT50" s="68"/>
      <c r="AW50" s="35"/>
      <c r="AX50" s="35"/>
      <c r="AY50" s="71"/>
      <c r="AZ50" s="71"/>
      <c r="BA50" s="71"/>
      <c r="BB50" s="71"/>
    </row>
    <row r="51" spans="1:54" ht="18.75" x14ac:dyDescent="0.25">
      <c r="A51" s="75"/>
      <c r="B51" s="75"/>
      <c r="C51" s="75"/>
      <c r="D51" s="75"/>
      <c r="E51" s="75"/>
      <c r="F51" s="83"/>
      <c r="G51" s="83"/>
      <c r="H51" s="75"/>
      <c r="I51" s="75"/>
      <c r="J51" s="75"/>
      <c r="K51" s="75"/>
      <c r="L51" s="31"/>
      <c r="M51" s="25"/>
      <c r="N51" s="81"/>
      <c r="O51" s="81"/>
      <c r="P51" s="30"/>
      <c r="Q51" s="30"/>
      <c r="T51" s="39"/>
      <c r="U51" s="39"/>
      <c r="V51" s="39"/>
      <c r="W51" s="39"/>
      <c r="X51" s="39"/>
      <c r="Y51" s="39"/>
      <c r="Z51" s="39"/>
      <c r="AA51" s="39"/>
      <c r="AI51" t="str">
        <f>""</f>
        <v/>
      </c>
      <c r="AJ51" t="str">
        <f>""</f>
        <v/>
      </c>
      <c r="AK51" t="str">
        <f>""</f>
        <v/>
      </c>
      <c r="AL51" t="str">
        <f>""</f>
        <v/>
      </c>
      <c r="AO51" s="71"/>
      <c r="AP51" s="71"/>
      <c r="AQ51" s="71"/>
      <c r="AR51" s="71"/>
      <c r="AS51" s="35"/>
      <c r="AT51" s="68"/>
      <c r="AW51" s="35"/>
      <c r="AX51" s="35"/>
      <c r="AY51" s="71"/>
      <c r="AZ51" s="71"/>
      <c r="BA51" s="71"/>
      <c r="BB51" s="71"/>
    </row>
    <row r="52" spans="1:54" ht="18.75" x14ac:dyDescent="0.25">
      <c r="A52" s="75"/>
      <c r="B52" s="75"/>
      <c r="C52" s="75"/>
      <c r="D52" s="75"/>
      <c r="E52" s="75"/>
      <c r="F52" s="83"/>
      <c r="G52" s="83"/>
      <c r="H52" s="75"/>
      <c r="I52" s="75"/>
      <c r="J52" s="75"/>
      <c r="K52" s="75"/>
      <c r="L52" s="31"/>
      <c r="M52" s="25"/>
      <c r="N52" s="81"/>
      <c r="O52" s="81"/>
      <c r="P52" s="30"/>
      <c r="Q52" s="30"/>
      <c r="T52" s="39"/>
      <c r="U52" s="39"/>
      <c r="V52" s="39"/>
      <c r="W52" s="39"/>
      <c r="X52" s="39"/>
      <c r="Y52" s="39"/>
      <c r="Z52" s="39"/>
      <c r="AA52" s="39"/>
      <c r="AI52" t="str">
        <f>""</f>
        <v/>
      </c>
      <c r="AJ52" t="str">
        <f>""</f>
        <v/>
      </c>
      <c r="AK52" t="str">
        <f>""</f>
        <v/>
      </c>
      <c r="AL52" t="str">
        <f>""</f>
        <v/>
      </c>
      <c r="AO52" s="71"/>
      <c r="AP52" s="71"/>
      <c r="AQ52" s="71"/>
      <c r="AR52" s="71"/>
      <c r="AS52" s="35"/>
      <c r="AT52" s="68"/>
      <c r="AW52" s="35"/>
      <c r="AX52" s="35"/>
      <c r="AY52" s="71"/>
      <c r="AZ52" s="71"/>
      <c r="BA52" s="71"/>
      <c r="BB52" s="71"/>
    </row>
    <row r="53" spans="1:54" ht="18.75" x14ac:dyDescent="0.25">
      <c r="A53" s="75"/>
      <c r="B53" s="75"/>
      <c r="C53" s="75"/>
      <c r="D53" s="75"/>
      <c r="E53" s="75"/>
      <c r="F53" s="83"/>
      <c r="G53" s="83"/>
      <c r="H53" s="75"/>
      <c r="I53" s="75"/>
      <c r="J53" s="75"/>
      <c r="K53" s="75"/>
      <c r="L53" s="31"/>
      <c r="M53" s="31"/>
      <c r="T53" s="39"/>
      <c r="U53" s="39"/>
      <c r="V53" s="39"/>
      <c r="W53" s="39"/>
      <c r="X53" s="39"/>
      <c r="Y53" s="39"/>
      <c r="Z53" s="39"/>
      <c r="AA53" s="39"/>
      <c r="AI53" t="str">
        <f>""</f>
        <v/>
      </c>
      <c r="AJ53" t="str">
        <f>""</f>
        <v/>
      </c>
      <c r="AK53" t="str">
        <f>""</f>
        <v/>
      </c>
      <c r="AL53" t="str">
        <f>""</f>
        <v/>
      </c>
      <c r="AO53" s="71"/>
      <c r="AP53" s="71"/>
      <c r="AQ53" s="71"/>
      <c r="AR53" s="71"/>
      <c r="AS53" s="35"/>
      <c r="AT53" s="68"/>
      <c r="AW53" s="35"/>
      <c r="AX53" s="35"/>
      <c r="AY53" s="71"/>
      <c r="AZ53" s="71"/>
      <c r="BA53" s="71"/>
      <c r="BB53" s="71"/>
    </row>
    <row r="54" spans="1:54" ht="18.75" x14ac:dyDescent="0.25">
      <c r="A54" s="75"/>
      <c r="B54" s="75"/>
      <c r="C54" s="75"/>
      <c r="D54" s="75"/>
      <c r="E54" s="75"/>
      <c r="F54" s="83"/>
      <c r="G54" s="83"/>
      <c r="H54" s="75"/>
      <c r="I54" s="75"/>
      <c r="J54" s="75"/>
      <c r="K54" s="75"/>
      <c r="L54" s="31"/>
      <c r="M54" s="31"/>
      <c r="T54" s="39"/>
      <c r="U54" s="39"/>
      <c r="V54" s="39"/>
      <c r="W54" s="39"/>
      <c r="X54" s="39"/>
      <c r="Y54" s="39"/>
      <c r="Z54" s="39"/>
      <c r="AA54" s="39"/>
      <c r="AI54" t="str">
        <f>""</f>
        <v/>
      </c>
      <c r="AJ54" t="str">
        <f>""</f>
        <v/>
      </c>
      <c r="AK54" t="str">
        <f>""</f>
        <v/>
      </c>
      <c r="AL54" t="str">
        <f>""</f>
        <v/>
      </c>
      <c r="AO54" s="71"/>
      <c r="AP54" s="71"/>
      <c r="AQ54" s="71"/>
      <c r="AR54" s="71"/>
      <c r="AS54" s="35"/>
      <c r="AT54" s="68"/>
      <c r="AW54" s="35"/>
      <c r="AX54" s="35"/>
      <c r="AY54" s="71"/>
      <c r="AZ54" s="71"/>
      <c r="BA54" s="71"/>
      <c r="BB54" s="71"/>
    </row>
    <row r="55" spans="1:54" ht="18.75" x14ac:dyDescent="0.25">
      <c r="A55" s="75"/>
      <c r="B55" s="75"/>
      <c r="C55" s="75"/>
      <c r="D55" s="75"/>
      <c r="E55" s="75"/>
      <c r="F55" s="83"/>
      <c r="G55" s="83"/>
      <c r="H55" s="75"/>
      <c r="I55" s="75"/>
      <c r="J55" s="75"/>
      <c r="K55" s="75"/>
      <c r="L55" s="31"/>
      <c r="M55" s="31"/>
      <c r="T55" s="39"/>
      <c r="U55" s="39"/>
      <c r="V55" s="39"/>
      <c r="W55" s="39"/>
      <c r="X55" s="39"/>
      <c r="Y55" s="39"/>
      <c r="Z55" s="39"/>
      <c r="AA55" s="39"/>
      <c r="AI55" t="str">
        <f>""</f>
        <v/>
      </c>
      <c r="AJ55" t="str">
        <f>""</f>
        <v/>
      </c>
      <c r="AK55" t="str">
        <f>""</f>
        <v/>
      </c>
      <c r="AL55" t="str">
        <f>""</f>
        <v/>
      </c>
      <c r="AO55" s="71"/>
      <c r="AP55" s="71"/>
      <c r="AQ55" s="71"/>
      <c r="AR55" s="71"/>
      <c r="AS55" s="35"/>
      <c r="AT55" s="68"/>
      <c r="AW55" s="35"/>
      <c r="AX55" s="35"/>
      <c r="AY55" s="71"/>
      <c r="AZ55" s="71"/>
      <c r="BA55" s="71"/>
      <c r="BB55" s="71"/>
    </row>
    <row r="56" spans="1:54" ht="18.75" x14ac:dyDescent="0.25">
      <c r="A56" s="75"/>
      <c r="B56" s="75"/>
      <c r="C56" s="75"/>
      <c r="D56" s="75"/>
      <c r="E56" s="75"/>
      <c r="F56" s="83"/>
      <c r="G56" s="83"/>
      <c r="H56" s="75"/>
      <c r="I56" s="75"/>
      <c r="J56" s="75"/>
      <c r="K56" s="75"/>
      <c r="L56" s="31"/>
      <c r="M56" s="31"/>
      <c r="T56" s="39"/>
      <c r="U56" s="39"/>
      <c r="V56" s="39"/>
      <c r="W56" s="39"/>
      <c r="X56" s="39"/>
      <c r="Y56" s="39"/>
      <c r="Z56" s="39"/>
      <c r="AA56" s="39"/>
      <c r="AI56" t="str">
        <f>""</f>
        <v/>
      </c>
      <c r="AJ56" t="str">
        <f>""</f>
        <v/>
      </c>
      <c r="AK56" t="str">
        <f>""</f>
        <v/>
      </c>
      <c r="AL56" t="str">
        <f>""</f>
        <v/>
      </c>
      <c r="AO56" s="71"/>
      <c r="AP56" s="71"/>
      <c r="AQ56" s="71"/>
      <c r="AR56" s="71"/>
      <c r="AS56" s="35"/>
      <c r="AT56" s="68"/>
      <c r="AW56" s="35"/>
      <c r="AX56" s="35"/>
      <c r="AY56" s="71"/>
      <c r="AZ56" s="71"/>
      <c r="BA56" s="71"/>
      <c r="BB56" s="71"/>
    </row>
    <row r="57" spans="1:54" ht="18.75" x14ac:dyDescent="0.25">
      <c r="A57" s="75"/>
      <c r="B57" s="75"/>
      <c r="C57" s="75"/>
      <c r="D57" s="75"/>
      <c r="E57" s="75"/>
      <c r="F57" s="83"/>
      <c r="G57" s="83"/>
      <c r="H57" s="75"/>
      <c r="I57" s="75"/>
      <c r="J57" s="75"/>
      <c r="K57" s="75"/>
      <c r="L57" s="31"/>
      <c r="M57" s="31"/>
      <c r="T57" s="39"/>
      <c r="U57" s="39"/>
      <c r="V57" s="39"/>
      <c r="W57" s="39"/>
      <c r="X57" s="39"/>
      <c r="Y57" s="39"/>
      <c r="Z57" s="39"/>
      <c r="AA57" s="39"/>
      <c r="AI57" t="str">
        <f>""</f>
        <v/>
      </c>
      <c r="AJ57" t="str">
        <f>""</f>
        <v/>
      </c>
      <c r="AK57" t="str">
        <f>""</f>
        <v/>
      </c>
      <c r="AL57" t="str">
        <f>""</f>
        <v/>
      </c>
      <c r="AO57" s="71"/>
      <c r="AP57" s="71"/>
      <c r="AQ57" s="71"/>
      <c r="AR57" s="71"/>
      <c r="AS57" s="35"/>
      <c r="AT57" s="68"/>
      <c r="AW57" s="35"/>
      <c r="AX57" s="35"/>
      <c r="AY57" s="71"/>
      <c r="AZ57" s="71"/>
      <c r="BA57" s="71"/>
      <c r="BB57" s="71"/>
    </row>
    <row r="58" spans="1:54" ht="18.75" x14ac:dyDescent="0.25">
      <c r="A58" s="75"/>
      <c r="B58" s="75"/>
      <c r="C58" s="75"/>
      <c r="D58" s="75"/>
      <c r="E58" s="75"/>
      <c r="F58" s="83"/>
      <c r="G58" s="83"/>
      <c r="H58" s="75"/>
      <c r="I58" s="75"/>
      <c r="J58" s="75"/>
      <c r="K58" s="75"/>
      <c r="L58" s="31"/>
      <c r="M58" s="31"/>
      <c r="T58" s="39"/>
      <c r="U58" s="39"/>
      <c r="V58" s="39"/>
      <c r="W58" s="39"/>
      <c r="X58" s="39"/>
      <c r="Y58" s="39"/>
      <c r="Z58" s="39"/>
      <c r="AA58" s="39"/>
      <c r="AI58" t="str">
        <f>""</f>
        <v/>
      </c>
      <c r="AJ58" t="str">
        <f>""</f>
        <v/>
      </c>
      <c r="AK58" t="str">
        <f>""</f>
        <v/>
      </c>
      <c r="AL58" t="str">
        <f>""</f>
        <v/>
      </c>
      <c r="AO58" s="71"/>
      <c r="AP58" s="71"/>
      <c r="AQ58" s="71"/>
      <c r="AR58" s="71"/>
      <c r="AS58" s="35"/>
      <c r="AT58" s="68"/>
      <c r="AW58" s="35"/>
      <c r="AX58" s="35"/>
      <c r="AY58" s="71"/>
      <c r="AZ58" s="71"/>
      <c r="BA58" s="71"/>
      <c r="BB58" s="71"/>
    </row>
    <row r="59" spans="1:54" ht="18.75" x14ac:dyDescent="0.25">
      <c r="A59" s="75"/>
      <c r="B59" s="75"/>
      <c r="C59" s="75"/>
      <c r="D59" s="75"/>
      <c r="E59" s="75"/>
      <c r="F59" s="83"/>
      <c r="G59" s="83"/>
      <c r="H59" s="75"/>
      <c r="I59" s="75"/>
      <c r="J59" s="75"/>
      <c r="K59" s="75"/>
      <c r="L59" s="31"/>
      <c r="M59" s="31"/>
      <c r="T59" s="39"/>
      <c r="U59" s="39"/>
      <c r="V59" s="39"/>
      <c r="W59" s="39"/>
      <c r="X59" s="39"/>
      <c r="Y59" s="39"/>
      <c r="Z59" s="39"/>
      <c r="AA59" s="39"/>
      <c r="AI59" t="str">
        <f>""</f>
        <v/>
      </c>
      <c r="AJ59" t="str">
        <f>""</f>
        <v/>
      </c>
      <c r="AK59" t="str">
        <f>""</f>
        <v/>
      </c>
      <c r="AL59" t="str">
        <f>""</f>
        <v/>
      </c>
      <c r="AO59" s="71"/>
      <c r="AP59" s="71"/>
      <c r="AQ59" s="71"/>
      <c r="AR59" s="71"/>
      <c r="AS59" s="35"/>
      <c r="AT59" s="68"/>
      <c r="AW59" s="35"/>
      <c r="AX59" s="35"/>
      <c r="AY59" s="71"/>
      <c r="AZ59" s="71"/>
      <c r="BA59" s="71"/>
      <c r="BB59" s="71"/>
    </row>
    <row r="60" spans="1:54" ht="18.75" x14ac:dyDescent="0.25">
      <c r="A60" s="75"/>
      <c r="B60" s="75"/>
      <c r="C60" s="75"/>
      <c r="D60" s="75"/>
      <c r="E60" s="75"/>
      <c r="F60" s="83"/>
      <c r="G60" s="83"/>
      <c r="H60" s="75"/>
      <c r="I60" s="75"/>
      <c r="J60" s="75"/>
      <c r="K60" s="75"/>
      <c r="L60" s="31"/>
      <c r="M60" s="31"/>
      <c r="T60" s="39"/>
      <c r="U60" s="39"/>
      <c r="V60" s="39"/>
      <c r="W60" s="39"/>
      <c r="X60" s="39"/>
      <c r="Y60" s="39"/>
      <c r="Z60" s="39"/>
      <c r="AA60" s="39"/>
      <c r="AI60" t="str">
        <f>""</f>
        <v/>
      </c>
      <c r="AJ60" t="str">
        <f>""</f>
        <v/>
      </c>
      <c r="AK60" t="str">
        <f>""</f>
        <v/>
      </c>
      <c r="AL60" t="str">
        <f>""</f>
        <v/>
      </c>
      <c r="AO60" s="71"/>
      <c r="AP60" s="71"/>
      <c r="AQ60" s="71"/>
      <c r="AR60" s="71"/>
      <c r="AS60" s="35"/>
      <c r="AT60" s="68"/>
      <c r="AW60" s="35"/>
      <c r="AX60" s="35"/>
      <c r="AY60" s="71"/>
      <c r="AZ60" s="71"/>
      <c r="BA60" s="71"/>
      <c r="BB60" s="71"/>
    </row>
    <row r="61" spans="1:54" ht="18.75" x14ac:dyDescent="0.25">
      <c r="A61" s="75"/>
      <c r="B61" s="75"/>
      <c r="C61" s="75"/>
      <c r="D61" s="75"/>
      <c r="E61" s="75"/>
      <c r="F61" s="83"/>
      <c r="G61" s="83"/>
      <c r="H61" s="75"/>
      <c r="I61" s="75"/>
      <c r="J61" s="75"/>
      <c r="K61" s="75"/>
      <c r="L61" s="31"/>
      <c r="M61" s="31"/>
      <c r="T61" s="39"/>
      <c r="U61" s="39"/>
      <c r="V61" s="39"/>
      <c r="W61" s="39"/>
      <c r="X61" s="39"/>
      <c r="Y61" s="39"/>
      <c r="Z61" s="39"/>
      <c r="AA61" s="39"/>
      <c r="AI61" t="str">
        <f>""</f>
        <v/>
      </c>
      <c r="AJ61" t="str">
        <f>""</f>
        <v/>
      </c>
      <c r="AK61" t="str">
        <f>""</f>
        <v/>
      </c>
      <c r="AL61" t="str">
        <f>""</f>
        <v/>
      </c>
      <c r="AO61" s="71"/>
      <c r="AP61" s="71"/>
      <c r="AQ61" s="71"/>
      <c r="AR61" s="71"/>
      <c r="AS61" s="35"/>
      <c r="AT61" s="68"/>
      <c r="AW61" s="35"/>
      <c r="AX61" s="35"/>
      <c r="AY61" s="71"/>
      <c r="AZ61" s="71"/>
      <c r="BA61" s="71"/>
      <c r="BB61" s="71"/>
    </row>
    <row r="62" spans="1:54" ht="18.75" x14ac:dyDescent="0.25">
      <c r="A62" s="75"/>
      <c r="B62" s="75"/>
      <c r="C62" s="75"/>
      <c r="D62" s="75"/>
      <c r="E62" s="75"/>
      <c r="F62" s="83"/>
      <c r="G62" s="83"/>
      <c r="H62" s="75"/>
      <c r="I62" s="75"/>
      <c r="J62" s="75"/>
      <c r="K62" s="75"/>
      <c r="L62" s="31"/>
      <c r="M62" s="31"/>
      <c r="T62" s="39"/>
      <c r="U62" s="39"/>
      <c r="V62" s="39"/>
      <c r="W62" s="39"/>
      <c r="X62" s="39"/>
      <c r="Y62" s="39"/>
      <c r="Z62" s="39"/>
      <c r="AA62" s="39"/>
      <c r="AI62" t="str">
        <f>""</f>
        <v/>
      </c>
      <c r="AJ62" t="str">
        <f>""</f>
        <v/>
      </c>
      <c r="AK62" t="str">
        <f>""</f>
        <v/>
      </c>
      <c r="AL62" t="str">
        <f>""</f>
        <v/>
      </c>
      <c r="AO62" s="71"/>
      <c r="AP62" s="71"/>
      <c r="AQ62" s="71"/>
      <c r="AR62" s="71"/>
      <c r="AS62" s="35"/>
      <c r="AT62" s="68"/>
      <c r="AW62" s="35"/>
      <c r="AX62" s="35"/>
      <c r="AY62" s="71"/>
      <c r="AZ62" s="71"/>
      <c r="BA62" s="71"/>
      <c r="BB62" s="71"/>
    </row>
    <row r="63" spans="1:54" ht="18.75" x14ac:dyDescent="0.25">
      <c r="A63" s="75"/>
      <c r="B63" s="75"/>
      <c r="C63" s="75"/>
      <c r="D63" s="75"/>
      <c r="E63" s="75"/>
      <c r="F63" s="83"/>
      <c r="G63" s="83"/>
      <c r="H63" s="75"/>
      <c r="I63" s="75"/>
      <c r="J63" s="75"/>
      <c r="K63" s="75"/>
      <c r="L63" s="31"/>
      <c r="M63" s="31"/>
      <c r="T63" s="39"/>
      <c r="U63" s="39"/>
      <c r="V63" s="39"/>
      <c r="W63" s="39"/>
      <c r="X63" s="39"/>
      <c r="Y63" s="39"/>
      <c r="Z63" s="39"/>
      <c r="AA63" s="39"/>
      <c r="AI63" t="str">
        <f>""</f>
        <v/>
      </c>
      <c r="AJ63" t="str">
        <f>""</f>
        <v/>
      </c>
      <c r="AK63" t="str">
        <f>""</f>
        <v/>
      </c>
      <c r="AL63" t="str">
        <f>""</f>
        <v/>
      </c>
      <c r="AO63" s="71"/>
      <c r="AP63" s="71"/>
      <c r="AQ63" s="71"/>
      <c r="AR63" s="71"/>
      <c r="AS63" s="35"/>
      <c r="AT63" s="68"/>
      <c r="AW63" s="35"/>
      <c r="AX63" s="35"/>
      <c r="AY63" s="71"/>
      <c r="AZ63" s="71"/>
      <c r="BA63" s="71"/>
      <c r="BB63" s="71"/>
    </row>
    <row r="64" spans="1:54" ht="18.75" x14ac:dyDescent="0.25">
      <c r="A64" s="75"/>
      <c r="B64" s="75"/>
      <c r="C64" s="75"/>
      <c r="D64" s="75"/>
      <c r="E64" s="75"/>
      <c r="F64" s="83"/>
      <c r="G64" s="83"/>
      <c r="H64" s="75"/>
      <c r="I64" s="75"/>
      <c r="J64" s="75"/>
      <c r="K64" s="75"/>
      <c r="L64" s="31"/>
      <c r="M64" s="31"/>
      <c r="T64" s="31"/>
      <c r="U64" s="31"/>
      <c r="V64" s="33"/>
      <c r="W64" s="31"/>
      <c r="X64" s="31"/>
      <c r="Y64" s="31"/>
      <c r="Z64" s="53"/>
      <c r="AA64" s="54"/>
      <c r="AI64" t="str">
        <f>""</f>
        <v/>
      </c>
      <c r="AJ64" t="str">
        <f>""</f>
        <v/>
      </c>
      <c r="AK64" t="str">
        <f>""</f>
        <v/>
      </c>
      <c r="AL64" t="str">
        <f>""</f>
        <v/>
      </c>
      <c r="AO64" s="71"/>
      <c r="AP64" s="71"/>
      <c r="AQ64" s="71"/>
      <c r="AR64" s="71"/>
      <c r="AS64" s="35"/>
      <c r="AT64" s="68"/>
      <c r="AW64" s="35"/>
      <c r="AX64" s="35"/>
      <c r="AY64" s="71"/>
      <c r="AZ64" s="71"/>
      <c r="BA64" s="71"/>
      <c r="BB64" s="71"/>
    </row>
    <row r="65" spans="1:54" ht="18.75" x14ac:dyDescent="0.25">
      <c r="A65" s="75"/>
      <c r="B65" s="75"/>
      <c r="C65" s="75"/>
      <c r="D65" s="75"/>
      <c r="E65" s="75"/>
      <c r="F65" s="83"/>
      <c r="G65" s="83"/>
      <c r="H65" s="75"/>
      <c r="I65" s="75"/>
      <c r="J65" s="75"/>
      <c r="K65" s="75"/>
      <c r="L65" s="31"/>
      <c r="M65" s="31"/>
      <c r="T65" s="31"/>
      <c r="U65" s="31"/>
      <c r="V65" s="33"/>
      <c r="W65" s="31"/>
      <c r="X65" s="31"/>
      <c r="Y65" s="31"/>
      <c r="Z65" s="53"/>
      <c r="AA65" s="54"/>
      <c r="AI65" t="str">
        <f>""</f>
        <v/>
      </c>
      <c r="AJ65" t="str">
        <f>""</f>
        <v/>
      </c>
      <c r="AK65" t="str">
        <f>""</f>
        <v/>
      </c>
      <c r="AL65" t="str">
        <f>""</f>
        <v/>
      </c>
      <c r="AO65" s="71"/>
      <c r="AP65" s="71"/>
      <c r="AQ65" s="71"/>
      <c r="AR65" s="71"/>
      <c r="AS65" s="35"/>
      <c r="AT65" s="68"/>
      <c r="AW65" s="35"/>
      <c r="AX65" s="35"/>
      <c r="AY65" s="71"/>
      <c r="AZ65" s="71"/>
      <c r="BA65" s="71"/>
      <c r="BB65" s="71"/>
    </row>
    <row r="66" spans="1:54" ht="18.75" x14ac:dyDescent="0.25">
      <c r="A66" s="75"/>
      <c r="B66" s="75"/>
      <c r="C66" s="75"/>
      <c r="D66" s="75"/>
      <c r="E66" s="75"/>
      <c r="F66" s="83"/>
      <c r="G66" s="83"/>
      <c r="H66" s="75"/>
      <c r="I66" s="75"/>
      <c r="J66" s="75"/>
      <c r="K66" s="75"/>
      <c r="L66" s="31"/>
      <c r="M66" s="31"/>
      <c r="T66" s="31"/>
      <c r="U66" s="31"/>
      <c r="V66" s="33"/>
      <c r="W66" s="31"/>
      <c r="X66" s="31"/>
      <c r="Y66" s="31"/>
      <c r="Z66" s="53"/>
      <c r="AA66" s="54"/>
      <c r="AI66" t="str">
        <f>""</f>
        <v/>
      </c>
      <c r="AJ66" t="str">
        <f>""</f>
        <v/>
      </c>
      <c r="AK66" t="str">
        <f>""</f>
        <v/>
      </c>
      <c r="AL66" t="str">
        <f>""</f>
        <v/>
      </c>
      <c r="AO66" s="71"/>
      <c r="AP66" s="71"/>
      <c r="AQ66" s="71"/>
      <c r="AR66" s="71"/>
      <c r="AS66" s="35"/>
      <c r="AT66" s="68"/>
      <c r="AW66" s="35"/>
      <c r="AX66" s="35"/>
      <c r="AY66" s="71"/>
      <c r="AZ66" s="71"/>
      <c r="BA66" s="71"/>
      <c r="BB66" s="71"/>
    </row>
    <row r="67" spans="1:54" ht="18.75" x14ac:dyDescent="0.25">
      <c r="A67" s="75"/>
      <c r="B67" s="75"/>
      <c r="C67" s="75"/>
      <c r="D67" s="75"/>
      <c r="E67" s="75"/>
      <c r="F67" s="83"/>
      <c r="G67" s="83"/>
      <c r="H67" s="75"/>
      <c r="I67" s="75"/>
      <c r="J67" s="75"/>
      <c r="K67" s="75"/>
      <c r="L67" s="31"/>
      <c r="M67" s="31"/>
      <c r="T67" s="31"/>
      <c r="U67" s="31"/>
      <c r="V67" s="33"/>
      <c r="W67" s="31"/>
      <c r="X67" s="31"/>
      <c r="Y67" s="31"/>
      <c r="Z67" s="53"/>
      <c r="AA67" s="54"/>
      <c r="AI67" t="str">
        <f>""</f>
        <v/>
      </c>
      <c r="AJ67" t="str">
        <f>""</f>
        <v/>
      </c>
      <c r="AK67" t="str">
        <f>""</f>
        <v/>
      </c>
      <c r="AL67" t="str">
        <f>""</f>
        <v/>
      </c>
      <c r="AO67" s="71"/>
      <c r="AP67" s="71"/>
      <c r="AQ67" s="71"/>
      <c r="AR67" s="71"/>
      <c r="AS67" s="35"/>
      <c r="AT67" s="68"/>
      <c r="AW67" s="35"/>
      <c r="AX67" s="35"/>
      <c r="AY67" s="71"/>
      <c r="AZ67" s="71"/>
      <c r="BA67" s="71"/>
      <c r="BB67" s="71"/>
    </row>
    <row r="68" spans="1:54" ht="18.75" x14ac:dyDescent="0.25">
      <c r="A68" s="75"/>
      <c r="B68" s="75"/>
      <c r="C68" s="75"/>
      <c r="D68" s="75"/>
      <c r="E68" s="75"/>
      <c r="F68" s="83"/>
      <c r="G68" s="83"/>
      <c r="H68" s="75"/>
      <c r="I68" s="75"/>
      <c r="J68" s="75"/>
      <c r="K68" s="75"/>
      <c r="L68" s="31"/>
      <c r="M68" s="31"/>
      <c r="T68" s="31"/>
      <c r="U68" s="31"/>
      <c r="V68" s="33"/>
      <c r="W68" s="31"/>
      <c r="X68" s="31"/>
      <c r="Y68" s="31"/>
      <c r="Z68" s="53"/>
      <c r="AA68" s="54"/>
      <c r="AI68" t="str">
        <f>""</f>
        <v/>
      </c>
      <c r="AJ68" t="str">
        <f>""</f>
        <v/>
      </c>
      <c r="AK68" t="str">
        <f>""</f>
        <v/>
      </c>
      <c r="AL68" t="str">
        <f>""</f>
        <v/>
      </c>
      <c r="AO68" s="71"/>
      <c r="AP68" s="71"/>
      <c r="AQ68" s="71"/>
      <c r="AR68" s="71"/>
      <c r="AS68" s="35"/>
      <c r="AT68" s="68"/>
      <c r="AW68" s="35"/>
      <c r="AX68" s="35"/>
      <c r="AY68" s="71"/>
      <c r="AZ68" s="71"/>
      <c r="BA68" s="71"/>
      <c r="BB68" s="71"/>
    </row>
    <row r="69" spans="1:54" ht="18.75" x14ac:dyDescent="0.25">
      <c r="A69" s="75"/>
      <c r="B69" s="75"/>
      <c r="C69" s="75"/>
      <c r="D69" s="75"/>
      <c r="E69" s="75"/>
      <c r="F69" s="83"/>
      <c r="G69" s="83"/>
      <c r="H69" s="75"/>
      <c r="I69" s="75"/>
      <c r="J69" s="75"/>
      <c r="K69" s="75"/>
      <c r="L69" s="31"/>
      <c r="M69" s="31"/>
      <c r="T69" s="31"/>
      <c r="U69" s="31"/>
      <c r="V69" s="33"/>
      <c r="W69" s="31"/>
      <c r="X69" s="31"/>
      <c r="Y69" s="31"/>
      <c r="Z69" s="53"/>
      <c r="AA69" s="54"/>
      <c r="AI69" t="str">
        <f>""</f>
        <v/>
      </c>
      <c r="AJ69" t="str">
        <f>""</f>
        <v/>
      </c>
      <c r="AK69" t="str">
        <f>""</f>
        <v/>
      </c>
      <c r="AL69" t="str">
        <f>""</f>
        <v/>
      </c>
      <c r="AO69" s="71"/>
      <c r="AP69" s="71"/>
      <c r="AQ69" s="71"/>
      <c r="AR69" s="71"/>
      <c r="AS69" s="35"/>
      <c r="AT69" s="68"/>
      <c r="AW69" s="35"/>
      <c r="AX69" s="35"/>
      <c r="AY69" s="71"/>
      <c r="AZ69" s="71"/>
      <c r="BA69" s="71"/>
      <c r="BB69" s="71"/>
    </row>
    <row r="70" spans="1:54" ht="18.75" x14ac:dyDescent="0.25">
      <c r="A70" s="75"/>
      <c r="B70" s="75"/>
      <c r="C70" s="75"/>
      <c r="D70" s="75"/>
      <c r="E70" s="75"/>
      <c r="F70" s="83"/>
      <c r="G70" s="83"/>
      <c r="H70" s="75"/>
      <c r="I70" s="75"/>
      <c r="J70" s="75"/>
      <c r="K70" s="75"/>
      <c r="L70" s="31"/>
      <c r="M70" s="31"/>
      <c r="T70" s="31"/>
      <c r="U70" s="31"/>
      <c r="V70" s="33"/>
      <c r="W70" s="31"/>
      <c r="X70" s="31"/>
      <c r="Y70" s="31"/>
      <c r="Z70" s="53"/>
      <c r="AA70" s="54"/>
      <c r="AI70" t="str">
        <f>""</f>
        <v/>
      </c>
      <c r="AJ70" t="str">
        <f>""</f>
        <v/>
      </c>
      <c r="AK70" t="str">
        <f>""</f>
        <v/>
      </c>
      <c r="AL70" t="str">
        <f>""</f>
        <v/>
      </c>
      <c r="AO70" s="71"/>
      <c r="AP70" s="71"/>
      <c r="AQ70" s="71"/>
      <c r="AR70" s="71"/>
      <c r="AS70" s="35"/>
      <c r="AT70" s="68"/>
      <c r="AW70" s="35"/>
      <c r="AX70" s="35"/>
      <c r="AY70" s="71"/>
      <c r="AZ70" s="71"/>
      <c r="BA70" s="71"/>
      <c r="BB70" s="71"/>
    </row>
    <row r="71" spans="1:54" ht="18.75" x14ac:dyDescent="0.25">
      <c r="A71" s="75"/>
      <c r="B71" s="75"/>
      <c r="C71" s="75"/>
      <c r="D71" s="75"/>
      <c r="E71" s="75"/>
      <c r="F71" s="83"/>
      <c r="G71" s="83"/>
      <c r="H71" s="75"/>
      <c r="I71" s="75"/>
      <c r="J71" s="75"/>
      <c r="K71" s="75"/>
      <c r="L71" s="31"/>
      <c r="M71" s="31"/>
      <c r="T71" s="31"/>
      <c r="U71" s="31"/>
      <c r="V71" s="33"/>
      <c r="W71" s="31"/>
      <c r="X71" s="31"/>
      <c r="Y71" s="31"/>
      <c r="Z71" s="53"/>
      <c r="AA71" s="54"/>
      <c r="AI71" t="str">
        <f>""</f>
        <v/>
      </c>
      <c r="AJ71" t="str">
        <f>""</f>
        <v/>
      </c>
      <c r="AK71" t="str">
        <f>""</f>
        <v/>
      </c>
      <c r="AL71" t="str">
        <f>""</f>
        <v/>
      </c>
      <c r="AO71" s="71"/>
      <c r="AP71" s="71"/>
      <c r="AQ71" s="71"/>
      <c r="AR71" s="71"/>
      <c r="AS71" s="35"/>
      <c r="AT71" s="68"/>
      <c r="AW71" s="35"/>
      <c r="AX71" s="35"/>
      <c r="AY71" s="71"/>
      <c r="AZ71" s="71"/>
      <c r="BA71" s="71"/>
      <c r="BB71" s="71"/>
    </row>
    <row r="72" spans="1:54" ht="18.75" x14ac:dyDescent="0.25">
      <c r="A72" s="75"/>
      <c r="B72" s="75"/>
      <c r="C72" s="75"/>
      <c r="D72" s="75"/>
      <c r="E72" s="75"/>
      <c r="F72" s="83"/>
      <c r="G72" s="83"/>
      <c r="H72" s="75"/>
      <c r="I72" s="75"/>
      <c r="J72" s="75"/>
      <c r="K72" s="75"/>
      <c r="L72" s="31"/>
      <c r="M72" s="31"/>
      <c r="T72" s="31"/>
      <c r="U72" s="31"/>
      <c r="V72" s="33"/>
      <c r="W72" s="31"/>
      <c r="X72" s="31"/>
      <c r="Y72" s="31"/>
      <c r="Z72" s="53"/>
      <c r="AA72" s="54"/>
      <c r="AI72" t="str">
        <f>""</f>
        <v/>
      </c>
      <c r="AJ72" t="str">
        <f>""</f>
        <v/>
      </c>
      <c r="AK72" t="str">
        <f>""</f>
        <v/>
      </c>
      <c r="AL72" t="str">
        <f>""</f>
        <v/>
      </c>
      <c r="AO72" s="71"/>
      <c r="AP72" s="71"/>
      <c r="AQ72" s="71"/>
      <c r="AR72" s="71"/>
      <c r="AS72" s="35"/>
      <c r="AT72" s="68"/>
      <c r="AW72" s="35"/>
      <c r="AX72" s="35"/>
      <c r="AY72" s="71"/>
      <c r="AZ72" s="71"/>
      <c r="BA72" s="71"/>
      <c r="BB72" s="71"/>
    </row>
    <row r="73" spans="1:54" ht="18.75" x14ac:dyDescent="0.25">
      <c r="A73" s="75"/>
      <c r="B73" s="75"/>
      <c r="C73" s="75"/>
      <c r="D73" s="75"/>
      <c r="E73" s="75"/>
      <c r="F73" s="83"/>
      <c r="G73" s="83"/>
      <c r="H73" s="75"/>
      <c r="I73" s="75"/>
      <c r="J73" s="75"/>
      <c r="K73" s="75"/>
      <c r="L73" s="31"/>
      <c r="M73" s="31"/>
      <c r="T73" s="31"/>
      <c r="U73" s="31"/>
      <c r="V73" s="33"/>
      <c r="W73" s="31"/>
      <c r="X73" s="31"/>
      <c r="Y73" s="31"/>
      <c r="Z73" s="53"/>
      <c r="AA73" s="54"/>
      <c r="AI73" t="str">
        <f>""</f>
        <v/>
      </c>
      <c r="AJ73" t="str">
        <f>""</f>
        <v/>
      </c>
      <c r="AK73" t="str">
        <f>""</f>
        <v/>
      </c>
      <c r="AL73" t="str">
        <f>""</f>
        <v/>
      </c>
      <c r="AO73" s="71"/>
      <c r="AP73" s="71"/>
      <c r="AQ73" s="71"/>
      <c r="AR73" s="71"/>
      <c r="AS73" s="35"/>
      <c r="AT73" s="68"/>
      <c r="AW73" s="35"/>
      <c r="AX73" s="35"/>
      <c r="AY73" s="71"/>
      <c r="AZ73" s="71"/>
      <c r="BA73" s="71"/>
      <c r="BB73" s="71"/>
    </row>
    <row r="74" spans="1:54" ht="18.75" x14ac:dyDescent="0.25">
      <c r="A74" s="75"/>
      <c r="B74" s="75"/>
      <c r="C74" s="75"/>
      <c r="D74" s="75"/>
      <c r="E74" s="75"/>
      <c r="F74" s="83"/>
      <c r="G74" s="83"/>
      <c r="H74" s="75"/>
      <c r="I74" s="75"/>
      <c r="J74" s="75"/>
      <c r="K74" s="75"/>
      <c r="L74" s="31"/>
      <c r="M74" s="31"/>
      <c r="T74" s="31"/>
      <c r="U74" s="31"/>
      <c r="V74" s="33"/>
      <c r="W74" s="31"/>
      <c r="X74" s="31"/>
      <c r="Y74" s="31"/>
      <c r="Z74" s="53"/>
      <c r="AA74" s="54"/>
      <c r="AI74" t="str">
        <f>""</f>
        <v/>
      </c>
      <c r="AJ74" t="str">
        <f>""</f>
        <v/>
      </c>
      <c r="AK74" t="str">
        <f>""</f>
        <v/>
      </c>
      <c r="AL74" t="str">
        <f>""</f>
        <v/>
      </c>
      <c r="AO74" s="71"/>
      <c r="AP74" s="71"/>
      <c r="AQ74" s="71"/>
      <c r="AR74" s="71"/>
      <c r="AS74" s="35"/>
      <c r="AT74" s="68"/>
      <c r="AW74" s="35"/>
      <c r="AX74" s="35"/>
      <c r="AY74" s="71"/>
      <c r="AZ74" s="71"/>
      <c r="BA74" s="71"/>
      <c r="BB74" s="71"/>
    </row>
    <row r="75" spans="1:54" ht="18.75" x14ac:dyDescent="0.25">
      <c r="A75" s="75"/>
      <c r="B75" s="75"/>
      <c r="C75" s="75"/>
      <c r="D75" s="75"/>
      <c r="E75" s="75"/>
      <c r="F75" s="83"/>
      <c r="G75" s="83"/>
      <c r="H75" s="75"/>
      <c r="I75" s="75"/>
      <c r="J75" s="75"/>
      <c r="K75" s="75"/>
      <c r="L75" s="31"/>
      <c r="M75" s="31"/>
      <c r="T75" s="31"/>
      <c r="U75" s="31"/>
      <c r="V75" s="33"/>
      <c r="W75" s="31"/>
      <c r="X75" s="31"/>
      <c r="Y75" s="31"/>
      <c r="Z75" s="53"/>
      <c r="AA75" s="54"/>
      <c r="AI75" t="str">
        <f>""</f>
        <v/>
      </c>
      <c r="AJ75" t="str">
        <f>""</f>
        <v/>
      </c>
      <c r="AK75" t="str">
        <f>""</f>
        <v/>
      </c>
      <c r="AL75" t="str">
        <f>""</f>
        <v/>
      </c>
      <c r="AO75" s="71"/>
      <c r="AP75" s="71"/>
      <c r="AQ75" s="71"/>
      <c r="AR75" s="71"/>
      <c r="AS75" s="35"/>
      <c r="AT75" s="68"/>
      <c r="AW75" s="35"/>
      <c r="AX75" s="35"/>
      <c r="AY75" s="71"/>
      <c r="AZ75" s="71"/>
      <c r="BA75" s="71"/>
      <c r="BB75" s="71"/>
    </row>
    <row r="76" spans="1:54" ht="18.75" x14ac:dyDescent="0.25">
      <c r="A76" s="75"/>
      <c r="B76" s="75"/>
      <c r="C76" s="75"/>
      <c r="D76" s="75"/>
      <c r="E76" s="75"/>
      <c r="F76" s="83"/>
      <c r="G76" s="83"/>
      <c r="H76" s="75"/>
      <c r="I76" s="75"/>
      <c r="J76" s="75"/>
      <c r="K76" s="75"/>
      <c r="L76" s="31"/>
      <c r="M76" s="31"/>
      <c r="T76" s="31"/>
      <c r="U76" s="31"/>
      <c r="V76" s="33"/>
      <c r="W76" s="31"/>
      <c r="X76" s="31"/>
      <c r="Y76" s="31"/>
      <c r="Z76" s="53"/>
      <c r="AA76" s="54"/>
      <c r="AI76" t="str">
        <f>""</f>
        <v/>
      </c>
      <c r="AJ76" t="str">
        <f>""</f>
        <v/>
      </c>
      <c r="AK76" t="str">
        <f>""</f>
        <v/>
      </c>
      <c r="AL76" t="str">
        <f>""</f>
        <v/>
      </c>
      <c r="AO76" s="71"/>
      <c r="AP76" s="71"/>
      <c r="AQ76" s="71"/>
      <c r="AR76" s="71"/>
      <c r="AS76" s="35"/>
      <c r="AT76" s="68"/>
      <c r="AW76" s="35"/>
      <c r="AX76" s="35"/>
      <c r="AY76" s="71"/>
      <c r="AZ76" s="71"/>
      <c r="BA76" s="71"/>
      <c r="BB76" s="71"/>
    </row>
    <row r="77" spans="1:54" ht="18.75" x14ac:dyDescent="0.25">
      <c r="A77" s="75"/>
      <c r="B77" s="75"/>
      <c r="C77" s="75"/>
      <c r="D77" s="75"/>
      <c r="E77" s="75"/>
      <c r="F77" s="83"/>
      <c r="G77" s="83"/>
      <c r="H77" s="75"/>
      <c r="I77" s="75"/>
      <c r="J77" s="75"/>
      <c r="K77" s="75"/>
      <c r="L77" s="31"/>
      <c r="M77" s="31"/>
      <c r="T77" s="31"/>
      <c r="U77" s="31"/>
      <c r="V77" s="33"/>
      <c r="W77" s="31"/>
      <c r="X77" s="31"/>
      <c r="Y77" s="31"/>
      <c r="Z77" s="53"/>
      <c r="AA77" s="54"/>
      <c r="AI77" t="str">
        <f>""</f>
        <v/>
      </c>
      <c r="AJ77" t="str">
        <f>""</f>
        <v/>
      </c>
      <c r="AK77" t="str">
        <f>""</f>
        <v/>
      </c>
      <c r="AL77" t="str">
        <f>""</f>
        <v/>
      </c>
      <c r="AO77" s="71"/>
      <c r="AP77" s="71"/>
      <c r="AQ77" s="71"/>
      <c r="AR77" s="71"/>
      <c r="AS77" s="35"/>
      <c r="AT77" s="68"/>
      <c r="AW77" s="35"/>
      <c r="AX77" s="35"/>
      <c r="AY77" s="71"/>
      <c r="AZ77" s="71"/>
      <c r="BA77" s="71"/>
      <c r="BB77" s="71"/>
    </row>
    <row r="78" spans="1:54" ht="18.75" x14ac:dyDescent="0.25">
      <c r="A78" s="75"/>
      <c r="B78" s="75"/>
      <c r="C78" s="75"/>
      <c r="D78" s="75"/>
      <c r="E78" s="75"/>
      <c r="F78" s="83"/>
      <c r="G78" s="83"/>
      <c r="H78" s="75"/>
      <c r="I78" s="75"/>
      <c r="J78" s="75"/>
      <c r="K78" s="75"/>
      <c r="L78" s="31"/>
      <c r="M78" s="31"/>
      <c r="T78" s="31"/>
      <c r="U78" s="31"/>
      <c r="V78" s="33"/>
      <c r="W78" s="31"/>
      <c r="X78" s="31"/>
      <c r="Y78" s="31"/>
      <c r="Z78" s="53"/>
      <c r="AA78" s="54"/>
      <c r="AI78" t="str">
        <f>""</f>
        <v/>
      </c>
      <c r="AJ78" t="str">
        <f>""</f>
        <v/>
      </c>
      <c r="AK78" t="str">
        <f>""</f>
        <v/>
      </c>
      <c r="AL78" t="str">
        <f>""</f>
        <v/>
      </c>
      <c r="AO78" s="71"/>
      <c r="AP78" s="71"/>
      <c r="AQ78" s="71"/>
      <c r="AR78" s="71"/>
      <c r="AS78" s="35"/>
      <c r="AT78" s="68"/>
      <c r="AW78" s="35"/>
      <c r="AX78" s="35"/>
      <c r="AY78" s="71"/>
      <c r="AZ78" s="71"/>
      <c r="BA78" s="71"/>
      <c r="BB78" s="71"/>
    </row>
    <row r="79" spans="1:54" ht="18.75" x14ac:dyDescent="0.25">
      <c r="A79" s="75"/>
      <c r="B79" s="75"/>
      <c r="C79" s="75"/>
      <c r="D79" s="75"/>
      <c r="E79" s="75"/>
      <c r="F79" s="83"/>
      <c r="G79" s="83"/>
      <c r="H79" s="75"/>
      <c r="I79" s="75"/>
      <c r="J79" s="75"/>
      <c r="K79" s="75"/>
      <c r="L79" s="31"/>
      <c r="M79" s="31"/>
      <c r="T79" s="31"/>
      <c r="U79" s="31"/>
      <c r="V79" s="33"/>
      <c r="W79" s="31"/>
      <c r="X79" s="31"/>
      <c r="Y79" s="31"/>
      <c r="Z79" s="53"/>
      <c r="AA79" s="54"/>
      <c r="AI79" t="str">
        <f>""</f>
        <v/>
      </c>
      <c r="AJ79" t="str">
        <f>""</f>
        <v/>
      </c>
      <c r="AK79" t="str">
        <f>""</f>
        <v/>
      </c>
      <c r="AL79" t="str">
        <f>""</f>
        <v/>
      </c>
      <c r="AO79" s="71"/>
      <c r="AP79" s="71"/>
      <c r="AQ79" s="71"/>
      <c r="AR79" s="71"/>
      <c r="AS79" s="35"/>
      <c r="AT79" s="68"/>
      <c r="AW79" s="35"/>
      <c r="AX79" s="35"/>
      <c r="AY79" s="71"/>
      <c r="AZ79" s="71"/>
      <c r="BA79" s="71"/>
      <c r="BB79" s="71"/>
    </row>
    <row r="80" spans="1:54" ht="18.75" x14ac:dyDescent="0.25">
      <c r="A80" s="75"/>
      <c r="B80" s="75"/>
      <c r="C80" s="75"/>
      <c r="D80" s="75"/>
      <c r="E80" s="75"/>
      <c r="F80" s="83"/>
      <c r="G80" s="83"/>
      <c r="H80" s="75"/>
      <c r="I80" s="75"/>
      <c r="J80" s="75"/>
      <c r="K80" s="75"/>
      <c r="L80" s="31"/>
      <c r="M80" s="31"/>
      <c r="T80" s="31"/>
      <c r="U80" s="31"/>
      <c r="V80" s="33"/>
      <c r="W80" s="31"/>
      <c r="X80" s="31"/>
      <c r="Y80" s="31"/>
      <c r="Z80" s="53"/>
      <c r="AA80" s="54"/>
      <c r="AI80" t="str">
        <f>""</f>
        <v/>
      </c>
      <c r="AJ80" t="str">
        <f>""</f>
        <v/>
      </c>
      <c r="AK80" t="str">
        <f>""</f>
        <v/>
      </c>
      <c r="AL80" t="str">
        <f>""</f>
        <v/>
      </c>
      <c r="AO80" s="71"/>
      <c r="AP80" s="71"/>
      <c r="AQ80" s="71"/>
      <c r="AR80" s="71"/>
      <c r="AS80" s="35"/>
      <c r="AT80" s="68"/>
      <c r="AW80" s="35"/>
      <c r="AX80" s="35"/>
      <c r="AY80" s="71"/>
      <c r="AZ80" s="71"/>
      <c r="BA80" s="71"/>
      <c r="BB80" s="71"/>
    </row>
    <row r="81" spans="1:54" ht="18.75" x14ac:dyDescent="0.25">
      <c r="A81" s="75"/>
      <c r="B81" s="75"/>
      <c r="C81" s="75"/>
      <c r="D81" s="75"/>
      <c r="E81" s="75"/>
      <c r="F81" s="83"/>
      <c r="G81" s="83"/>
      <c r="H81" s="75"/>
      <c r="I81" s="75"/>
      <c r="J81" s="75"/>
      <c r="K81" s="75"/>
      <c r="L81" s="31"/>
      <c r="M81" s="31"/>
      <c r="T81" s="31"/>
      <c r="U81" s="31"/>
      <c r="V81" s="33"/>
      <c r="W81" s="31"/>
      <c r="X81" s="31"/>
      <c r="Y81" s="31"/>
      <c r="Z81" s="53"/>
      <c r="AA81" s="54"/>
      <c r="AI81" t="str">
        <f>""</f>
        <v/>
      </c>
      <c r="AJ81" t="str">
        <f>""</f>
        <v/>
      </c>
      <c r="AK81" t="str">
        <f>""</f>
        <v/>
      </c>
      <c r="AL81" t="str">
        <f>""</f>
        <v/>
      </c>
      <c r="AO81" s="71"/>
      <c r="AP81" s="71"/>
      <c r="AQ81" s="71"/>
      <c r="AR81" s="71"/>
      <c r="AS81" s="35"/>
      <c r="AT81" s="68"/>
      <c r="AW81" s="35"/>
      <c r="AX81" s="35"/>
      <c r="AY81" s="71"/>
      <c r="AZ81" s="71"/>
      <c r="BA81" s="71"/>
      <c r="BB81" s="71"/>
    </row>
    <row r="82" spans="1:54" x14ac:dyDescent="0.25">
      <c r="A82" s="31"/>
      <c r="F82" s="97"/>
      <c r="G82" s="99"/>
      <c r="L82" s="31"/>
      <c r="M82" s="31"/>
      <c r="T82" s="31"/>
      <c r="U82" s="31"/>
      <c r="V82" s="33"/>
      <c r="W82" s="31"/>
      <c r="X82" s="31"/>
      <c r="Y82" s="31"/>
      <c r="Z82" s="53"/>
      <c r="AA82" s="54"/>
      <c r="AI82" t="str">
        <f>""</f>
        <v/>
      </c>
      <c r="AJ82" t="str">
        <f>""</f>
        <v/>
      </c>
      <c r="AK82" t="str">
        <f>""</f>
        <v/>
      </c>
      <c r="AL82" t="str">
        <f>""</f>
        <v/>
      </c>
      <c r="AO82" s="71"/>
      <c r="AP82" s="71"/>
      <c r="AQ82" s="71"/>
      <c r="AR82" s="71"/>
      <c r="AS82" s="35"/>
      <c r="AT82" s="68"/>
      <c r="AW82" s="35"/>
      <c r="AX82" s="35"/>
      <c r="AY82" s="71"/>
      <c r="AZ82" s="71"/>
      <c r="BA82" s="71"/>
      <c r="BB82" s="71"/>
    </row>
    <row r="83" spans="1:54" x14ac:dyDescent="0.25">
      <c r="A83" s="31"/>
      <c r="F83" s="97"/>
      <c r="G83" s="99"/>
      <c r="L83" s="31"/>
      <c r="M83" s="31"/>
      <c r="T83" s="31"/>
      <c r="U83" s="31"/>
      <c r="V83" s="33"/>
      <c r="W83" s="31"/>
      <c r="X83" s="31"/>
      <c r="Y83" s="31"/>
      <c r="Z83" s="53"/>
      <c r="AA83" s="54"/>
      <c r="AI83" t="str">
        <f>""</f>
        <v/>
      </c>
      <c r="AJ83" t="str">
        <f>""</f>
        <v/>
      </c>
      <c r="AK83" t="str">
        <f>""</f>
        <v/>
      </c>
      <c r="AL83" t="str">
        <f>""</f>
        <v/>
      </c>
      <c r="AO83" s="71"/>
      <c r="AP83" s="71"/>
      <c r="AQ83" s="71"/>
      <c r="AR83" s="71"/>
      <c r="AS83" s="35"/>
      <c r="AT83" s="68"/>
      <c r="AW83" s="35"/>
      <c r="AX83" s="35"/>
      <c r="AY83" s="71"/>
      <c r="AZ83" s="71"/>
      <c r="BA83" s="71"/>
      <c r="BB83" s="71"/>
    </row>
    <row r="84" spans="1:54" x14ac:dyDescent="0.25">
      <c r="A84" s="31"/>
      <c r="F84" s="97"/>
      <c r="G84" s="99"/>
      <c r="L84" s="31"/>
      <c r="M84" s="31"/>
      <c r="T84" s="31"/>
      <c r="U84" s="31"/>
      <c r="V84" s="33"/>
      <c r="W84" s="31"/>
      <c r="X84" s="31"/>
      <c r="Y84" s="31"/>
      <c r="Z84" s="53"/>
      <c r="AA84" s="54"/>
      <c r="AI84" t="str">
        <f>""</f>
        <v/>
      </c>
      <c r="AJ84" t="str">
        <f>""</f>
        <v/>
      </c>
      <c r="AK84" t="str">
        <f>""</f>
        <v/>
      </c>
      <c r="AL84" t="str">
        <f>""</f>
        <v/>
      </c>
      <c r="AO84" s="71"/>
      <c r="AP84" s="71"/>
      <c r="AQ84" s="71"/>
      <c r="AR84" s="71"/>
      <c r="AS84" s="35"/>
      <c r="AT84" s="68"/>
      <c r="AW84" s="35"/>
      <c r="AX84" s="35"/>
      <c r="AY84" s="71"/>
      <c r="AZ84" s="71"/>
      <c r="BA84" s="71"/>
      <c r="BB84" s="71"/>
    </row>
    <row r="85" spans="1:54" x14ac:dyDescent="0.25">
      <c r="A85" s="31"/>
      <c r="F85" s="97"/>
      <c r="G85" s="99"/>
      <c r="L85" s="31"/>
      <c r="M85" s="31"/>
      <c r="T85" s="31"/>
      <c r="U85" s="31"/>
      <c r="V85" s="33"/>
      <c r="W85" s="31"/>
      <c r="X85" s="31"/>
      <c r="Y85" s="31"/>
      <c r="Z85" s="53"/>
      <c r="AA85" s="54"/>
      <c r="AI85" t="str">
        <f>""</f>
        <v/>
      </c>
      <c r="AJ85" t="str">
        <f>""</f>
        <v/>
      </c>
      <c r="AK85" t="str">
        <f>""</f>
        <v/>
      </c>
      <c r="AL85" t="str">
        <f>""</f>
        <v/>
      </c>
      <c r="AO85" s="71"/>
      <c r="AP85" s="71"/>
      <c r="AQ85" s="71"/>
      <c r="AR85" s="71"/>
      <c r="AS85" s="35"/>
      <c r="AT85" s="68"/>
      <c r="AW85" s="35"/>
      <c r="AX85" s="35"/>
      <c r="AY85" s="71"/>
      <c r="AZ85" s="71"/>
      <c r="BA85" s="71"/>
      <c r="BB85" s="71"/>
    </row>
    <row r="86" spans="1:54" x14ac:dyDescent="0.25">
      <c r="A86" s="31"/>
      <c r="L86" s="31"/>
      <c r="M86" s="31"/>
      <c r="T86" s="31"/>
      <c r="U86" s="31"/>
      <c r="V86" s="33"/>
      <c r="W86" s="31"/>
      <c r="X86" s="31"/>
      <c r="Y86" s="31"/>
      <c r="Z86" s="53"/>
      <c r="AA86" s="54"/>
      <c r="AI86" t="str">
        <f>""</f>
        <v/>
      </c>
      <c r="AJ86" t="str">
        <f>""</f>
        <v/>
      </c>
      <c r="AK86" t="str">
        <f>""</f>
        <v/>
      </c>
      <c r="AL86" t="str">
        <f>""</f>
        <v/>
      </c>
      <c r="AO86" s="71"/>
      <c r="AP86" s="71"/>
      <c r="AQ86" s="71"/>
      <c r="AR86" s="71"/>
      <c r="AS86" s="35"/>
      <c r="AT86" s="68"/>
      <c r="AW86" s="35"/>
      <c r="AX86" s="35"/>
      <c r="AY86" s="71"/>
      <c r="AZ86" s="71"/>
      <c r="BA86" s="71"/>
      <c r="BB86" s="71"/>
    </row>
    <row r="87" spans="1:54" x14ac:dyDescent="0.25">
      <c r="A87" s="31"/>
      <c r="L87" s="31"/>
      <c r="M87" s="31"/>
      <c r="T87" s="31"/>
      <c r="U87" s="31"/>
      <c r="V87" s="33"/>
      <c r="W87" s="31"/>
      <c r="X87" s="31"/>
      <c r="Y87" s="31"/>
      <c r="Z87" s="53"/>
      <c r="AA87" s="54"/>
      <c r="AI87" t="str">
        <f>""</f>
        <v/>
      </c>
      <c r="AJ87" t="str">
        <f>""</f>
        <v/>
      </c>
      <c r="AK87" t="str">
        <f>""</f>
        <v/>
      </c>
      <c r="AL87" t="str">
        <f>""</f>
        <v/>
      </c>
      <c r="AO87" s="71"/>
      <c r="AP87" s="71"/>
      <c r="AQ87" s="71"/>
      <c r="AR87" s="71"/>
      <c r="AS87" s="35"/>
      <c r="AT87" s="68"/>
      <c r="AW87" s="35"/>
      <c r="AX87" s="35"/>
      <c r="AY87" s="71"/>
      <c r="AZ87" s="71"/>
      <c r="BA87" s="71"/>
      <c r="BB87" s="71"/>
    </row>
    <row r="88" spans="1:54" x14ac:dyDescent="0.25">
      <c r="A88" s="31"/>
      <c r="L88" s="31"/>
      <c r="M88" s="31"/>
      <c r="T88" s="31"/>
      <c r="U88" s="31"/>
      <c r="V88" s="33"/>
      <c r="W88" s="31"/>
      <c r="X88" s="31"/>
      <c r="Y88" s="31"/>
      <c r="Z88" s="53"/>
      <c r="AA88" s="54"/>
      <c r="AI88" t="str">
        <f>""</f>
        <v/>
      </c>
      <c r="AJ88" t="str">
        <f>""</f>
        <v/>
      </c>
      <c r="AK88" t="str">
        <f>""</f>
        <v/>
      </c>
      <c r="AL88" t="str">
        <f>""</f>
        <v/>
      </c>
      <c r="AO88" s="71"/>
      <c r="AP88" s="71"/>
      <c r="AQ88" s="71"/>
      <c r="AR88" s="71"/>
      <c r="AS88" s="35"/>
      <c r="AT88" s="68"/>
      <c r="AW88" s="35"/>
      <c r="AX88" s="35"/>
      <c r="AY88" s="71"/>
      <c r="AZ88" s="71"/>
      <c r="BA88" s="71"/>
      <c r="BB88" s="71"/>
    </row>
    <row r="89" spans="1:54" x14ac:dyDescent="0.25">
      <c r="A89" s="31"/>
      <c r="L89" s="31"/>
      <c r="M89" s="31"/>
      <c r="T89" s="31"/>
      <c r="U89" s="31"/>
      <c r="V89" s="33"/>
      <c r="W89" s="31"/>
      <c r="X89" s="31"/>
      <c r="Y89" s="31"/>
      <c r="Z89" s="53"/>
      <c r="AA89" s="54"/>
      <c r="AI89" t="str">
        <f>""</f>
        <v/>
      </c>
      <c r="AJ89" t="str">
        <f>""</f>
        <v/>
      </c>
      <c r="AK89" t="str">
        <f>""</f>
        <v/>
      </c>
      <c r="AL89" t="str">
        <f>""</f>
        <v/>
      </c>
      <c r="AO89" s="71"/>
      <c r="AP89" s="71"/>
      <c r="AQ89" s="71"/>
      <c r="AR89" s="71"/>
      <c r="AS89" s="35"/>
      <c r="AT89" s="68"/>
      <c r="AW89" s="35"/>
      <c r="AX89" s="35"/>
      <c r="AY89" s="71"/>
      <c r="AZ89" s="71"/>
      <c r="BA89" s="71"/>
      <c r="BB89" s="71"/>
    </row>
    <row r="90" spans="1:54" x14ac:dyDescent="0.25">
      <c r="A90" s="31"/>
      <c r="L90" s="31"/>
      <c r="M90" s="31"/>
      <c r="T90" s="31"/>
      <c r="U90" s="31"/>
      <c r="V90" s="33"/>
      <c r="W90" s="31"/>
      <c r="X90" s="31"/>
      <c r="Y90" s="31"/>
      <c r="Z90" s="53"/>
      <c r="AA90" s="54"/>
      <c r="AI90" t="str">
        <f>""</f>
        <v/>
      </c>
      <c r="AJ90" t="str">
        <f>""</f>
        <v/>
      </c>
      <c r="AK90" t="str">
        <f>""</f>
        <v/>
      </c>
      <c r="AL90" t="str">
        <f>""</f>
        <v/>
      </c>
      <c r="AO90" s="71"/>
      <c r="AP90" s="71"/>
      <c r="AQ90" s="71"/>
      <c r="AR90" s="71"/>
      <c r="AS90" s="35"/>
      <c r="AT90" s="68"/>
      <c r="AW90" s="35"/>
      <c r="AX90" s="35"/>
      <c r="AY90" s="71"/>
      <c r="AZ90" s="71"/>
      <c r="BA90" s="71"/>
      <c r="BB90" s="71"/>
    </row>
    <row r="91" spans="1:54" x14ac:dyDescent="0.25">
      <c r="A91" s="31"/>
      <c r="L91" s="31"/>
      <c r="M91" s="31"/>
      <c r="T91" s="31"/>
      <c r="U91" s="31"/>
      <c r="V91" s="33"/>
      <c r="W91" s="31"/>
      <c r="X91" s="31"/>
      <c r="Y91" s="31"/>
      <c r="Z91" s="53"/>
      <c r="AA91" s="54"/>
      <c r="AI91" t="str">
        <f>""</f>
        <v/>
      </c>
      <c r="AJ91" t="str">
        <f>""</f>
        <v/>
      </c>
      <c r="AK91" t="str">
        <f>""</f>
        <v/>
      </c>
      <c r="AL91" t="str">
        <f>""</f>
        <v/>
      </c>
      <c r="AO91" s="71"/>
      <c r="AP91" s="71"/>
      <c r="AQ91" s="71"/>
      <c r="AR91" s="71"/>
      <c r="AS91" s="35"/>
      <c r="AT91" s="68"/>
      <c r="AW91" s="35"/>
      <c r="AX91" s="35"/>
      <c r="AY91" s="71"/>
      <c r="AZ91" s="71"/>
      <c r="BA91" s="71"/>
      <c r="BB91" s="71"/>
    </row>
    <row r="92" spans="1:54" x14ac:dyDescent="0.25">
      <c r="A92" s="31"/>
      <c r="L92" s="31"/>
      <c r="M92" s="31"/>
      <c r="T92" s="31"/>
      <c r="U92" s="31"/>
      <c r="V92" s="33"/>
      <c r="W92" s="31"/>
      <c r="X92" s="31"/>
      <c r="Y92" s="31"/>
      <c r="Z92" s="53"/>
      <c r="AA92" s="54"/>
      <c r="AI92" t="str">
        <f>""</f>
        <v/>
      </c>
      <c r="AJ92" t="str">
        <f>""</f>
        <v/>
      </c>
      <c r="AK92" t="str">
        <f>""</f>
        <v/>
      </c>
      <c r="AL92" t="str">
        <f>""</f>
        <v/>
      </c>
      <c r="AO92" s="71"/>
      <c r="AP92" s="71"/>
      <c r="AQ92" s="71"/>
      <c r="AR92" s="71"/>
      <c r="AS92" s="35"/>
      <c r="AT92" s="68"/>
      <c r="AW92" s="35"/>
      <c r="AX92" s="35"/>
      <c r="AY92" s="71"/>
      <c r="AZ92" s="71"/>
      <c r="BA92" s="71"/>
      <c r="BB92" s="71"/>
    </row>
    <row r="93" spans="1:54" x14ac:dyDescent="0.25">
      <c r="A93" s="31"/>
      <c r="L93" s="31"/>
      <c r="M93" s="31"/>
      <c r="T93" s="31"/>
      <c r="U93" s="31"/>
      <c r="V93" s="33"/>
      <c r="W93" s="31"/>
      <c r="X93" s="31"/>
      <c r="Y93" s="31"/>
      <c r="Z93" s="53"/>
      <c r="AA93" s="54"/>
      <c r="AI93" t="str">
        <f>""</f>
        <v/>
      </c>
      <c r="AJ93" t="str">
        <f>""</f>
        <v/>
      </c>
      <c r="AK93" t="str">
        <f>""</f>
        <v/>
      </c>
      <c r="AL93" t="str">
        <f>""</f>
        <v/>
      </c>
      <c r="AO93" s="71"/>
      <c r="AP93" s="71"/>
      <c r="AQ93" s="71"/>
      <c r="AR93" s="71"/>
      <c r="AS93" s="35"/>
      <c r="AT93" s="68"/>
      <c r="AW93" s="35"/>
      <c r="AX93" s="35"/>
      <c r="AY93" s="71"/>
      <c r="AZ93" s="71"/>
      <c r="BA93" s="71"/>
      <c r="BB93" s="71"/>
    </row>
    <row r="94" spans="1:54" x14ac:dyDescent="0.25">
      <c r="A94" s="31"/>
      <c r="L94" s="31"/>
      <c r="M94" s="31"/>
      <c r="T94" s="31"/>
      <c r="U94" s="31"/>
      <c r="V94" s="33"/>
      <c r="W94" s="31"/>
      <c r="X94" s="31"/>
      <c r="Y94" s="31"/>
      <c r="Z94" s="53"/>
      <c r="AA94" s="54"/>
      <c r="AI94" t="str">
        <f>""</f>
        <v/>
      </c>
      <c r="AJ94" t="str">
        <f>""</f>
        <v/>
      </c>
      <c r="AK94" t="str">
        <f>""</f>
        <v/>
      </c>
      <c r="AL94" t="str">
        <f>""</f>
        <v/>
      </c>
      <c r="AO94" s="71"/>
      <c r="AP94" s="71"/>
      <c r="AQ94" s="71"/>
      <c r="AR94" s="71"/>
      <c r="AS94" s="35"/>
      <c r="AT94" s="68"/>
      <c r="AW94" s="35"/>
      <c r="AX94" s="35"/>
      <c r="AY94" s="71"/>
      <c r="AZ94" s="71"/>
      <c r="BA94" s="71"/>
      <c r="BB94" s="71"/>
    </row>
    <row r="95" spans="1:54" x14ac:dyDescent="0.25">
      <c r="A95" s="31"/>
      <c r="L95" s="31"/>
      <c r="M95" s="31"/>
      <c r="T95" s="31"/>
      <c r="U95" s="31"/>
      <c r="V95" s="33"/>
      <c r="W95" s="31"/>
      <c r="X95" s="31"/>
      <c r="Y95" s="31"/>
      <c r="Z95" s="53"/>
      <c r="AA95" s="54"/>
      <c r="AI95" t="str">
        <f>""</f>
        <v/>
      </c>
      <c r="AJ95" t="str">
        <f>""</f>
        <v/>
      </c>
      <c r="AK95" t="str">
        <f>""</f>
        <v/>
      </c>
      <c r="AL95" t="str">
        <f>""</f>
        <v/>
      </c>
      <c r="AO95" s="71"/>
      <c r="AP95" s="71"/>
      <c r="AQ95" s="71"/>
      <c r="AR95" s="71"/>
      <c r="AS95" s="35"/>
      <c r="AT95" s="68"/>
      <c r="AW95" s="35"/>
      <c r="AX95" s="35"/>
      <c r="AY95" s="71"/>
      <c r="AZ95" s="71"/>
      <c r="BA95" s="71"/>
      <c r="BB95" s="71"/>
    </row>
    <row r="96" spans="1:54" x14ac:dyDescent="0.25">
      <c r="A96" s="31"/>
      <c r="L96" s="31"/>
      <c r="M96" s="31"/>
      <c r="T96" s="31"/>
      <c r="U96" s="31"/>
      <c r="V96" s="33"/>
      <c r="W96" s="31"/>
      <c r="X96" s="31"/>
      <c r="Y96" s="31"/>
      <c r="Z96" s="53"/>
      <c r="AA96" s="54"/>
      <c r="AI96" t="str">
        <f>""</f>
        <v/>
      </c>
      <c r="AJ96" t="str">
        <f>""</f>
        <v/>
      </c>
      <c r="AK96" t="str">
        <f>""</f>
        <v/>
      </c>
      <c r="AL96" t="str">
        <f>""</f>
        <v/>
      </c>
      <c r="AO96" s="71"/>
      <c r="AP96" s="71"/>
      <c r="AQ96" s="71"/>
      <c r="AR96" s="71"/>
      <c r="AS96" s="35"/>
      <c r="AT96" s="68"/>
      <c r="AW96" s="35"/>
      <c r="AX96" s="35"/>
      <c r="AY96" s="71"/>
      <c r="AZ96" s="71"/>
      <c r="BA96" s="71"/>
      <c r="BB96" s="71"/>
    </row>
    <row r="97" spans="1:54" x14ac:dyDescent="0.25">
      <c r="A97" s="31"/>
      <c r="L97" s="31"/>
      <c r="M97" s="31"/>
      <c r="T97" s="31"/>
      <c r="U97" s="31"/>
      <c r="V97" s="33"/>
      <c r="W97" s="31"/>
      <c r="X97" s="31"/>
      <c r="Y97" s="31"/>
      <c r="Z97" s="53"/>
      <c r="AA97" s="54"/>
      <c r="AI97" t="str">
        <f>""</f>
        <v/>
      </c>
      <c r="AJ97" t="str">
        <f>""</f>
        <v/>
      </c>
      <c r="AK97" t="str">
        <f>""</f>
        <v/>
      </c>
      <c r="AL97" t="str">
        <f>""</f>
        <v/>
      </c>
      <c r="AO97" s="71"/>
      <c r="AP97" s="71"/>
      <c r="AQ97" s="71"/>
      <c r="AR97" s="71"/>
      <c r="AS97" s="35"/>
      <c r="AT97" s="68"/>
      <c r="AW97" s="35"/>
      <c r="AX97" s="35"/>
      <c r="AY97" s="71"/>
      <c r="AZ97" s="71"/>
      <c r="BA97" s="71"/>
      <c r="BB97" s="71"/>
    </row>
    <row r="98" spans="1:54" x14ac:dyDescent="0.25">
      <c r="A98" s="31"/>
      <c r="L98" s="31"/>
      <c r="M98" s="31"/>
      <c r="T98" s="31"/>
      <c r="U98" s="31"/>
      <c r="V98" s="33"/>
      <c r="W98" s="31"/>
      <c r="X98" s="31"/>
      <c r="Y98" s="31"/>
      <c r="Z98" s="53"/>
      <c r="AA98" s="54"/>
      <c r="AI98" t="str">
        <f>""</f>
        <v/>
      </c>
      <c r="AJ98" t="str">
        <f>""</f>
        <v/>
      </c>
      <c r="AK98" t="str">
        <f>""</f>
        <v/>
      </c>
      <c r="AL98" t="str">
        <f>""</f>
        <v/>
      </c>
      <c r="AO98" s="71"/>
      <c r="AP98" s="71"/>
      <c r="AQ98" s="71"/>
      <c r="AR98" s="71"/>
      <c r="AS98" s="35"/>
      <c r="AT98" s="68"/>
      <c r="AW98" s="35"/>
      <c r="AX98" s="35"/>
      <c r="AY98" s="71"/>
      <c r="AZ98" s="71"/>
      <c r="BA98" s="71"/>
      <c r="BB98" s="71"/>
    </row>
    <row r="99" spans="1:54" x14ac:dyDescent="0.25">
      <c r="A99" s="31"/>
      <c r="L99" s="31"/>
      <c r="M99" s="31"/>
      <c r="T99" s="31"/>
      <c r="U99" s="31"/>
      <c r="V99" s="33"/>
      <c r="W99" s="31"/>
      <c r="X99" s="31"/>
      <c r="Y99" s="31"/>
      <c r="Z99" s="53"/>
      <c r="AA99" s="54"/>
      <c r="AI99" t="str">
        <f>""</f>
        <v/>
      </c>
      <c r="AJ99" t="str">
        <f>""</f>
        <v/>
      </c>
      <c r="AK99" t="str">
        <f>""</f>
        <v/>
      </c>
      <c r="AL99" t="str">
        <f>""</f>
        <v/>
      </c>
      <c r="AO99" s="71"/>
      <c r="AP99" s="71"/>
      <c r="AQ99" s="71"/>
      <c r="AR99" s="71"/>
      <c r="AS99" s="35"/>
      <c r="AT99" s="68"/>
      <c r="AW99" s="35"/>
      <c r="AX99" s="35"/>
      <c r="AY99" s="71"/>
      <c r="AZ99" s="71"/>
      <c r="BA99" s="71"/>
      <c r="BB99" s="71"/>
    </row>
    <row r="100" spans="1:54" x14ac:dyDescent="0.25">
      <c r="A100" s="31"/>
      <c r="L100" s="31"/>
      <c r="M100" s="31"/>
      <c r="T100" s="31"/>
      <c r="U100" s="31"/>
      <c r="V100" s="33"/>
      <c r="W100" s="31"/>
      <c r="X100" s="31"/>
      <c r="Y100" s="31"/>
      <c r="Z100" s="53"/>
      <c r="AA100" s="54"/>
      <c r="AI100" t="str">
        <f>""</f>
        <v/>
      </c>
      <c r="AJ100" t="str">
        <f>""</f>
        <v/>
      </c>
      <c r="AK100" t="str">
        <f>""</f>
        <v/>
      </c>
      <c r="AL100" t="str">
        <f>""</f>
        <v/>
      </c>
      <c r="AO100" s="71"/>
      <c r="AP100" s="71"/>
      <c r="AQ100" s="71"/>
      <c r="AR100" s="71"/>
      <c r="AS100" s="35"/>
      <c r="AT100" s="68"/>
      <c r="AW100" s="35"/>
      <c r="AX100" s="35"/>
      <c r="AY100" s="71"/>
      <c r="AZ100" s="71"/>
      <c r="BA100" s="71"/>
      <c r="BB100" s="71"/>
    </row>
    <row r="101" spans="1:54" x14ac:dyDescent="0.25">
      <c r="A101" s="31"/>
      <c r="L101" s="31"/>
      <c r="M101" s="31"/>
      <c r="T101" s="31"/>
      <c r="U101" s="31"/>
      <c r="V101" s="33"/>
      <c r="W101" s="31"/>
      <c r="X101" s="31"/>
      <c r="Y101" s="31"/>
      <c r="Z101" s="31"/>
      <c r="AA101" s="31"/>
      <c r="AI101" t="str">
        <f>""</f>
        <v/>
      </c>
      <c r="AJ101" t="str">
        <f>""</f>
        <v/>
      </c>
      <c r="AK101" t="str">
        <f>""</f>
        <v/>
      </c>
      <c r="AL101" t="str">
        <f>""</f>
        <v/>
      </c>
      <c r="AO101" s="71"/>
      <c r="AP101" s="71"/>
      <c r="AQ101" s="71"/>
      <c r="AR101" s="71"/>
      <c r="AS101" s="35"/>
      <c r="AT101" s="68"/>
      <c r="AW101" s="35"/>
      <c r="AX101" s="35"/>
      <c r="AY101" s="71"/>
      <c r="AZ101" s="71"/>
      <c r="BA101" s="71"/>
      <c r="BB101" s="71"/>
    </row>
    <row r="102" spans="1:54" x14ac:dyDescent="0.25">
      <c r="A102" s="31"/>
      <c r="L102" s="31"/>
      <c r="M102" s="31"/>
      <c r="T102" s="31"/>
      <c r="U102" s="31"/>
      <c r="V102" s="33"/>
      <c r="W102" s="31"/>
      <c r="X102" s="31"/>
      <c r="Y102" s="31"/>
      <c r="Z102" s="31"/>
      <c r="AA102" s="31"/>
      <c r="AI102" t="str">
        <f>""</f>
        <v/>
      </c>
      <c r="AJ102" t="str">
        <f>""</f>
        <v/>
      </c>
      <c r="AK102" t="str">
        <f>""</f>
        <v/>
      </c>
      <c r="AL102" t="str">
        <f>""</f>
        <v/>
      </c>
      <c r="AO102" s="71"/>
      <c r="AP102" s="71"/>
      <c r="AQ102" s="71"/>
      <c r="AR102" s="71"/>
      <c r="AS102" s="35"/>
      <c r="AT102" s="68"/>
      <c r="AW102" s="35"/>
      <c r="AX102" s="35"/>
      <c r="AY102" s="71"/>
      <c r="AZ102" s="71"/>
      <c r="BA102" s="71"/>
      <c r="BB102" s="71"/>
    </row>
    <row r="103" spans="1:54" x14ac:dyDescent="0.25">
      <c r="A103" s="31"/>
      <c r="L103" s="31"/>
      <c r="M103" s="31"/>
      <c r="T103" s="31"/>
      <c r="U103" s="31"/>
      <c r="V103" s="33"/>
      <c r="W103" s="31"/>
      <c r="X103" s="31"/>
      <c r="Y103" s="31"/>
      <c r="Z103" s="31"/>
      <c r="AA103" s="31"/>
      <c r="AI103" t="str">
        <f>""</f>
        <v/>
      </c>
      <c r="AJ103" t="str">
        <f>""</f>
        <v/>
      </c>
      <c r="AK103" t="str">
        <f>""</f>
        <v/>
      </c>
      <c r="AL103" t="str">
        <f>""</f>
        <v/>
      </c>
      <c r="AO103" s="71"/>
      <c r="AP103" s="71"/>
      <c r="AQ103" s="71"/>
      <c r="AR103" s="71"/>
      <c r="AS103" s="35"/>
      <c r="AT103" s="68"/>
      <c r="AW103" s="35"/>
      <c r="AX103" s="35"/>
      <c r="AY103" s="71"/>
      <c r="AZ103" s="71"/>
      <c r="BA103" s="71"/>
      <c r="BB103" s="71"/>
    </row>
    <row r="104" spans="1:54" x14ac:dyDescent="0.25">
      <c r="A104" s="31"/>
      <c r="L104" s="31"/>
      <c r="M104" s="31"/>
      <c r="T104" s="31"/>
      <c r="U104" s="31"/>
      <c r="V104" s="33"/>
      <c r="W104" s="31"/>
      <c r="X104" s="31"/>
      <c r="Y104" s="31"/>
      <c r="Z104" s="31"/>
      <c r="AA104" s="31"/>
      <c r="AI104" t="str">
        <f>""</f>
        <v/>
      </c>
      <c r="AJ104" t="str">
        <f>""</f>
        <v/>
      </c>
      <c r="AK104" t="str">
        <f>""</f>
        <v/>
      </c>
      <c r="AL104" t="str">
        <f>""</f>
        <v/>
      </c>
      <c r="AO104" s="71"/>
      <c r="AP104" s="71"/>
      <c r="AQ104" s="71"/>
      <c r="AR104" s="71"/>
      <c r="AS104" s="35"/>
      <c r="AT104" s="68"/>
      <c r="AW104" s="35"/>
      <c r="AX104" s="35"/>
      <c r="AY104" s="71"/>
      <c r="AZ104" s="71"/>
      <c r="BA104" s="71"/>
      <c r="BB104" s="71"/>
    </row>
    <row r="105" spans="1:54" x14ac:dyDescent="0.25">
      <c r="A105" s="31"/>
      <c r="L105" s="31"/>
      <c r="M105" s="31"/>
      <c r="T105" s="31"/>
      <c r="U105" s="31"/>
      <c r="V105" s="33"/>
      <c r="W105" s="31"/>
      <c r="X105" s="31"/>
      <c r="Y105" s="31"/>
      <c r="Z105" s="31"/>
      <c r="AA105" s="31"/>
      <c r="AI105" t="str">
        <f>""</f>
        <v/>
      </c>
      <c r="AJ105" t="str">
        <f>""</f>
        <v/>
      </c>
      <c r="AK105" t="str">
        <f>""</f>
        <v/>
      </c>
      <c r="AL105" t="str">
        <f>""</f>
        <v/>
      </c>
      <c r="AO105" s="71"/>
      <c r="AP105" s="71"/>
      <c r="AQ105" s="71"/>
      <c r="AR105" s="71"/>
      <c r="AS105" s="35"/>
      <c r="AT105" s="68"/>
      <c r="AW105" s="35"/>
      <c r="AX105" s="35"/>
      <c r="AY105" s="71"/>
      <c r="AZ105" s="71"/>
      <c r="BA105" s="71"/>
      <c r="BB105" s="71"/>
    </row>
    <row r="106" spans="1:54" x14ac:dyDescent="0.25">
      <c r="A106" s="31"/>
      <c r="L106" s="31"/>
      <c r="M106" s="31"/>
      <c r="T106" s="31"/>
      <c r="U106" s="31"/>
      <c r="V106" s="33"/>
      <c r="W106" s="31"/>
      <c r="X106" s="31"/>
      <c r="Y106" s="31"/>
      <c r="Z106" s="31"/>
      <c r="AA106" s="31"/>
      <c r="AI106" t="str">
        <f>""</f>
        <v/>
      </c>
      <c r="AJ106" t="str">
        <f>""</f>
        <v/>
      </c>
      <c r="AK106" t="str">
        <f>""</f>
        <v/>
      </c>
      <c r="AL106" t="str">
        <f>""</f>
        <v/>
      </c>
      <c r="AO106" s="71"/>
      <c r="AP106" s="71"/>
      <c r="AQ106" s="71"/>
      <c r="AR106" s="71"/>
      <c r="AS106" s="35"/>
      <c r="AT106" s="68"/>
      <c r="AW106" s="35"/>
      <c r="AX106" s="35"/>
      <c r="AY106" s="71"/>
      <c r="AZ106" s="71"/>
      <c r="BA106" s="71"/>
      <c r="BB106" s="71"/>
    </row>
    <row r="107" spans="1:54" x14ac:dyDescent="0.25">
      <c r="A107" s="31"/>
      <c r="L107" s="31"/>
      <c r="M107" s="31"/>
      <c r="T107" s="31"/>
      <c r="U107" s="31"/>
      <c r="V107" s="33"/>
      <c r="W107" s="31"/>
      <c r="X107" s="31"/>
      <c r="Y107" s="31"/>
      <c r="Z107" s="31"/>
      <c r="AA107" s="31"/>
      <c r="AI107" t="str">
        <f>""</f>
        <v/>
      </c>
      <c r="AJ107" t="str">
        <f>""</f>
        <v/>
      </c>
      <c r="AK107" t="str">
        <f>""</f>
        <v/>
      </c>
      <c r="AL107" t="str">
        <f>""</f>
        <v/>
      </c>
      <c r="AO107" s="71"/>
      <c r="AP107" s="71"/>
      <c r="AQ107" s="71"/>
      <c r="AR107" s="71"/>
      <c r="AS107" s="35"/>
      <c r="AT107" s="68"/>
      <c r="AW107" s="35"/>
      <c r="AX107" s="35"/>
      <c r="AY107" s="71"/>
      <c r="AZ107" s="71"/>
      <c r="BA107" s="71"/>
      <c r="BB107" s="71"/>
    </row>
    <row r="108" spans="1:54" x14ac:dyDescent="0.25">
      <c r="A108" s="31"/>
      <c r="L108" s="31"/>
      <c r="M108" s="31"/>
      <c r="T108" s="31"/>
      <c r="U108" s="31"/>
      <c r="V108" s="33"/>
      <c r="W108" s="31"/>
      <c r="X108" s="31"/>
      <c r="Y108" s="31"/>
      <c r="Z108" s="31"/>
      <c r="AA108" s="31"/>
      <c r="AI108" t="str">
        <f>""</f>
        <v/>
      </c>
      <c r="AJ108" t="str">
        <f>""</f>
        <v/>
      </c>
      <c r="AK108" t="str">
        <f>""</f>
        <v/>
      </c>
      <c r="AL108" t="str">
        <f>""</f>
        <v/>
      </c>
      <c r="AO108" s="71"/>
      <c r="AP108" s="71"/>
      <c r="AQ108" s="71"/>
      <c r="AR108" s="71"/>
      <c r="AS108" s="35"/>
      <c r="AT108" s="68"/>
      <c r="AW108" s="35"/>
      <c r="AX108" s="35"/>
      <c r="AY108" s="71"/>
      <c r="AZ108" s="71"/>
      <c r="BA108" s="71"/>
      <c r="BB108" s="71"/>
    </row>
    <row r="109" spans="1:54" x14ac:dyDescent="0.25">
      <c r="A109" s="31"/>
      <c r="L109" s="31"/>
      <c r="M109" s="31"/>
      <c r="T109" s="31"/>
      <c r="U109" s="31"/>
      <c r="V109" s="33"/>
      <c r="W109" s="31"/>
      <c r="X109" s="31"/>
      <c r="Y109" s="31"/>
      <c r="Z109" s="31"/>
      <c r="AA109" s="31"/>
      <c r="AI109" t="str">
        <f>""</f>
        <v/>
      </c>
      <c r="AJ109" t="str">
        <f>""</f>
        <v/>
      </c>
      <c r="AK109" t="str">
        <f>""</f>
        <v/>
      </c>
      <c r="AL109" t="str">
        <f>""</f>
        <v/>
      </c>
      <c r="AO109" s="71"/>
      <c r="AP109" s="71"/>
      <c r="AQ109" s="71"/>
      <c r="AR109" s="71"/>
      <c r="AS109" s="35"/>
      <c r="AT109" s="68"/>
      <c r="AW109" s="35"/>
      <c r="AX109" s="35"/>
      <c r="AY109" s="71"/>
      <c r="AZ109" s="71"/>
      <c r="BA109" s="71"/>
      <c r="BB109" s="71"/>
    </row>
    <row r="110" spans="1:54" x14ac:dyDescent="0.25">
      <c r="A110" s="31"/>
      <c r="L110" s="31"/>
      <c r="M110" s="31"/>
      <c r="T110" s="31"/>
      <c r="U110" s="31"/>
      <c r="V110" s="33"/>
      <c r="W110" s="31"/>
      <c r="X110" s="31"/>
      <c r="Y110" s="31"/>
      <c r="Z110" s="31"/>
      <c r="AA110" s="31"/>
      <c r="AI110" t="str">
        <f>""</f>
        <v/>
      </c>
      <c r="AJ110" t="str">
        <f>""</f>
        <v/>
      </c>
      <c r="AK110" t="str">
        <f>""</f>
        <v/>
      </c>
      <c r="AL110" t="str">
        <f>""</f>
        <v/>
      </c>
      <c r="AO110" s="71"/>
      <c r="AP110" s="71"/>
      <c r="AQ110" s="71"/>
      <c r="AR110" s="71"/>
      <c r="AS110" s="35"/>
      <c r="AT110" s="68"/>
      <c r="AW110" s="35"/>
      <c r="AX110" s="35"/>
      <c r="AY110" s="71"/>
      <c r="AZ110" s="71"/>
      <c r="BA110" s="71"/>
      <c r="BB110" s="71"/>
    </row>
    <row r="111" spans="1:54" x14ac:dyDescent="0.25">
      <c r="A111" s="31"/>
      <c r="L111" s="31"/>
      <c r="M111" s="31"/>
      <c r="T111" s="31"/>
      <c r="U111" s="31"/>
      <c r="V111" s="33"/>
      <c r="W111" s="31"/>
      <c r="X111" s="31"/>
      <c r="Y111" s="31"/>
      <c r="Z111" s="31"/>
      <c r="AA111" s="31"/>
      <c r="AI111" t="str">
        <f>""</f>
        <v/>
      </c>
      <c r="AJ111" t="str">
        <f>""</f>
        <v/>
      </c>
      <c r="AK111" t="str">
        <f>""</f>
        <v/>
      </c>
      <c r="AL111" t="str">
        <f>""</f>
        <v/>
      </c>
      <c r="AO111" s="71"/>
      <c r="AP111" s="71"/>
      <c r="AQ111" s="71"/>
      <c r="AR111" s="71"/>
      <c r="AS111" s="35"/>
      <c r="AT111" s="68"/>
      <c r="AW111" s="35"/>
      <c r="AX111" s="35"/>
      <c r="AY111" s="71"/>
      <c r="AZ111" s="71"/>
      <c r="BA111" s="71"/>
      <c r="BB111" s="71"/>
    </row>
    <row r="112" spans="1:54" x14ac:dyDescent="0.25">
      <c r="A112" s="31"/>
      <c r="L112" s="31"/>
      <c r="M112" s="31"/>
      <c r="T112" s="31"/>
      <c r="U112" s="31"/>
      <c r="V112" s="33"/>
      <c r="W112" s="31"/>
      <c r="X112" s="31"/>
      <c r="Y112" s="31"/>
      <c r="Z112" s="31"/>
      <c r="AA112" s="31"/>
      <c r="AI112" t="str">
        <f>""</f>
        <v/>
      </c>
      <c r="AJ112" t="str">
        <f>""</f>
        <v/>
      </c>
      <c r="AK112" t="str">
        <f>""</f>
        <v/>
      </c>
      <c r="AL112" t="str">
        <f>""</f>
        <v/>
      </c>
      <c r="AO112" s="71"/>
      <c r="AP112" s="71"/>
      <c r="AQ112" s="71"/>
      <c r="AR112" s="71"/>
      <c r="AS112" s="35"/>
      <c r="AT112" s="68"/>
      <c r="AW112" s="35"/>
      <c r="AX112" s="35"/>
      <c r="AY112" s="71"/>
      <c r="AZ112" s="71"/>
      <c r="BA112" s="71"/>
      <c r="BB112" s="71"/>
    </row>
    <row r="113" spans="1:54" x14ac:dyDescent="0.25">
      <c r="A113" s="31"/>
      <c r="L113" s="31"/>
      <c r="M113" s="31"/>
      <c r="T113" s="31"/>
      <c r="U113" s="31"/>
      <c r="V113" s="33"/>
      <c r="W113" s="31"/>
      <c r="X113" s="31"/>
      <c r="Y113" s="31"/>
      <c r="Z113" s="31"/>
      <c r="AA113" s="31"/>
      <c r="AI113" t="str">
        <f>""</f>
        <v/>
      </c>
      <c r="AJ113" t="str">
        <f>""</f>
        <v/>
      </c>
      <c r="AK113" t="str">
        <f>""</f>
        <v/>
      </c>
      <c r="AL113" t="str">
        <f>""</f>
        <v/>
      </c>
      <c r="AO113" s="71"/>
      <c r="AP113" s="71"/>
      <c r="AQ113" s="71"/>
      <c r="AR113" s="71"/>
      <c r="AS113" s="35"/>
      <c r="AT113" s="68"/>
      <c r="AW113" s="35"/>
      <c r="AX113" s="35"/>
      <c r="AY113" s="71"/>
      <c r="AZ113" s="71"/>
      <c r="BA113" s="71"/>
      <c r="BB113" s="71"/>
    </row>
    <row r="114" spans="1:54" x14ac:dyDescent="0.25">
      <c r="A114" s="31"/>
      <c r="L114" s="31"/>
      <c r="M114" s="31"/>
      <c r="T114" s="31"/>
      <c r="U114" s="31"/>
      <c r="V114" s="33"/>
      <c r="W114" s="31"/>
      <c r="X114" s="31"/>
      <c r="Y114" s="31"/>
      <c r="Z114" s="31"/>
      <c r="AA114" s="31"/>
      <c r="AI114" t="str">
        <f>""</f>
        <v/>
      </c>
      <c r="AJ114" t="str">
        <f>""</f>
        <v/>
      </c>
      <c r="AK114" t="str">
        <f>""</f>
        <v/>
      </c>
      <c r="AL114" t="str">
        <f>""</f>
        <v/>
      </c>
      <c r="AO114" s="71"/>
      <c r="AP114" s="71"/>
      <c r="AQ114" s="71"/>
      <c r="AR114" s="71"/>
      <c r="AS114" s="35"/>
      <c r="AT114" s="68"/>
      <c r="AW114" s="35"/>
      <c r="AX114" s="35"/>
      <c r="AY114" s="71"/>
      <c r="AZ114" s="71"/>
      <c r="BA114" s="71"/>
      <c r="BB114" s="71"/>
    </row>
    <row r="115" spans="1:54" x14ac:dyDescent="0.25">
      <c r="A115" s="31"/>
      <c r="L115" s="31"/>
      <c r="M115" s="31"/>
      <c r="T115" s="31"/>
      <c r="U115" s="31"/>
      <c r="V115" s="33"/>
      <c r="W115" s="31"/>
      <c r="X115" s="31"/>
      <c r="Y115" s="31"/>
      <c r="Z115" s="31"/>
      <c r="AA115" s="31"/>
      <c r="AI115" t="str">
        <f>""</f>
        <v/>
      </c>
      <c r="AJ115" t="str">
        <f>""</f>
        <v/>
      </c>
      <c r="AK115" t="str">
        <f>""</f>
        <v/>
      </c>
      <c r="AL115" t="str">
        <f>""</f>
        <v/>
      </c>
      <c r="AO115" s="71"/>
      <c r="AP115" s="71"/>
      <c r="AQ115" s="71"/>
      <c r="AR115" s="71"/>
      <c r="AS115" s="35"/>
      <c r="AT115" s="68"/>
      <c r="AW115" s="35"/>
      <c r="AX115" s="35"/>
      <c r="AY115" s="71"/>
      <c r="AZ115" s="71"/>
      <c r="BA115" s="71"/>
      <c r="BB115" s="71"/>
    </row>
    <row r="116" spans="1:54" x14ac:dyDescent="0.25">
      <c r="A116" s="31"/>
      <c r="L116" s="31"/>
      <c r="M116" s="31"/>
      <c r="T116" s="31"/>
      <c r="U116" s="31"/>
      <c r="V116" s="33"/>
      <c r="W116" s="31"/>
      <c r="X116" s="31"/>
      <c r="Y116" s="31"/>
      <c r="Z116" s="31"/>
      <c r="AA116" s="31"/>
      <c r="AI116" t="str">
        <f>""</f>
        <v/>
      </c>
      <c r="AJ116" t="str">
        <f>""</f>
        <v/>
      </c>
      <c r="AK116" t="str">
        <f>""</f>
        <v/>
      </c>
      <c r="AL116" t="str">
        <f>""</f>
        <v/>
      </c>
      <c r="AO116" s="71"/>
      <c r="AP116" s="71"/>
      <c r="AQ116" s="71"/>
      <c r="AR116" s="71"/>
      <c r="AS116" s="35"/>
      <c r="AT116" s="68"/>
      <c r="AW116" s="35"/>
      <c r="AX116" s="35"/>
      <c r="AY116" s="71"/>
      <c r="AZ116" s="71"/>
      <c r="BA116" s="71"/>
      <c r="BB116" s="71"/>
    </row>
    <row r="117" spans="1:54" x14ac:dyDescent="0.25">
      <c r="A117" s="31"/>
      <c r="L117" s="31"/>
      <c r="M117" s="31"/>
      <c r="T117" s="31"/>
      <c r="U117" s="31"/>
      <c r="V117" s="33"/>
      <c r="W117" s="31"/>
      <c r="X117" s="31"/>
      <c r="Y117" s="31"/>
      <c r="Z117" s="31"/>
      <c r="AA117" s="31"/>
      <c r="AI117" t="str">
        <f>""</f>
        <v/>
      </c>
      <c r="AJ117" t="str">
        <f>""</f>
        <v/>
      </c>
      <c r="AK117" t="str">
        <f>""</f>
        <v/>
      </c>
      <c r="AL117" t="str">
        <f>""</f>
        <v/>
      </c>
      <c r="AO117" s="71"/>
      <c r="AP117" s="71"/>
      <c r="AQ117" s="71"/>
      <c r="AR117" s="71"/>
      <c r="AS117" s="35"/>
      <c r="AT117" s="68"/>
      <c r="AW117" s="35"/>
      <c r="AX117" s="35"/>
      <c r="AY117" s="71"/>
      <c r="AZ117" s="71"/>
      <c r="BA117" s="71"/>
      <c r="BB117" s="71"/>
    </row>
    <row r="118" spans="1:54" x14ac:dyDescent="0.25">
      <c r="A118" s="31"/>
      <c r="L118" s="31"/>
      <c r="M118" s="31"/>
      <c r="T118" s="31"/>
      <c r="U118" s="31"/>
      <c r="V118" s="33"/>
      <c r="W118" s="31"/>
      <c r="X118" s="31"/>
      <c r="Y118" s="31"/>
      <c r="Z118" s="31"/>
      <c r="AA118" s="31"/>
      <c r="AI118" t="str">
        <f>""</f>
        <v/>
      </c>
      <c r="AJ118" t="str">
        <f>""</f>
        <v/>
      </c>
      <c r="AK118" t="str">
        <f>""</f>
        <v/>
      </c>
      <c r="AL118" t="str">
        <f>""</f>
        <v/>
      </c>
      <c r="AO118" s="71"/>
      <c r="AP118" s="71"/>
      <c r="AQ118" s="71"/>
      <c r="AR118" s="71"/>
      <c r="AS118" s="35"/>
      <c r="AT118" s="68"/>
      <c r="AW118" s="35"/>
      <c r="AX118" s="35"/>
      <c r="AY118" s="71"/>
      <c r="AZ118" s="71"/>
      <c r="BA118" s="71"/>
      <c r="BB118" s="71"/>
    </row>
    <row r="119" spans="1:54" x14ac:dyDescent="0.25">
      <c r="A119" s="31"/>
      <c r="L119" s="31"/>
      <c r="M119" s="31"/>
      <c r="T119" s="31"/>
      <c r="U119" s="31"/>
      <c r="V119" s="33"/>
      <c r="W119" s="31"/>
      <c r="X119" s="31"/>
      <c r="Y119" s="31"/>
      <c r="Z119" s="31"/>
      <c r="AA119" s="31"/>
      <c r="AI119" t="str">
        <f>""</f>
        <v/>
      </c>
      <c r="AJ119" t="str">
        <f>""</f>
        <v/>
      </c>
      <c r="AK119" t="str">
        <f>""</f>
        <v/>
      </c>
      <c r="AL119" t="str">
        <f>""</f>
        <v/>
      </c>
      <c r="AO119" s="71"/>
      <c r="AP119" s="71"/>
      <c r="AQ119" s="71"/>
      <c r="AR119" s="71"/>
      <c r="AS119" s="35"/>
      <c r="AT119" s="68"/>
      <c r="AW119" s="35"/>
      <c r="AX119" s="35"/>
      <c r="AY119" s="71"/>
      <c r="AZ119" s="71"/>
      <c r="BA119" s="71"/>
      <c r="BB119" s="71"/>
    </row>
    <row r="120" spans="1:54" x14ac:dyDescent="0.25">
      <c r="A120" s="31"/>
      <c r="L120" s="31"/>
      <c r="M120" s="31"/>
      <c r="T120" s="31"/>
      <c r="U120" s="31"/>
      <c r="V120" s="33"/>
      <c r="W120" s="31"/>
      <c r="X120" s="31"/>
      <c r="Y120" s="31"/>
      <c r="Z120" s="31"/>
      <c r="AA120" s="31"/>
      <c r="AI120" t="str">
        <f>""</f>
        <v/>
      </c>
      <c r="AJ120" t="str">
        <f>""</f>
        <v/>
      </c>
      <c r="AK120" t="str">
        <f>""</f>
        <v/>
      </c>
      <c r="AL120" t="str">
        <f>""</f>
        <v/>
      </c>
      <c r="AO120" s="71"/>
      <c r="AP120" s="71"/>
      <c r="AQ120" s="71"/>
      <c r="AR120" s="71"/>
      <c r="AS120" s="35"/>
      <c r="AT120" s="68"/>
      <c r="AW120" s="35"/>
      <c r="AX120" s="35"/>
      <c r="AY120" s="71"/>
      <c r="AZ120" s="71"/>
      <c r="BA120" s="71"/>
      <c r="BB120" s="71"/>
    </row>
    <row r="121" spans="1:54" x14ac:dyDescent="0.25">
      <c r="A121" s="31"/>
      <c r="L121" s="31"/>
      <c r="M121" s="31"/>
      <c r="T121" s="31"/>
      <c r="U121" s="31"/>
      <c r="V121" s="33"/>
      <c r="W121" s="31"/>
      <c r="X121" s="31"/>
      <c r="Y121" s="31"/>
      <c r="Z121" s="31"/>
      <c r="AA121" s="31"/>
      <c r="AI121" t="str">
        <f>""</f>
        <v/>
      </c>
      <c r="AJ121" t="str">
        <f>""</f>
        <v/>
      </c>
      <c r="AK121" t="str">
        <f>""</f>
        <v/>
      </c>
      <c r="AL121" t="str">
        <f>""</f>
        <v/>
      </c>
      <c r="AO121" s="71"/>
      <c r="AP121" s="71"/>
      <c r="AQ121" s="71"/>
      <c r="AR121" s="71"/>
      <c r="AS121" s="35"/>
      <c r="AT121" s="68"/>
      <c r="AW121" s="35"/>
      <c r="AX121" s="35"/>
      <c r="AY121" s="71"/>
      <c r="AZ121" s="71"/>
      <c r="BA121" s="71"/>
      <c r="BB121" s="71"/>
    </row>
    <row r="122" spans="1:54" x14ac:dyDescent="0.25">
      <c r="A122" s="31"/>
      <c r="L122" s="31"/>
      <c r="M122" s="31"/>
      <c r="T122" s="31"/>
      <c r="U122" s="31"/>
      <c r="V122" s="33"/>
      <c r="W122" s="31"/>
      <c r="X122" s="31"/>
      <c r="Y122" s="31"/>
      <c r="Z122" s="31"/>
      <c r="AA122" s="31"/>
      <c r="AI122" t="str">
        <f>""</f>
        <v/>
      </c>
      <c r="AJ122" t="str">
        <f>""</f>
        <v/>
      </c>
      <c r="AK122" t="str">
        <f>""</f>
        <v/>
      </c>
      <c r="AL122" t="str">
        <f>""</f>
        <v/>
      </c>
      <c r="AO122" s="71"/>
      <c r="AP122" s="71"/>
      <c r="AQ122" s="71"/>
      <c r="AR122" s="71"/>
      <c r="AS122" s="35"/>
      <c r="AT122" s="68"/>
      <c r="AW122" s="35"/>
      <c r="AX122" s="35"/>
      <c r="AY122" s="71"/>
      <c r="AZ122" s="71"/>
      <c r="BA122" s="71"/>
      <c r="BB122" s="71"/>
    </row>
    <row r="123" spans="1:54" x14ac:dyDescent="0.25">
      <c r="A123" s="31"/>
      <c r="L123" s="31"/>
      <c r="M123" s="31"/>
      <c r="T123" s="31"/>
      <c r="U123" s="31"/>
      <c r="V123" s="33"/>
      <c r="W123" s="31"/>
      <c r="X123" s="31"/>
      <c r="Y123" s="31"/>
      <c r="Z123" s="31"/>
      <c r="AA123" s="31"/>
      <c r="AO123" s="71"/>
      <c r="AP123" s="71"/>
      <c r="AQ123" s="71"/>
      <c r="AR123" s="71"/>
      <c r="AS123" s="35"/>
      <c r="AT123" s="68"/>
      <c r="AW123" s="35"/>
      <c r="AX123" s="35"/>
      <c r="AY123" s="71"/>
      <c r="AZ123" s="71"/>
      <c r="BA123" s="71"/>
      <c r="BB123" s="71"/>
    </row>
    <row r="124" spans="1:54" x14ac:dyDescent="0.25">
      <c r="A124" s="31"/>
      <c r="L124" s="31"/>
      <c r="M124" s="31"/>
      <c r="T124" s="31"/>
      <c r="U124" s="31"/>
      <c r="V124" s="33"/>
      <c r="W124" s="31"/>
      <c r="X124" s="31"/>
      <c r="Y124" s="31"/>
      <c r="Z124" s="31"/>
      <c r="AA124" s="31"/>
      <c r="AO124" s="71"/>
      <c r="AP124" s="71"/>
      <c r="AQ124" s="71"/>
      <c r="AR124" s="71"/>
      <c r="AS124" s="35"/>
      <c r="AT124" s="68"/>
      <c r="AW124" s="35"/>
      <c r="AX124" s="35"/>
      <c r="AY124" s="71"/>
      <c r="AZ124" s="71"/>
      <c r="BA124" s="71"/>
      <c r="BB124" s="71"/>
    </row>
    <row r="125" spans="1:54" x14ac:dyDescent="0.25">
      <c r="A125" s="31"/>
      <c r="L125" s="31"/>
      <c r="M125" s="31"/>
      <c r="T125" s="31"/>
      <c r="U125" s="31"/>
      <c r="V125" s="33"/>
      <c r="W125" s="31"/>
      <c r="X125" s="31"/>
      <c r="Y125" s="31"/>
      <c r="Z125" s="31"/>
      <c r="AA125" s="31"/>
      <c r="AO125" s="71"/>
      <c r="AP125" s="71"/>
      <c r="AQ125" s="71"/>
      <c r="AR125" s="71"/>
      <c r="AS125" s="35"/>
      <c r="AT125" s="68"/>
      <c r="AW125" s="35"/>
      <c r="AX125" s="35"/>
      <c r="AY125" s="71"/>
      <c r="AZ125" s="71"/>
      <c r="BA125" s="71"/>
      <c r="BB125" s="71"/>
    </row>
    <row r="126" spans="1:54" x14ac:dyDescent="0.25">
      <c r="A126" s="31"/>
      <c r="L126" s="31"/>
      <c r="M126" s="31"/>
      <c r="T126" s="31"/>
      <c r="U126" s="31"/>
      <c r="V126" s="33"/>
      <c r="W126" s="31"/>
      <c r="X126" s="31"/>
      <c r="Y126" s="31"/>
      <c r="Z126" s="31"/>
      <c r="AA126" s="31"/>
      <c r="AO126" s="71"/>
      <c r="AP126" s="71"/>
      <c r="AQ126" s="71"/>
      <c r="AR126" s="71"/>
      <c r="AS126" s="35"/>
      <c r="AT126" s="68"/>
      <c r="AW126" s="35"/>
      <c r="AX126" s="35"/>
      <c r="AY126" s="71"/>
      <c r="AZ126" s="71"/>
      <c r="BA126" s="71"/>
      <c r="BB126" s="71"/>
    </row>
    <row r="127" spans="1:54" x14ac:dyDescent="0.25">
      <c r="A127" s="31"/>
      <c r="L127" s="31"/>
      <c r="M127" s="31"/>
      <c r="T127" s="31"/>
      <c r="U127" s="31"/>
      <c r="V127" s="33"/>
      <c r="W127" s="31"/>
      <c r="X127" s="31"/>
      <c r="Y127" s="31"/>
      <c r="Z127" s="31"/>
      <c r="AA127" s="31"/>
      <c r="AO127" s="71"/>
      <c r="AP127" s="71"/>
      <c r="AQ127" s="71"/>
      <c r="AR127" s="71"/>
      <c r="AS127" s="35"/>
      <c r="AT127" s="68"/>
      <c r="AW127" s="35"/>
      <c r="AX127" s="35"/>
      <c r="AY127" s="71"/>
      <c r="AZ127" s="71"/>
      <c r="BA127" s="71"/>
      <c r="BB127" s="71"/>
    </row>
    <row r="128" spans="1:54" x14ac:dyDescent="0.25">
      <c r="A128" s="31"/>
      <c r="L128" s="31"/>
      <c r="M128" s="31"/>
      <c r="T128" s="31"/>
      <c r="U128" s="31"/>
      <c r="V128" s="33"/>
      <c r="W128" s="31"/>
      <c r="X128" s="31"/>
      <c r="Y128" s="31"/>
      <c r="Z128" s="31"/>
      <c r="AA128" s="31"/>
      <c r="AO128" s="71"/>
      <c r="AP128" s="71"/>
      <c r="AQ128" s="71"/>
      <c r="AR128" s="71"/>
      <c r="AS128" s="35"/>
      <c r="AT128" s="68"/>
      <c r="AW128" s="35"/>
      <c r="AX128" s="35"/>
      <c r="AY128" s="71"/>
      <c r="AZ128" s="71"/>
      <c r="BA128" s="71"/>
      <c r="BB128" s="71"/>
    </row>
    <row r="129" spans="1:54" x14ac:dyDescent="0.25">
      <c r="A129" s="31"/>
      <c r="L129" s="31"/>
      <c r="M129" s="31"/>
      <c r="T129" s="31"/>
      <c r="U129" s="31"/>
      <c r="V129" s="33"/>
      <c r="W129" s="31"/>
      <c r="X129" s="31"/>
      <c r="Y129" s="31"/>
      <c r="Z129" s="31"/>
      <c r="AA129" s="31"/>
      <c r="AO129" s="71"/>
      <c r="AP129" s="71"/>
      <c r="AQ129" s="71"/>
      <c r="AR129" s="71"/>
      <c r="AS129" s="35"/>
      <c r="AT129" s="68"/>
      <c r="AW129" s="35"/>
      <c r="AX129" s="35"/>
      <c r="AY129" s="71"/>
      <c r="AZ129" s="71"/>
      <c r="BA129" s="71"/>
      <c r="BB129" s="71"/>
    </row>
    <row r="130" spans="1:54" x14ac:dyDescent="0.25">
      <c r="A130" s="31"/>
      <c r="L130" s="31"/>
      <c r="M130" s="31"/>
      <c r="T130" s="31"/>
      <c r="U130" s="31"/>
      <c r="V130" s="33"/>
      <c r="W130" s="31"/>
      <c r="X130" s="31"/>
      <c r="Y130" s="31"/>
      <c r="Z130" s="31"/>
      <c r="AA130" s="31"/>
      <c r="AO130" s="71"/>
      <c r="AP130" s="71"/>
      <c r="AQ130" s="71"/>
      <c r="AR130" s="71"/>
      <c r="AS130" s="35"/>
      <c r="AT130" s="68"/>
      <c r="AW130" s="35"/>
      <c r="AX130" s="35"/>
      <c r="AY130" s="71"/>
      <c r="AZ130" s="71"/>
      <c r="BA130" s="71"/>
      <c r="BB130" s="71"/>
    </row>
    <row r="131" spans="1:54" x14ac:dyDescent="0.25">
      <c r="A131" s="31"/>
      <c r="L131" s="31"/>
      <c r="M131" s="31"/>
      <c r="T131" s="31"/>
      <c r="U131" s="31"/>
      <c r="V131" s="33"/>
      <c r="W131" s="31"/>
      <c r="X131" s="31"/>
      <c r="Y131" s="31"/>
      <c r="Z131" s="31"/>
      <c r="AA131" s="31"/>
      <c r="AO131" s="71"/>
      <c r="AP131" s="71"/>
      <c r="AQ131" s="71"/>
      <c r="AR131" s="71"/>
      <c r="AS131" s="35"/>
      <c r="AT131" s="68"/>
      <c r="AW131" s="35"/>
      <c r="AX131" s="35"/>
      <c r="AY131" s="71"/>
      <c r="AZ131" s="71"/>
      <c r="BA131" s="71"/>
      <c r="BB131" s="71"/>
    </row>
    <row r="132" spans="1:54" x14ac:dyDescent="0.25">
      <c r="A132" s="31"/>
      <c r="L132" s="31"/>
      <c r="M132" s="31"/>
      <c r="T132" s="31"/>
      <c r="U132" s="31"/>
      <c r="V132" s="33"/>
      <c r="W132" s="31"/>
      <c r="X132" s="31"/>
      <c r="Y132" s="31"/>
      <c r="Z132" s="31"/>
      <c r="AA132" s="31"/>
      <c r="AO132" s="71"/>
      <c r="AP132" s="71"/>
      <c r="AQ132" s="71"/>
      <c r="AR132" s="71"/>
      <c r="AS132" s="35"/>
      <c r="AT132" s="68"/>
      <c r="AW132" s="35"/>
      <c r="AX132" s="35"/>
      <c r="AY132" s="71"/>
      <c r="AZ132" s="71"/>
      <c r="BA132" s="71"/>
      <c r="BB132" s="71"/>
    </row>
    <row r="133" spans="1:54" x14ac:dyDescent="0.25">
      <c r="A133" s="31"/>
      <c r="L133" s="31"/>
      <c r="M133" s="31"/>
      <c r="T133" s="31"/>
      <c r="U133" s="31"/>
      <c r="V133" s="33"/>
      <c r="W133" s="31"/>
      <c r="X133" s="31"/>
      <c r="Y133" s="31"/>
      <c r="Z133" s="31"/>
      <c r="AA133" s="31"/>
      <c r="AO133" s="71"/>
      <c r="AP133" s="71"/>
      <c r="AQ133" s="71"/>
      <c r="AR133" s="71"/>
      <c r="AS133" s="35"/>
      <c r="AT133" s="68"/>
      <c r="AW133" s="35"/>
      <c r="AX133" s="35"/>
      <c r="AY133" s="71"/>
      <c r="AZ133" s="71"/>
      <c r="BA133" s="71"/>
      <c r="BB133" s="71"/>
    </row>
    <row r="134" spans="1:54" x14ac:dyDescent="0.25">
      <c r="A134" s="31"/>
      <c r="L134" s="31"/>
      <c r="M134" s="31"/>
      <c r="T134" s="31"/>
      <c r="U134" s="31"/>
      <c r="V134" s="33"/>
      <c r="W134" s="31"/>
      <c r="X134" s="31"/>
      <c r="Y134" s="31"/>
      <c r="Z134" s="31"/>
      <c r="AA134" s="31"/>
      <c r="AO134" s="71"/>
      <c r="AP134" s="71"/>
      <c r="AQ134" s="71"/>
      <c r="AR134" s="71"/>
      <c r="AS134" s="35"/>
      <c r="AT134" s="68"/>
      <c r="AW134" s="35"/>
      <c r="AX134" s="35"/>
      <c r="AY134" s="71"/>
      <c r="AZ134" s="71"/>
      <c r="BA134" s="71"/>
      <c r="BB134" s="71"/>
    </row>
    <row r="135" spans="1:54" x14ac:dyDescent="0.25">
      <c r="A135" s="31"/>
      <c r="L135" s="31"/>
      <c r="M135" s="31"/>
      <c r="T135" s="31"/>
      <c r="U135" s="31"/>
      <c r="V135" s="33"/>
      <c r="W135" s="31"/>
      <c r="X135" s="31"/>
      <c r="Y135" s="31"/>
      <c r="Z135" s="31"/>
      <c r="AA135" s="31"/>
      <c r="AO135" s="71"/>
      <c r="AP135" s="71"/>
      <c r="AQ135" s="71"/>
      <c r="AR135" s="71"/>
      <c r="AS135" s="35"/>
      <c r="AT135" s="68"/>
      <c r="AW135" s="35"/>
      <c r="AX135" s="35"/>
      <c r="AY135" s="71"/>
      <c r="AZ135" s="71"/>
      <c r="BA135" s="71"/>
      <c r="BB135" s="71"/>
    </row>
    <row r="136" spans="1:54" x14ac:dyDescent="0.25">
      <c r="A136" s="31"/>
      <c r="L136" s="31"/>
      <c r="M136" s="31"/>
      <c r="T136" s="31"/>
      <c r="U136" s="31"/>
      <c r="V136" s="33"/>
      <c r="W136" s="31"/>
      <c r="X136" s="31"/>
      <c r="Y136" s="31"/>
      <c r="Z136" s="31"/>
      <c r="AA136" s="31"/>
      <c r="AO136" s="71"/>
      <c r="AP136" s="71"/>
      <c r="AQ136" s="71"/>
      <c r="AR136" s="71"/>
      <c r="AS136" s="35"/>
      <c r="AT136" s="68"/>
      <c r="AW136" s="35"/>
      <c r="AX136" s="35"/>
      <c r="AY136" s="71"/>
      <c r="AZ136" s="71"/>
      <c r="BA136" s="71"/>
      <c r="BB136" s="71"/>
    </row>
    <row r="137" spans="1:54" x14ac:dyDescent="0.25">
      <c r="A137" s="31"/>
      <c r="L137" s="31"/>
      <c r="M137" s="31"/>
      <c r="T137" s="31"/>
      <c r="U137" s="31"/>
      <c r="V137" s="33"/>
      <c r="W137" s="31"/>
      <c r="X137" s="31"/>
      <c r="Y137" s="31"/>
      <c r="Z137" s="31"/>
      <c r="AA137" s="31"/>
      <c r="AO137" s="71"/>
      <c r="AP137" s="71"/>
      <c r="AQ137" s="71"/>
      <c r="AR137" s="71"/>
      <c r="AS137" s="35"/>
      <c r="AT137" s="68"/>
      <c r="AW137" s="35"/>
      <c r="AX137" s="35"/>
      <c r="AY137" s="71"/>
      <c r="AZ137" s="71"/>
      <c r="BA137" s="71"/>
      <c r="BB137" s="71"/>
    </row>
    <row r="138" spans="1:54" x14ac:dyDescent="0.25">
      <c r="A138" s="31"/>
      <c r="L138" s="31"/>
      <c r="M138" s="31"/>
      <c r="T138" s="31"/>
      <c r="U138" s="31"/>
      <c r="V138" s="33"/>
      <c r="W138" s="31"/>
      <c r="X138" s="31"/>
      <c r="Y138" s="31"/>
      <c r="Z138" s="31"/>
      <c r="AA138" s="31"/>
      <c r="AO138" s="71"/>
      <c r="AP138" s="71"/>
      <c r="AQ138" s="71"/>
      <c r="AR138" s="71"/>
      <c r="AS138" s="35"/>
      <c r="AT138" s="68"/>
      <c r="AW138" s="35"/>
      <c r="AX138" s="35"/>
      <c r="AY138" s="71"/>
      <c r="AZ138" s="71"/>
      <c r="BA138" s="71"/>
      <c r="BB138" s="71"/>
    </row>
    <row r="139" spans="1:54" x14ac:dyDescent="0.25">
      <c r="A139" s="31"/>
      <c r="L139" s="31"/>
      <c r="M139" s="31"/>
      <c r="T139" s="31"/>
      <c r="U139" s="31"/>
      <c r="V139" s="33"/>
      <c r="W139" s="31"/>
      <c r="X139" s="31"/>
      <c r="Y139" s="31"/>
      <c r="Z139" s="31"/>
      <c r="AA139" s="31"/>
      <c r="AO139" s="35"/>
      <c r="AP139" s="35"/>
      <c r="AQ139" s="35"/>
      <c r="AR139" s="35"/>
      <c r="AS139" s="35"/>
      <c r="AT139" s="68"/>
      <c r="AW139" s="35"/>
      <c r="AX139" s="35"/>
      <c r="AY139" s="35"/>
      <c r="AZ139" s="35"/>
      <c r="BA139" s="35"/>
      <c r="BB139" s="35"/>
    </row>
    <row r="140" spans="1:54" x14ac:dyDescent="0.25">
      <c r="A140" s="31"/>
      <c r="L140" s="31"/>
      <c r="M140" s="31"/>
      <c r="T140" s="31"/>
      <c r="U140" s="31"/>
      <c r="V140" s="33"/>
      <c r="W140" s="31"/>
      <c r="X140" s="31"/>
      <c r="Y140" s="31"/>
      <c r="Z140" s="31"/>
      <c r="AA140" s="31"/>
      <c r="AO140" s="35"/>
      <c r="AP140" s="35"/>
      <c r="AQ140" s="35"/>
      <c r="AR140" s="35"/>
      <c r="AS140" s="35"/>
      <c r="AT140" s="68"/>
      <c r="AW140" s="35"/>
      <c r="AX140" s="35"/>
      <c r="AY140" s="35"/>
      <c r="AZ140" s="35"/>
      <c r="BA140" s="35"/>
      <c r="BB140" s="35"/>
    </row>
    <row r="141" spans="1:54" x14ac:dyDescent="0.25">
      <c r="A141" s="31"/>
      <c r="L141" s="31"/>
      <c r="M141" s="31"/>
      <c r="T141" s="31"/>
      <c r="U141" s="31"/>
      <c r="V141" s="33"/>
      <c r="W141" s="31"/>
      <c r="X141" s="31"/>
      <c r="Y141" s="31"/>
      <c r="Z141" s="31"/>
      <c r="AA141" s="31"/>
      <c r="AO141" s="35"/>
      <c r="AP141" s="35"/>
      <c r="AQ141" s="35"/>
      <c r="AR141" s="35"/>
      <c r="AS141" s="35"/>
      <c r="AT141" s="68"/>
      <c r="AW141" s="35"/>
      <c r="AX141" s="35"/>
      <c r="AY141" s="35"/>
      <c r="AZ141" s="35"/>
      <c r="BA141" s="35"/>
      <c r="BB141" s="35"/>
    </row>
    <row r="142" spans="1:54" x14ac:dyDescent="0.25">
      <c r="A142" s="31"/>
      <c r="L142" s="31"/>
      <c r="M142" s="31"/>
      <c r="T142" s="31"/>
      <c r="U142" s="31"/>
      <c r="V142" s="33"/>
      <c r="W142" s="31"/>
      <c r="X142" s="31"/>
      <c r="Y142" s="31"/>
      <c r="Z142" s="31"/>
      <c r="AA142" s="31"/>
      <c r="AO142" s="35"/>
      <c r="AP142" s="35"/>
      <c r="AQ142" s="35"/>
      <c r="AR142" s="35"/>
      <c r="AS142" s="35"/>
      <c r="AT142" s="68"/>
      <c r="AW142" s="35"/>
      <c r="AX142" s="35"/>
      <c r="AY142" s="35"/>
      <c r="AZ142" s="35"/>
      <c r="BA142" s="35"/>
      <c r="BB142" s="35"/>
    </row>
    <row r="143" spans="1:54" x14ac:dyDescent="0.25">
      <c r="A143" s="31"/>
      <c r="L143" s="31"/>
      <c r="M143" s="31"/>
      <c r="T143" s="31"/>
      <c r="U143" s="31"/>
      <c r="V143" s="33"/>
      <c r="W143" s="31"/>
      <c r="X143" s="31"/>
      <c r="Y143" s="31"/>
      <c r="Z143" s="31"/>
      <c r="AA143" s="31"/>
      <c r="AO143" s="35"/>
      <c r="AP143" s="35"/>
      <c r="AQ143" s="35"/>
      <c r="AR143" s="35"/>
      <c r="AS143" s="35"/>
      <c r="AT143" s="68"/>
      <c r="AW143" s="35"/>
      <c r="AX143" s="35"/>
      <c r="AY143" s="35"/>
      <c r="AZ143" s="35"/>
      <c r="BA143" s="35"/>
      <c r="BB143" s="35"/>
    </row>
    <row r="144" spans="1:54" x14ac:dyDescent="0.25">
      <c r="A144" s="31"/>
      <c r="L144" s="31"/>
      <c r="M144" s="31"/>
      <c r="T144" s="31"/>
      <c r="U144" s="31"/>
      <c r="V144" s="33"/>
      <c r="W144" s="31"/>
      <c r="X144" s="31"/>
      <c r="Y144" s="31"/>
      <c r="Z144" s="31"/>
      <c r="AA144" s="31"/>
      <c r="AO144" s="35"/>
      <c r="AP144" s="35"/>
      <c r="AQ144" s="35"/>
      <c r="AR144" s="35"/>
      <c r="AS144" s="35"/>
      <c r="AT144" s="68"/>
      <c r="AW144" s="35"/>
      <c r="AX144" s="35"/>
      <c r="AY144" s="35"/>
      <c r="AZ144" s="35"/>
      <c r="BA144" s="35"/>
      <c r="BB144" s="35"/>
    </row>
    <row r="145" spans="1:54" x14ac:dyDescent="0.25">
      <c r="A145" s="31"/>
      <c r="L145" s="31"/>
      <c r="M145" s="31"/>
      <c r="T145" s="31"/>
      <c r="U145" s="31"/>
      <c r="V145" s="33"/>
      <c r="W145" s="31"/>
      <c r="X145" s="31"/>
      <c r="Y145" s="31"/>
      <c r="Z145" s="31"/>
      <c r="AA145" s="31"/>
      <c r="AO145" s="35"/>
      <c r="AP145" s="35"/>
      <c r="AQ145" s="35"/>
      <c r="AR145" s="35"/>
      <c r="AS145" s="35"/>
      <c r="AT145" s="68"/>
      <c r="AW145" s="35"/>
      <c r="AX145" s="35"/>
      <c r="AY145" s="35"/>
      <c r="AZ145" s="35"/>
      <c r="BA145" s="35"/>
      <c r="BB145" s="35"/>
    </row>
    <row r="146" spans="1:54" x14ac:dyDescent="0.25">
      <c r="A146" s="31"/>
      <c r="L146" s="31"/>
      <c r="M146" s="31"/>
      <c r="T146" s="31"/>
      <c r="U146" s="31"/>
      <c r="V146" s="33"/>
      <c r="W146" s="31"/>
      <c r="X146" s="31"/>
      <c r="Y146" s="31"/>
      <c r="Z146" s="31"/>
      <c r="AA146" s="31"/>
      <c r="AO146" s="35"/>
      <c r="AP146" s="35"/>
      <c r="AQ146" s="35"/>
      <c r="AR146" s="35"/>
      <c r="AS146" s="35"/>
      <c r="AT146" s="68"/>
      <c r="AW146" s="35"/>
      <c r="AX146" s="35"/>
      <c r="AY146" s="35"/>
      <c r="AZ146" s="35"/>
      <c r="BA146" s="35"/>
      <c r="BB146" s="35"/>
    </row>
    <row r="147" spans="1:54" x14ac:dyDescent="0.25">
      <c r="A147" s="31"/>
      <c r="L147" s="31"/>
      <c r="M147" s="31"/>
      <c r="T147" s="31"/>
      <c r="U147" s="31"/>
      <c r="V147" s="33"/>
      <c r="W147" s="31"/>
      <c r="X147" s="31"/>
      <c r="Y147" s="31"/>
      <c r="Z147" s="31"/>
      <c r="AA147" s="31"/>
      <c r="AO147" s="35"/>
      <c r="AP147" s="35"/>
      <c r="AQ147" s="35"/>
      <c r="AR147" s="35"/>
      <c r="AS147" s="35"/>
      <c r="AT147" s="68"/>
      <c r="AW147" s="35"/>
      <c r="AX147" s="35"/>
      <c r="AY147" s="35"/>
      <c r="AZ147" s="35"/>
      <c r="BA147" s="35"/>
      <c r="BB147" s="35"/>
    </row>
    <row r="148" spans="1:54" x14ac:dyDescent="0.25">
      <c r="A148" s="31"/>
      <c r="L148" s="31"/>
      <c r="M148" s="31"/>
      <c r="T148" s="31"/>
      <c r="U148" s="31"/>
      <c r="V148" s="33"/>
      <c r="W148" s="31"/>
      <c r="X148" s="31"/>
      <c r="Y148" s="31"/>
      <c r="Z148" s="31"/>
      <c r="AA148" s="31"/>
      <c r="AO148" s="35"/>
      <c r="AP148" s="35"/>
      <c r="AQ148" s="35"/>
      <c r="AR148" s="35"/>
      <c r="AS148" s="35"/>
      <c r="AT148" s="68"/>
      <c r="AW148" s="35"/>
      <c r="AX148" s="35"/>
      <c r="AY148" s="35"/>
      <c r="AZ148" s="35"/>
      <c r="BA148" s="35"/>
      <c r="BB148" s="35"/>
    </row>
    <row r="149" spans="1:54" x14ac:dyDescent="0.25">
      <c r="A149" s="31"/>
      <c r="L149" s="31"/>
      <c r="M149" s="31"/>
      <c r="T149" s="31"/>
      <c r="U149" s="31"/>
      <c r="V149" s="33"/>
      <c r="W149" s="31"/>
      <c r="X149" s="31"/>
      <c r="Y149" s="31"/>
      <c r="Z149" s="31"/>
      <c r="AA149" s="31"/>
      <c r="AO149" s="35"/>
      <c r="AP149" s="35"/>
      <c r="AQ149" s="35"/>
      <c r="AR149" s="35"/>
      <c r="AS149" s="35"/>
      <c r="AT149" s="68"/>
      <c r="AW149" s="35"/>
      <c r="AX149" s="35"/>
      <c r="AY149" s="35"/>
      <c r="AZ149" s="35"/>
      <c r="BA149" s="35"/>
      <c r="BB149" s="35"/>
    </row>
    <row r="150" spans="1:54" x14ac:dyDescent="0.25">
      <c r="A150" s="31"/>
      <c r="L150" s="31"/>
      <c r="M150" s="31"/>
      <c r="T150" s="31"/>
      <c r="U150" s="31"/>
      <c r="V150" s="33"/>
      <c r="W150" s="31"/>
      <c r="X150" s="31"/>
      <c r="Y150" s="31"/>
      <c r="Z150" s="31"/>
      <c r="AA150" s="31"/>
      <c r="AO150" s="35"/>
      <c r="AP150" s="35"/>
      <c r="AQ150" s="35"/>
      <c r="AR150" s="35"/>
      <c r="AS150" s="35"/>
      <c r="AT150" s="68"/>
      <c r="AW150" s="35"/>
      <c r="AX150" s="35"/>
      <c r="AY150" s="35"/>
      <c r="AZ150" s="35"/>
      <c r="BA150" s="35"/>
      <c r="BB150" s="35"/>
    </row>
    <row r="151" spans="1:54" x14ac:dyDescent="0.25">
      <c r="A151" s="31"/>
      <c r="L151" s="31"/>
      <c r="M151" s="31"/>
      <c r="T151" s="31"/>
      <c r="U151" s="31"/>
      <c r="V151" s="33"/>
      <c r="W151" s="31"/>
      <c r="X151" s="31"/>
      <c r="Y151" s="31"/>
      <c r="Z151" s="31"/>
      <c r="AA151" s="31"/>
      <c r="AO151" s="35"/>
      <c r="AP151" s="35"/>
      <c r="AQ151" s="35"/>
      <c r="AR151" s="35"/>
      <c r="AS151" s="35"/>
      <c r="AT151" s="68"/>
      <c r="AW151" s="35"/>
      <c r="AX151" s="35"/>
      <c r="AY151" s="35"/>
      <c r="AZ151" s="35"/>
      <c r="BA151" s="35"/>
      <c r="BB151" s="35"/>
    </row>
    <row r="152" spans="1:54" x14ac:dyDescent="0.25">
      <c r="A152" s="31"/>
      <c r="L152" s="31"/>
      <c r="M152" s="31"/>
      <c r="T152" s="31"/>
      <c r="U152" s="31"/>
      <c r="V152" s="33"/>
      <c r="W152" s="31"/>
      <c r="X152" s="31"/>
      <c r="Y152" s="31"/>
      <c r="Z152" s="31"/>
      <c r="AA152" s="31"/>
      <c r="AO152" s="35"/>
      <c r="AP152" s="35"/>
      <c r="AQ152" s="35"/>
      <c r="AR152" s="35"/>
      <c r="AS152" s="35"/>
      <c r="AT152" s="68"/>
      <c r="AW152" s="35"/>
      <c r="AX152" s="35"/>
      <c r="AY152" s="35"/>
      <c r="AZ152" s="35"/>
      <c r="BA152" s="35"/>
      <c r="BB152" s="35"/>
    </row>
    <row r="153" spans="1:54" x14ac:dyDescent="0.25">
      <c r="A153" s="31"/>
      <c r="L153" s="31"/>
      <c r="M153" s="31"/>
      <c r="T153" s="31"/>
      <c r="U153" s="31"/>
      <c r="V153" s="33"/>
      <c r="W153" s="31"/>
      <c r="X153" s="31"/>
      <c r="Y153" s="31"/>
      <c r="Z153" s="31"/>
      <c r="AA153" s="31"/>
      <c r="AO153" s="35"/>
      <c r="AP153" s="35"/>
      <c r="AQ153" s="35"/>
      <c r="AR153" s="35"/>
      <c r="AS153" s="35"/>
      <c r="AT153" s="68"/>
      <c r="AW153" s="35"/>
      <c r="AX153" s="35"/>
      <c r="AY153" s="35"/>
      <c r="AZ153" s="35"/>
      <c r="BA153" s="35"/>
      <c r="BB153" s="35"/>
    </row>
    <row r="154" spans="1:54" x14ac:dyDescent="0.25">
      <c r="A154" s="31"/>
      <c r="L154" s="31"/>
      <c r="M154" s="31"/>
      <c r="T154" s="31"/>
      <c r="U154" s="31"/>
      <c r="V154" s="33"/>
      <c r="W154" s="31"/>
      <c r="X154" s="31"/>
      <c r="Y154" s="31"/>
      <c r="Z154" s="31"/>
      <c r="AA154" s="31"/>
      <c r="AO154" s="35"/>
      <c r="AP154" s="35"/>
      <c r="AQ154" s="35"/>
      <c r="AR154" s="35"/>
      <c r="AS154" s="35"/>
      <c r="AT154" s="68"/>
      <c r="AW154" s="35"/>
      <c r="AX154" s="35"/>
      <c r="AY154" s="35"/>
      <c r="AZ154" s="35"/>
      <c r="BA154" s="35"/>
      <c r="BB154" s="35"/>
    </row>
    <row r="155" spans="1:54" x14ac:dyDescent="0.25">
      <c r="A155" s="31"/>
      <c r="L155" s="31"/>
      <c r="M155" s="31"/>
      <c r="T155" s="31"/>
      <c r="U155" s="31"/>
      <c r="V155" s="33"/>
      <c r="W155" s="31"/>
      <c r="X155" s="31"/>
      <c r="Y155" s="31"/>
      <c r="Z155" s="31"/>
      <c r="AA155" s="31"/>
      <c r="AO155" s="35"/>
      <c r="AP155" s="35"/>
      <c r="AQ155" s="35"/>
      <c r="AR155" s="35"/>
      <c r="AS155" s="35"/>
      <c r="AT155" s="68"/>
      <c r="AW155" s="35"/>
      <c r="AX155" s="35"/>
      <c r="AY155" s="35"/>
      <c r="AZ155" s="35"/>
      <c r="BA155" s="35"/>
      <c r="BB155" s="35"/>
    </row>
    <row r="156" spans="1:54" x14ac:dyDescent="0.25">
      <c r="A156" s="31"/>
      <c r="L156" s="31"/>
      <c r="M156" s="31"/>
      <c r="T156" s="31"/>
      <c r="U156" s="31"/>
      <c r="V156" s="33"/>
      <c r="W156" s="31"/>
      <c r="X156" s="31"/>
      <c r="Y156" s="31"/>
      <c r="Z156" s="31"/>
      <c r="AA156" s="31"/>
      <c r="AO156" s="35"/>
      <c r="AP156" s="35"/>
      <c r="AQ156" s="35"/>
      <c r="AR156" s="35"/>
      <c r="AS156" s="35"/>
      <c r="AT156" s="68"/>
      <c r="AW156" s="35"/>
      <c r="AX156" s="35"/>
      <c r="AY156" s="35"/>
      <c r="AZ156" s="35"/>
      <c r="BA156" s="35"/>
      <c r="BB156" s="35"/>
    </row>
    <row r="157" spans="1:54" x14ac:dyDescent="0.25">
      <c r="A157" s="31"/>
      <c r="L157" s="31"/>
      <c r="M157" s="31"/>
      <c r="T157" s="31"/>
      <c r="U157" s="31"/>
      <c r="V157" s="33"/>
      <c r="W157" s="31"/>
      <c r="X157" s="31"/>
      <c r="Y157" s="31"/>
      <c r="Z157" s="31"/>
      <c r="AA157" s="31"/>
      <c r="AO157" s="35"/>
      <c r="AP157" s="35"/>
      <c r="AQ157" s="35"/>
      <c r="AR157" s="35"/>
      <c r="AS157" s="35"/>
      <c r="AT157" s="68"/>
      <c r="AW157" s="35"/>
      <c r="AX157" s="35"/>
      <c r="AY157" s="35"/>
      <c r="AZ157" s="35"/>
      <c r="BA157" s="35"/>
      <c r="BB157" s="35"/>
    </row>
    <row r="158" spans="1:54" x14ac:dyDescent="0.25">
      <c r="A158" s="31"/>
      <c r="L158" s="31"/>
      <c r="M158" s="31"/>
      <c r="T158" s="31"/>
      <c r="U158" s="31"/>
      <c r="V158" s="33"/>
      <c r="W158" s="31"/>
      <c r="X158" s="31"/>
      <c r="Y158" s="31"/>
      <c r="Z158" s="31"/>
      <c r="AA158" s="31"/>
      <c r="AO158" s="35"/>
      <c r="AP158" s="35"/>
      <c r="AQ158" s="35"/>
      <c r="AR158" s="35"/>
      <c r="AS158" s="35"/>
      <c r="AT158" s="68"/>
      <c r="AW158" s="35"/>
      <c r="AX158" s="35"/>
      <c r="AY158" s="35"/>
      <c r="AZ158" s="35"/>
      <c r="BA158" s="35"/>
      <c r="BB158" s="35"/>
    </row>
    <row r="159" spans="1:54" x14ac:dyDescent="0.25">
      <c r="A159" s="31"/>
      <c r="L159" s="31"/>
      <c r="M159" s="31"/>
      <c r="T159" s="31"/>
      <c r="U159" s="31"/>
      <c r="V159" s="33"/>
      <c r="W159" s="31"/>
      <c r="X159" s="31"/>
      <c r="Y159" s="31"/>
      <c r="Z159" s="31"/>
      <c r="AA159" s="31"/>
      <c r="AO159" s="35"/>
      <c r="AP159" s="35"/>
      <c r="AQ159" s="35"/>
      <c r="AR159" s="35"/>
      <c r="AS159" s="35"/>
      <c r="AT159" s="68"/>
      <c r="AW159" s="35"/>
      <c r="AX159" s="35"/>
      <c r="AY159" s="35"/>
      <c r="AZ159" s="35"/>
      <c r="BA159" s="35"/>
      <c r="BB159" s="35"/>
    </row>
    <row r="160" spans="1:54" x14ac:dyDescent="0.25">
      <c r="A160" s="31"/>
      <c r="L160" s="31"/>
      <c r="M160" s="31"/>
      <c r="T160" s="31"/>
      <c r="U160" s="31"/>
      <c r="V160" s="33"/>
      <c r="W160" s="31"/>
      <c r="X160" s="31"/>
      <c r="Y160" s="31"/>
      <c r="Z160" s="31"/>
      <c r="AA160" s="31"/>
      <c r="AO160" s="35"/>
      <c r="AP160" s="35"/>
      <c r="AQ160" s="35"/>
      <c r="AR160" s="35"/>
      <c r="AS160" s="35"/>
      <c r="AT160" s="68"/>
      <c r="AW160" s="35"/>
      <c r="AX160" s="35"/>
      <c r="AY160" s="35"/>
      <c r="AZ160" s="35"/>
      <c r="BA160" s="35"/>
      <c r="BB160" s="35"/>
    </row>
    <row r="161" spans="1:54" x14ac:dyDescent="0.25">
      <c r="A161" s="31"/>
      <c r="L161" s="31"/>
      <c r="M161" s="31"/>
      <c r="T161" s="31"/>
      <c r="U161" s="31"/>
      <c r="V161" s="33"/>
      <c r="W161" s="31"/>
      <c r="X161" s="31"/>
      <c r="Y161" s="31"/>
      <c r="Z161" s="31"/>
      <c r="AA161" s="31"/>
      <c r="AO161" s="35"/>
      <c r="AP161" s="35"/>
      <c r="AQ161" s="35"/>
      <c r="AR161" s="35"/>
      <c r="AS161" s="35"/>
      <c r="AT161" s="68"/>
      <c r="AW161" s="35"/>
      <c r="AX161" s="35"/>
      <c r="AY161" s="35"/>
      <c r="AZ161" s="35"/>
      <c r="BA161" s="35"/>
      <c r="BB161" s="35"/>
    </row>
    <row r="162" spans="1:54" x14ac:dyDescent="0.25">
      <c r="A162" s="31"/>
      <c r="L162" s="31"/>
      <c r="M162" s="31"/>
      <c r="T162" s="31"/>
      <c r="U162" s="31"/>
      <c r="V162" s="33"/>
      <c r="W162" s="31"/>
      <c r="X162" s="31"/>
      <c r="Y162" s="31"/>
      <c r="Z162" s="31"/>
      <c r="AA162" s="31"/>
      <c r="AO162" s="35"/>
      <c r="AP162" s="35"/>
      <c r="AQ162" s="35"/>
      <c r="AR162" s="35"/>
      <c r="AS162" s="35"/>
      <c r="AT162" s="68"/>
      <c r="AW162" s="35"/>
      <c r="AX162" s="35"/>
      <c r="AY162" s="35"/>
      <c r="AZ162" s="35"/>
      <c r="BA162" s="35"/>
      <c r="BB162" s="35"/>
    </row>
    <row r="163" spans="1:54" x14ac:dyDescent="0.25">
      <c r="A163" s="31"/>
      <c r="L163" s="31"/>
      <c r="M163" s="31"/>
      <c r="T163" s="31"/>
      <c r="U163" s="31"/>
      <c r="V163" s="33"/>
      <c r="W163" s="31"/>
      <c r="X163" s="31"/>
      <c r="Y163" s="31"/>
      <c r="Z163" s="31"/>
      <c r="AA163" s="31"/>
      <c r="AO163" s="35"/>
      <c r="AP163" s="35"/>
      <c r="AQ163" s="35"/>
      <c r="AR163" s="35"/>
      <c r="AS163" s="35"/>
      <c r="AT163" s="68"/>
      <c r="AW163" s="35"/>
      <c r="AX163" s="35"/>
      <c r="AY163" s="35"/>
      <c r="AZ163" s="35"/>
      <c r="BA163" s="35"/>
      <c r="BB163" s="35"/>
    </row>
    <row r="164" spans="1:54" x14ac:dyDescent="0.25">
      <c r="A164" s="31"/>
      <c r="L164" s="31"/>
      <c r="M164" s="31"/>
      <c r="T164" s="31"/>
      <c r="U164" s="31"/>
      <c r="V164" s="33"/>
      <c r="W164" s="31"/>
      <c r="X164" s="31"/>
      <c r="Y164" s="31"/>
      <c r="Z164" s="31"/>
      <c r="AA164" s="31"/>
      <c r="AO164" s="35"/>
      <c r="AP164" s="35"/>
      <c r="AQ164" s="35"/>
      <c r="AR164" s="35"/>
      <c r="AS164" s="35"/>
      <c r="AT164" s="68"/>
      <c r="AW164" s="35"/>
      <c r="AX164" s="35"/>
      <c r="AY164" s="35"/>
      <c r="AZ164" s="35"/>
      <c r="BA164" s="35"/>
      <c r="BB164" s="35"/>
    </row>
    <row r="165" spans="1:54" x14ac:dyDescent="0.25">
      <c r="A165" s="31"/>
      <c r="L165" s="31"/>
      <c r="M165" s="31"/>
      <c r="T165" s="31"/>
      <c r="U165" s="31"/>
      <c r="V165" s="33"/>
      <c r="W165" s="31"/>
      <c r="X165" s="31"/>
      <c r="Y165" s="31"/>
      <c r="Z165" s="31"/>
      <c r="AA165" s="31"/>
      <c r="AO165" s="35"/>
      <c r="AP165" s="35"/>
      <c r="AQ165" s="35"/>
      <c r="AR165" s="35"/>
      <c r="AS165" s="35"/>
      <c r="AT165" s="68"/>
      <c r="AW165" s="35"/>
      <c r="AX165" s="35"/>
      <c r="AY165" s="35"/>
      <c r="AZ165" s="35"/>
      <c r="BA165" s="35"/>
      <c r="BB165" s="35"/>
    </row>
    <row r="166" spans="1:54" x14ac:dyDescent="0.25">
      <c r="A166" s="31"/>
      <c r="L166" s="31"/>
      <c r="M166" s="31"/>
      <c r="T166" s="31"/>
      <c r="U166" s="31"/>
      <c r="V166" s="33"/>
      <c r="W166" s="31"/>
      <c r="X166" s="31"/>
      <c r="Y166" s="31"/>
      <c r="Z166" s="31"/>
      <c r="AA166" s="31"/>
      <c r="AO166" s="35"/>
      <c r="AP166" s="35"/>
      <c r="AQ166" s="35"/>
      <c r="AR166" s="35"/>
      <c r="AS166" s="35"/>
      <c r="AT166" s="68"/>
      <c r="AW166" s="35"/>
      <c r="AX166" s="35"/>
      <c r="AY166" s="35"/>
      <c r="AZ166" s="35"/>
      <c r="BA166" s="35"/>
      <c r="BB166" s="35"/>
    </row>
    <row r="167" spans="1:54" x14ac:dyDescent="0.25">
      <c r="A167" s="31"/>
      <c r="L167" s="31"/>
      <c r="M167" s="31"/>
      <c r="T167" s="31"/>
      <c r="U167" s="31"/>
      <c r="V167" s="33"/>
      <c r="W167" s="31"/>
      <c r="X167" s="31"/>
      <c r="Y167" s="31"/>
      <c r="Z167" s="31"/>
      <c r="AA167" s="31"/>
      <c r="AO167" s="35"/>
      <c r="AP167" s="35"/>
      <c r="AQ167" s="35"/>
      <c r="AR167" s="35"/>
      <c r="AS167" s="35"/>
      <c r="AT167" s="68"/>
      <c r="AW167" s="35"/>
      <c r="AX167" s="35"/>
      <c r="AY167" s="35"/>
      <c r="AZ167" s="35"/>
      <c r="BA167" s="35"/>
      <c r="BB167" s="35"/>
    </row>
    <row r="168" spans="1:54" x14ac:dyDescent="0.25">
      <c r="A168" s="31"/>
      <c r="L168" s="31"/>
      <c r="M168" s="31"/>
      <c r="T168" s="31"/>
      <c r="U168" s="31"/>
      <c r="V168" s="33"/>
      <c r="W168" s="31"/>
      <c r="X168" s="31"/>
      <c r="Y168" s="31"/>
      <c r="Z168" s="31"/>
      <c r="AA168" s="31"/>
      <c r="AO168" s="35"/>
      <c r="AP168" s="35"/>
      <c r="AQ168" s="35"/>
      <c r="AR168" s="35"/>
      <c r="AS168" s="35"/>
      <c r="AT168" s="68"/>
      <c r="AW168" s="35"/>
      <c r="AX168" s="35"/>
      <c r="AY168" s="35"/>
      <c r="AZ168" s="35"/>
      <c r="BA168" s="35"/>
      <c r="BB168" s="35"/>
    </row>
    <row r="169" spans="1:54" x14ac:dyDescent="0.25">
      <c r="A169" s="31"/>
      <c r="L169" s="31"/>
      <c r="M169" s="31"/>
      <c r="T169" s="31"/>
      <c r="U169" s="31"/>
      <c r="V169" s="33"/>
      <c r="W169" s="31"/>
      <c r="X169" s="31"/>
      <c r="Y169" s="31"/>
      <c r="Z169" s="31"/>
      <c r="AA169" s="31"/>
      <c r="AO169" s="35"/>
      <c r="AP169" s="35"/>
      <c r="AQ169" s="35"/>
      <c r="AR169" s="35"/>
      <c r="AS169" s="35"/>
      <c r="AT169" s="68"/>
      <c r="AW169" s="35"/>
      <c r="AX169" s="35"/>
      <c r="AY169" s="35"/>
      <c r="AZ169" s="35"/>
      <c r="BA169" s="35"/>
      <c r="BB169" s="35"/>
    </row>
    <row r="170" spans="1:54" x14ac:dyDescent="0.25">
      <c r="A170" s="31"/>
      <c r="L170" s="31"/>
      <c r="M170" s="31"/>
      <c r="T170" s="31"/>
      <c r="U170" s="31"/>
      <c r="V170" s="33"/>
      <c r="W170" s="31"/>
      <c r="X170" s="31"/>
      <c r="Y170" s="31"/>
      <c r="Z170" s="31"/>
      <c r="AA170" s="31"/>
      <c r="AO170" s="35"/>
      <c r="AP170" s="35"/>
      <c r="AQ170" s="35"/>
      <c r="AR170" s="35"/>
      <c r="AS170" s="35"/>
      <c r="AT170" s="68"/>
      <c r="AW170" s="35"/>
      <c r="AX170" s="35"/>
      <c r="AY170" s="35"/>
      <c r="AZ170" s="35"/>
      <c r="BA170" s="35"/>
      <c r="BB170" s="35"/>
    </row>
    <row r="171" spans="1:54" x14ac:dyDescent="0.25">
      <c r="A171" s="31"/>
      <c r="L171" s="31"/>
      <c r="M171" s="31"/>
      <c r="T171" s="31"/>
      <c r="U171" s="31"/>
      <c r="V171" s="33"/>
      <c r="W171" s="31"/>
      <c r="X171" s="31"/>
      <c r="Y171" s="31"/>
      <c r="Z171" s="31"/>
      <c r="AA171" s="31"/>
      <c r="AO171" s="35"/>
      <c r="AP171" s="35"/>
      <c r="AQ171" s="35"/>
      <c r="AR171" s="35"/>
      <c r="AS171" s="35"/>
      <c r="AT171" s="68"/>
      <c r="AW171" s="35"/>
      <c r="AX171" s="35"/>
      <c r="AY171" s="35"/>
      <c r="AZ171" s="35"/>
      <c r="BA171" s="35"/>
      <c r="BB171" s="35"/>
    </row>
    <row r="172" spans="1:54" x14ac:dyDescent="0.25">
      <c r="A172" s="31"/>
      <c r="L172" s="31"/>
      <c r="M172" s="31"/>
      <c r="T172" s="31"/>
      <c r="U172" s="31"/>
      <c r="V172" s="33"/>
      <c r="W172" s="31"/>
      <c r="X172" s="31"/>
      <c r="Y172" s="31"/>
      <c r="Z172" s="31"/>
      <c r="AA172" s="31"/>
      <c r="AO172" s="35"/>
      <c r="AP172" s="35"/>
      <c r="AQ172" s="35"/>
      <c r="AR172" s="35"/>
      <c r="AS172" s="35"/>
      <c r="AT172" s="68"/>
      <c r="AW172" s="35"/>
      <c r="AX172" s="35"/>
      <c r="AY172" s="35"/>
      <c r="AZ172" s="35"/>
      <c r="BA172" s="35"/>
      <c r="BB172" s="35"/>
    </row>
    <row r="173" spans="1:54" x14ac:dyDescent="0.25">
      <c r="A173" s="31"/>
      <c r="L173" s="31"/>
      <c r="M173" s="31"/>
      <c r="T173" s="31"/>
      <c r="U173" s="31"/>
      <c r="V173" s="33"/>
      <c r="W173" s="31"/>
      <c r="X173" s="31"/>
      <c r="Y173" s="31"/>
      <c r="Z173" s="31"/>
      <c r="AA173" s="31"/>
      <c r="AO173" s="35"/>
      <c r="AP173" s="35"/>
      <c r="AQ173" s="35"/>
      <c r="AR173" s="35"/>
      <c r="AS173" s="35"/>
      <c r="AT173" s="68"/>
      <c r="AW173" s="35"/>
      <c r="AX173" s="35"/>
      <c r="AY173" s="35"/>
      <c r="AZ173" s="35"/>
      <c r="BA173" s="35"/>
      <c r="BB173" s="35"/>
    </row>
    <row r="174" spans="1:54" x14ac:dyDescent="0.25">
      <c r="A174" s="31"/>
      <c r="L174" s="31"/>
      <c r="M174" s="31"/>
      <c r="T174" s="31"/>
      <c r="U174" s="31"/>
      <c r="V174" s="33"/>
      <c r="W174" s="31"/>
      <c r="X174" s="31"/>
      <c r="Y174" s="31"/>
      <c r="Z174" s="31"/>
      <c r="AA174" s="31"/>
      <c r="AO174" s="35"/>
      <c r="AP174" s="35"/>
      <c r="AQ174" s="35"/>
      <c r="AR174" s="35"/>
      <c r="AS174" s="35"/>
      <c r="AT174" s="68"/>
      <c r="AW174" s="35"/>
      <c r="AX174" s="35"/>
      <c r="AY174" s="35"/>
      <c r="AZ174" s="35"/>
      <c r="BA174" s="35"/>
      <c r="BB174" s="35"/>
    </row>
    <row r="175" spans="1:54" x14ac:dyDescent="0.25">
      <c r="A175" s="31"/>
      <c r="L175" s="31"/>
      <c r="M175" s="31"/>
      <c r="T175" s="31"/>
      <c r="U175" s="31"/>
      <c r="V175" s="33"/>
      <c r="W175" s="31"/>
      <c r="X175" s="31"/>
      <c r="Y175" s="31"/>
      <c r="Z175" s="31"/>
      <c r="AA175" s="31"/>
      <c r="AO175" s="35"/>
      <c r="AP175" s="35"/>
      <c r="AQ175" s="35"/>
      <c r="AR175" s="35"/>
      <c r="AS175" s="35"/>
      <c r="AT175" s="68"/>
      <c r="AW175" s="35"/>
      <c r="AX175" s="35"/>
      <c r="AY175" s="35"/>
      <c r="AZ175" s="35"/>
      <c r="BA175" s="35"/>
      <c r="BB175" s="35"/>
    </row>
    <row r="176" spans="1:54" x14ac:dyDescent="0.25">
      <c r="A176" s="31"/>
      <c r="L176" s="31"/>
      <c r="M176" s="31"/>
      <c r="T176" s="31"/>
      <c r="U176" s="31"/>
      <c r="V176" s="33"/>
      <c r="W176" s="31"/>
      <c r="X176" s="31"/>
      <c r="Y176" s="31"/>
      <c r="Z176" s="31"/>
      <c r="AA176" s="31"/>
      <c r="AO176" s="35"/>
      <c r="AP176" s="35"/>
      <c r="AQ176" s="35"/>
      <c r="AR176" s="35"/>
      <c r="AS176" s="35"/>
      <c r="AT176" s="68"/>
      <c r="AW176" s="35"/>
      <c r="AX176" s="35"/>
      <c r="AY176" s="35"/>
      <c r="AZ176" s="35"/>
      <c r="BA176" s="35"/>
      <c r="BB176" s="35"/>
    </row>
    <row r="177" spans="1:54" x14ac:dyDescent="0.25">
      <c r="A177" s="31"/>
      <c r="L177" s="31"/>
      <c r="M177" s="31"/>
      <c r="T177" s="31"/>
      <c r="U177" s="31"/>
      <c r="V177" s="33"/>
      <c r="W177" s="31"/>
      <c r="X177" s="31"/>
      <c r="Y177" s="31"/>
      <c r="Z177" s="31"/>
      <c r="AA177" s="31"/>
      <c r="AO177" s="35"/>
      <c r="AP177" s="35"/>
      <c r="AQ177" s="35"/>
      <c r="AR177" s="35"/>
      <c r="AS177" s="35"/>
      <c r="AT177" s="68"/>
      <c r="AW177" s="35"/>
      <c r="AX177" s="35"/>
      <c r="AY177" s="35"/>
      <c r="AZ177" s="35"/>
      <c r="BA177" s="35"/>
      <c r="BB177" s="35"/>
    </row>
    <row r="178" spans="1:54" x14ac:dyDescent="0.25">
      <c r="A178" s="31"/>
      <c r="L178" s="31"/>
      <c r="M178" s="31"/>
      <c r="T178" s="31"/>
      <c r="U178" s="31"/>
      <c r="V178" s="33"/>
      <c r="W178" s="31"/>
      <c r="X178" s="31"/>
      <c r="Y178" s="31"/>
      <c r="Z178" s="31"/>
      <c r="AA178" s="31"/>
      <c r="AO178" s="35"/>
      <c r="AP178" s="35"/>
      <c r="AQ178" s="35"/>
      <c r="AR178" s="35"/>
      <c r="AS178" s="35"/>
      <c r="AT178" s="68"/>
      <c r="AW178" s="35"/>
      <c r="AX178" s="35"/>
      <c r="AY178" s="35"/>
      <c r="AZ178" s="35"/>
      <c r="BA178" s="35"/>
      <c r="BB178" s="35"/>
    </row>
    <row r="179" spans="1:54" x14ac:dyDescent="0.25">
      <c r="A179" s="31"/>
      <c r="L179" s="31"/>
      <c r="M179" s="31"/>
      <c r="T179" s="31"/>
      <c r="U179" s="31"/>
      <c r="V179" s="33"/>
      <c r="W179" s="31"/>
      <c r="X179" s="31"/>
      <c r="Y179" s="31"/>
      <c r="Z179" s="31"/>
      <c r="AA179" s="31"/>
      <c r="AO179" s="35"/>
      <c r="AP179" s="35"/>
      <c r="AQ179" s="35"/>
      <c r="AR179" s="35"/>
      <c r="AS179" s="35"/>
      <c r="AT179" s="68"/>
      <c r="AW179" s="35"/>
      <c r="AX179" s="35"/>
      <c r="AY179" s="35"/>
      <c r="AZ179" s="35"/>
      <c r="BA179" s="35"/>
      <c r="BB179" s="35"/>
    </row>
    <row r="180" spans="1:54" x14ac:dyDescent="0.25">
      <c r="A180" s="31"/>
      <c r="L180" s="31"/>
      <c r="M180" s="31"/>
      <c r="T180" s="31"/>
      <c r="U180" s="31"/>
      <c r="V180" s="33"/>
      <c r="W180" s="31"/>
      <c r="X180" s="31"/>
      <c r="Y180" s="31"/>
      <c r="Z180" s="31"/>
      <c r="AA180" s="31"/>
      <c r="AO180" s="35"/>
      <c r="AP180" s="35"/>
      <c r="AQ180" s="35"/>
      <c r="AR180" s="35"/>
      <c r="AS180" s="35"/>
      <c r="AT180" s="68"/>
      <c r="AW180" s="35"/>
      <c r="AX180" s="35"/>
      <c r="AY180" s="35"/>
      <c r="AZ180" s="35"/>
      <c r="BA180" s="35"/>
      <c r="BB180" s="35"/>
    </row>
    <row r="181" spans="1:54" x14ac:dyDescent="0.25">
      <c r="A181" s="31"/>
      <c r="L181" s="31"/>
      <c r="M181" s="31"/>
      <c r="T181" s="31"/>
      <c r="U181" s="31"/>
      <c r="V181" s="33"/>
      <c r="W181" s="31"/>
      <c r="X181" s="31"/>
      <c r="Y181" s="31"/>
      <c r="Z181" s="31"/>
      <c r="AA181" s="31"/>
      <c r="AO181" s="35"/>
      <c r="AP181" s="35"/>
      <c r="AQ181" s="35"/>
      <c r="AR181" s="35"/>
      <c r="AS181" s="35"/>
      <c r="AT181" s="68"/>
      <c r="AW181" s="35"/>
      <c r="AX181" s="35"/>
      <c r="AY181" s="35"/>
      <c r="AZ181" s="35"/>
      <c r="BA181" s="35"/>
      <c r="BB181" s="35"/>
    </row>
    <row r="182" spans="1:54" x14ac:dyDescent="0.25">
      <c r="A182" s="31"/>
      <c r="L182" s="31"/>
      <c r="M182" s="31"/>
      <c r="T182" s="31"/>
      <c r="U182" s="31"/>
      <c r="V182" s="33"/>
      <c r="W182" s="31"/>
      <c r="X182" s="31"/>
      <c r="Y182" s="31"/>
      <c r="Z182" s="31"/>
      <c r="AA182" s="31"/>
      <c r="AO182" s="35"/>
      <c r="AP182" s="35"/>
      <c r="AQ182" s="35"/>
      <c r="AR182" s="35"/>
      <c r="AS182" s="35"/>
      <c r="AT182" s="68"/>
      <c r="AW182" s="35"/>
      <c r="AX182" s="35"/>
      <c r="AY182" s="35"/>
      <c r="AZ182" s="35"/>
      <c r="BA182" s="35"/>
      <c r="BB182" s="35"/>
    </row>
    <row r="183" spans="1:54" x14ac:dyDescent="0.25">
      <c r="A183" s="31"/>
      <c r="L183" s="31"/>
      <c r="M183" s="31"/>
      <c r="T183" s="31"/>
      <c r="U183" s="31"/>
      <c r="V183" s="33"/>
      <c r="W183" s="31"/>
      <c r="X183" s="31"/>
      <c r="Y183" s="31"/>
      <c r="Z183" s="31"/>
      <c r="AA183" s="31"/>
      <c r="AO183" s="35"/>
      <c r="AP183" s="35"/>
      <c r="AQ183" s="35"/>
      <c r="AR183" s="35"/>
      <c r="AS183" s="35"/>
      <c r="AT183" s="68"/>
      <c r="AW183" s="35"/>
      <c r="AX183" s="35"/>
      <c r="AY183" s="35"/>
      <c r="AZ183" s="35"/>
      <c r="BA183" s="35"/>
      <c r="BB183" s="35"/>
    </row>
    <row r="184" spans="1:54" x14ac:dyDescent="0.25">
      <c r="A184" s="31"/>
      <c r="L184" s="31"/>
      <c r="M184" s="31"/>
      <c r="T184" s="31"/>
      <c r="U184" s="31"/>
      <c r="V184" s="33"/>
      <c r="W184" s="31"/>
      <c r="X184" s="31"/>
      <c r="Y184" s="31"/>
      <c r="Z184" s="31"/>
      <c r="AA184" s="31"/>
      <c r="AO184" s="35"/>
      <c r="AP184" s="35"/>
      <c r="AQ184" s="35"/>
      <c r="AR184" s="35"/>
      <c r="AS184" s="35"/>
      <c r="AT184" s="68"/>
      <c r="AW184" s="35"/>
      <c r="AX184" s="35"/>
      <c r="AY184" s="35"/>
      <c r="AZ184" s="35"/>
      <c r="BA184" s="35"/>
      <c r="BB184" s="35"/>
    </row>
    <row r="185" spans="1:54" x14ac:dyDescent="0.25">
      <c r="A185" s="31"/>
      <c r="L185" s="31"/>
      <c r="M185" s="31"/>
      <c r="T185" s="31"/>
      <c r="U185" s="31"/>
      <c r="V185" s="33"/>
      <c r="W185" s="31"/>
      <c r="X185" s="31"/>
      <c r="Y185" s="31"/>
      <c r="Z185" s="31"/>
      <c r="AA185" s="31"/>
      <c r="AO185" s="35"/>
      <c r="AP185" s="35"/>
      <c r="AQ185" s="35"/>
      <c r="AR185" s="35"/>
      <c r="AS185" s="35"/>
      <c r="AT185" s="68"/>
      <c r="AW185" s="35"/>
      <c r="AX185" s="35"/>
      <c r="AY185" s="35"/>
      <c r="AZ185" s="35"/>
      <c r="BA185" s="35"/>
      <c r="BB185" s="35"/>
    </row>
    <row r="186" spans="1:54" x14ac:dyDescent="0.25">
      <c r="A186" s="31"/>
      <c r="L186" s="31"/>
      <c r="M186" s="31"/>
      <c r="T186" s="31"/>
      <c r="U186" s="31"/>
      <c r="V186" s="33"/>
      <c r="W186" s="31"/>
      <c r="X186" s="31"/>
      <c r="Y186" s="31"/>
      <c r="Z186" s="31"/>
      <c r="AA186" s="31"/>
      <c r="AO186" s="35"/>
      <c r="AP186" s="35"/>
      <c r="AQ186" s="35"/>
      <c r="AR186" s="35"/>
      <c r="AS186" s="35"/>
      <c r="AT186" s="68"/>
      <c r="AW186" s="35"/>
      <c r="AX186" s="35"/>
      <c r="AY186" s="35"/>
      <c r="AZ186" s="35"/>
      <c r="BA186" s="35"/>
      <c r="BB186" s="35"/>
    </row>
    <row r="187" spans="1:54" x14ac:dyDescent="0.25">
      <c r="A187" s="31"/>
      <c r="L187" s="31"/>
      <c r="M187" s="31"/>
      <c r="T187" s="31"/>
      <c r="U187" s="31"/>
      <c r="V187" s="33"/>
      <c r="W187" s="31"/>
      <c r="X187" s="31"/>
      <c r="Y187" s="31"/>
      <c r="Z187" s="31"/>
      <c r="AA187" s="31"/>
      <c r="AO187" s="35"/>
      <c r="AP187" s="35"/>
      <c r="AQ187" s="35"/>
      <c r="AR187" s="35"/>
      <c r="AS187" s="35"/>
      <c r="AT187" s="68"/>
      <c r="AW187" s="35"/>
      <c r="AX187" s="35"/>
      <c r="AY187" s="35"/>
      <c r="AZ187" s="35"/>
      <c r="BA187" s="35"/>
      <c r="BB187" s="35"/>
    </row>
    <row r="188" spans="1:54" x14ac:dyDescent="0.25">
      <c r="A188" s="31"/>
      <c r="L188" s="31"/>
      <c r="M188" s="31"/>
      <c r="T188" s="31"/>
      <c r="U188" s="31"/>
      <c r="V188" s="33"/>
      <c r="W188" s="31"/>
      <c r="X188" s="31"/>
      <c r="Y188" s="31"/>
      <c r="Z188" s="31"/>
      <c r="AA188" s="31"/>
      <c r="AO188" s="35"/>
      <c r="AP188" s="35"/>
      <c r="AQ188" s="35"/>
      <c r="AR188" s="35"/>
      <c r="AS188" s="35"/>
      <c r="AT188" s="68"/>
      <c r="AW188" s="35"/>
      <c r="AX188" s="35"/>
      <c r="AY188" s="35"/>
      <c r="AZ188" s="35"/>
      <c r="BA188" s="35"/>
      <c r="BB188" s="35"/>
    </row>
    <row r="189" spans="1:54" x14ac:dyDescent="0.25">
      <c r="A189" s="31"/>
      <c r="L189" s="31"/>
      <c r="M189" s="31"/>
      <c r="T189" s="31"/>
      <c r="U189" s="31"/>
      <c r="V189" s="33"/>
      <c r="W189" s="31"/>
      <c r="X189" s="31"/>
      <c r="Y189" s="31"/>
      <c r="Z189" s="31"/>
      <c r="AA189" s="31"/>
      <c r="AO189" s="35"/>
      <c r="AP189" s="35"/>
      <c r="AQ189" s="35"/>
      <c r="AR189" s="35"/>
      <c r="AS189" s="35"/>
      <c r="AT189" s="68"/>
      <c r="AW189" s="35"/>
      <c r="AX189" s="35"/>
      <c r="AY189" s="35"/>
      <c r="AZ189" s="35"/>
      <c r="BA189" s="35"/>
      <c r="BB189" s="35"/>
    </row>
    <row r="190" spans="1:54" x14ac:dyDescent="0.25">
      <c r="A190" s="31"/>
      <c r="L190" s="31"/>
      <c r="M190" s="31"/>
      <c r="T190" s="31"/>
      <c r="U190" s="31"/>
      <c r="V190" s="33"/>
      <c r="W190" s="31"/>
      <c r="X190" s="31"/>
      <c r="Y190" s="31"/>
      <c r="Z190" s="31"/>
      <c r="AA190" s="31"/>
      <c r="AO190" s="35"/>
      <c r="AP190" s="35"/>
      <c r="AQ190" s="35"/>
      <c r="AR190" s="35"/>
      <c r="AS190" s="35"/>
      <c r="AT190" s="68"/>
      <c r="AW190" s="35"/>
      <c r="AX190" s="35"/>
      <c r="AY190" s="35"/>
      <c r="AZ190" s="35"/>
      <c r="BA190" s="35"/>
      <c r="BB190" s="35"/>
    </row>
    <row r="191" spans="1:54" x14ac:dyDescent="0.25">
      <c r="A191" s="31"/>
      <c r="L191" s="31"/>
      <c r="M191" s="31"/>
      <c r="T191" s="31"/>
      <c r="U191" s="31"/>
      <c r="V191" s="33"/>
      <c r="W191" s="31"/>
      <c r="X191" s="31"/>
      <c r="Y191" s="31"/>
      <c r="Z191" s="31"/>
      <c r="AA191" s="31"/>
      <c r="AO191" s="35"/>
      <c r="AP191" s="35"/>
      <c r="AQ191" s="35"/>
      <c r="AR191" s="35"/>
      <c r="AS191" s="35"/>
      <c r="AT191" s="68"/>
      <c r="AW191" s="35"/>
      <c r="AX191" s="35"/>
      <c r="AY191" s="35"/>
      <c r="AZ191" s="35"/>
      <c r="BA191" s="35"/>
      <c r="BB191" s="35"/>
    </row>
    <row r="192" spans="1:54" x14ac:dyDescent="0.25">
      <c r="A192" s="31"/>
      <c r="L192" s="31"/>
      <c r="M192" s="31"/>
      <c r="T192" s="31"/>
      <c r="U192" s="31"/>
      <c r="V192" s="33"/>
      <c r="W192" s="31"/>
      <c r="X192" s="31"/>
      <c r="Y192" s="31"/>
      <c r="Z192" s="31"/>
      <c r="AA192" s="31"/>
      <c r="AO192" s="35"/>
      <c r="AP192" s="35"/>
      <c r="AQ192" s="35"/>
      <c r="AR192" s="35"/>
      <c r="AS192" s="35"/>
      <c r="AT192" s="68"/>
      <c r="AW192" s="35"/>
      <c r="AX192" s="35"/>
      <c r="AY192" s="35"/>
      <c r="AZ192" s="35"/>
      <c r="BA192" s="35"/>
      <c r="BB192" s="35"/>
    </row>
    <row r="193" spans="1:54" x14ac:dyDescent="0.25">
      <c r="A193" s="31"/>
      <c r="L193" s="31"/>
      <c r="M193" s="31"/>
      <c r="T193" s="31"/>
      <c r="U193" s="31"/>
      <c r="V193" s="33"/>
      <c r="W193" s="31"/>
      <c r="X193" s="31"/>
      <c r="Y193" s="31"/>
      <c r="Z193" s="31"/>
      <c r="AA193" s="31"/>
      <c r="AO193" s="35"/>
      <c r="AP193" s="35"/>
      <c r="AQ193" s="35"/>
      <c r="AR193" s="35"/>
      <c r="AS193" s="35"/>
      <c r="AT193" s="68"/>
      <c r="AW193" s="35"/>
      <c r="AX193" s="35"/>
      <c r="AY193" s="35"/>
      <c r="AZ193" s="35"/>
      <c r="BA193" s="35"/>
      <c r="BB193" s="35"/>
    </row>
    <row r="194" spans="1:54" x14ac:dyDescent="0.25">
      <c r="A194" s="31"/>
      <c r="L194" s="31"/>
      <c r="M194" s="31"/>
      <c r="T194" s="31"/>
      <c r="U194" s="31"/>
      <c r="V194" s="33"/>
      <c r="W194" s="31"/>
      <c r="X194" s="31"/>
      <c r="Y194" s="31"/>
      <c r="Z194" s="31"/>
      <c r="AA194" s="31"/>
      <c r="AO194" s="35"/>
      <c r="AP194" s="35"/>
      <c r="AQ194" s="35"/>
      <c r="AR194" s="35"/>
      <c r="AS194" s="35"/>
      <c r="AT194" s="68"/>
      <c r="AW194" s="35"/>
      <c r="AX194" s="35"/>
      <c r="AY194" s="35"/>
      <c r="AZ194" s="35"/>
      <c r="BA194" s="35"/>
      <c r="BB194" s="35"/>
    </row>
    <row r="195" spans="1:54" x14ac:dyDescent="0.25">
      <c r="A195" s="31"/>
      <c r="L195" s="31"/>
      <c r="M195" s="31"/>
      <c r="T195" s="31"/>
      <c r="U195" s="31"/>
      <c r="V195" s="33"/>
      <c r="W195" s="31"/>
      <c r="X195" s="31"/>
      <c r="Y195" s="31"/>
      <c r="Z195" s="31"/>
      <c r="AA195" s="31"/>
      <c r="AO195" s="35"/>
      <c r="AP195" s="35"/>
      <c r="AQ195" s="35"/>
      <c r="AR195" s="35"/>
      <c r="AS195" s="35"/>
      <c r="AT195" s="68"/>
      <c r="AW195" s="35"/>
      <c r="AX195" s="35"/>
      <c r="AY195" s="35"/>
      <c r="AZ195" s="35"/>
      <c r="BA195" s="35"/>
      <c r="BB195" s="35"/>
    </row>
    <row r="196" spans="1:54" x14ac:dyDescent="0.25">
      <c r="A196" s="31"/>
      <c r="L196" s="31"/>
      <c r="M196" s="31"/>
      <c r="T196" s="31"/>
      <c r="U196" s="31"/>
      <c r="V196" s="33"/>
      <c r="W196" s="31"/>
      <c r="X196" s="31"/>
      <c r="Y196" s="31"/>
      <c r="Z196" s="31"/>
      <c r="AA196" s="31"/>
      <c r="AO196" s="35"/>
      <c r="AP196" s="35"/>
      <c r="AQ196" s="35"/>
      <c r="AR196" s="35"/>
      <c r="AS196" s="35"/>
      <c r="AT196" s="68"/>
      <c r="AW196" s="35"/>
      <c r="AX196" s="35"/>
      <c r="AY196" s="35"/>
      <c r="AZ196" s="35"/>
      <c r="BA196" s="35"/>
      <c r="BB196" s="35"/>
    </row>
    <row r="197" spans="1:54" x14ac:dyDescent="0.25">
      <c r="A197" s="31"/>
      <c r="L197" s="31"/>
      <c r="M197" s="31"/>
      <c r="T197" s="31"/>
      <c r="U197" s="31"/>
      <c r="V197" s="33"/>
      <c r="W197" s="31"/>
      <c r="X197" s="31"/>
      <c r="Y197" s="31"/>
      <c r="Z197" s="31"/>
      <c r="AA197" s="31"/>
      <c r="AO197" s="35"/>
      <c r="AP197" s="35"/>
      <c r="AQ197" s="35"/>
      <c r="AR197" s="35"/>
      <c r="AS197" s="35"/>
      <c r="AT197" s="68"/>
      <c r="AW197" s="35"/>
      <c r="AX197" s="35"/>
      <c r="AY197" s="35"/>
      <c r="AZ197" s="35"/>
      <c r="BA197" s="35"/>
      <c r="BB197" s="35"/>
    </row>
    <row r="198" spans="1:54" x14ac:dyDescent="0.25">
      <c r="A198" s="31"/>
      <c r="L198" s="31"/>
      <c r="M198" s="31"/>
      <c r="T198" s="31"/>
      <c r="U198" s="31"/>
      <c r="V198" s="33"/>
      <c r="W198" s="31"/>
      <c r="X198" s="31"/>
      <c r="Y198" s="31"/>
      <c r="Z198" s="31"/>
      <c r="AA198" s="31"/>
      <c r="AO198" s="35"/>
      <c r="AP198" s="35"/>
      <c r="AQ198" s="35"/>
      <c r="AR198" s="35"/>
      <c r="AS198" s="35"/>
      <c r="AT198" s="68"/>
      <c r="AW198" s="35"/>
      <c r="AX198" s="35"/>
      <c r="AY198" s="35"/>
      <c r="AZ198" s="35"/>
      <c r="BA198" s="35"/>
      <c r="BB198" s="35"/>
    </row>
    <row r="199" spans="1:54" x14ac:dyDescent="0.25">
      <c r="A199" s="31"/>
      <c r="L199" s="31"/>
      <c r="M199" s="31"/>
      <c r="T199" s="31"/>
      <c r="U199" s="31"/>
      <c r="V199" s="33"/>
      <c r="W199" s="31"/>
      <c r="X199" s="31"/>
      <c r="Y199" s="31"/>
      <c r="Z199" s="31"/>
      <c r="AA199" s="31"/>
      <c r="AO199" s="35"/>
      <c r="AP199" s="35"/>
      <c r="AQ199" s="35"/>
      <c r="AR199" s="35"/>
      <c r="AS199" s="35"/>
      <c r="AT199" s="68"/>
      <c r="AW199" s="35"/>
      <c r="AX199" s="35"/>
      <c r="AY199" s="35"/>
      <c r="AZ199" s="35"/>
      <c r="BA199" s="35"/>
      <c r="BB199" s="35"/>
    </row>
    <row r="200" spans="1:54" x14ac:dyDescent="0.25">
      <c r="A200" s="31"/>
      <c r="L200" s="31"/>
      <c r="M200" s="31"/>
      <c r="T200" s="31"/>
      <c r="U200" s="31"/>
      <c r="V200" s="33"/>
      <c r="W200" s="31"/>
      <c r="X200" s="31"/>
      <c r="Y200" s="31"/>
      <c r="Z200" s="31"/>
      <c r="AA200" s="31"/>
      <c r="AO200" s="35"/>
      <c r="AP200" s="35"/>
      <c r="AQ200" s="35"/>
      <c r="AR200" s="35"/>
      <c r="AS200" s="35"/>
      <c r="AT200" s="68"/>
      <c r="AW200" s="35"/>
      <c r="AX200" s="35"/>
      <c r="AY200" s="35"/>
      <c r="AZ200" s="35"/>
      <c r="BA200" s="35"/>
      <c r="BB200" s="35"/>
    </row>
    <row r="201" spans="1:54" x14ac:dyDescent="0.25">
      <c r="A201" s="31"/>
      <c r="L201" s="31"/>
      <c r="M201" s="31"/>
      <c r="T201" s="31"/>
      <c r="U201" s="31"/>
      <c r="V201" s="33"/>
      <c r="W201" s="31"/>
      <c r="X201" s="31"/>
      <c r="Y201" s="31"/>
      <c r="Z201" s="31"/>
      <c r="AA201" s="31"/>
      <c r="AO201" s="35"/>
      <c r="AP201" s="35"/>
      <c r="AQ201" s="35"/>
      <c r="AR201" s="35"/>
      <c r="AS201" s="35"/>
      <c r="AT201" s="68"/>
      <c r="AW201" s="35"/>
      <c r="AX201" s="35"/>
      <c r="AY201" s="35"/>
      <c r="AZ201" s="35"/>
      <c r="BA201" s="35"/>
      <c r="BB201" s="35"/>
    </row>
    <row r="202" spans="1:54" x14ac:dyDescent="0.25">
      <c r="A202" s="31"/>
      <c r="L202" s="31"/>
      <c r="M202" s="31"/>
      <c r="T202" s="31"/>
      <c r="U202" s="31"/>
      <c r="V202" s="33"/>
      <c r="W202" s="31"/>
      <c r="X202" s="31"/>
      <c r="Y202" s="31"/>
      <c r="Z202" s="31"/>
      <c r="AA202" s="31"/>
      <c r="AO202" s="35"/>
      <c r="AP202" s="35"/>
      <c r="AQ202" s="35"/>
      <c r="AR202" s="35"/>
      <c r="AS202" s="35"/>
      <c r="AT202" s="68"/>
      <c r="AW202" s="35"/>
      <c r="AX202" s="35"/>
      <c r="AY202" s="35"/>
      <c r="AZ202" s="35"/>
      <c r="BA202" s="35"/>
      <c r="BB202" s="35"/>
    </row>
    <row r="203" spans="1:54" x14ac:dyDescent="0.25">
      <c r="A203" s="31"/>
      <c r="L203" s="31"/>
      <c r="M203" s="31"/>
      <c r="T203" s="31"/>
      <c r="U203" s="31"/>
      <c r="V203" s="33"/>
      <c r="W203" s="31"/>
      <c r="X203" s="31"/>
      <c r="Y203" s="31"/>
      <c r="Z203" s="31"/>
      <c r="AA203" s="31"/>
      <c r="AO203" s="35"/>
      <c r="AP203" s="35"/>
      <c r="AQ203" s="35"/>
      <c r="AR203" s="35"/>
      <c r="AS203" s="35"/>
      <c r="AT203" s="68"/>
      <c r="AW203" s="35"/>
      <c r="AX203" s="35"/>
      <c r="AY203" s="35"/>
      <c r="AZ203" s="35"/>
      <c r="BA203" s="35"/>
      <c r="BB203" s="35"/>
    </row>
    <row r="204" spans="1:54" x14ac:dyDescent="0.25">
      <c r="A204" s="31"/>
      <c r="L204" s="31"/>
      <c r="M204" s="31"/>
      <c r="T204" s="31"/>
      <c r="U204" s="31"/>
      <c r="V204" s="33"/>
      <c r="W204" s="31"/>
      <c r="X204" s="31"/>
      <c r="Y204" s="31"/>
      <c r="Z204" s="31"/>
      <c r="AA204" s="31"/>
      <c r="AO204" s="35"/>
      <c r="AP204" s="35"/>
      <c r="AQ204" s="35"/>
      <c r="AR204" s="35"/>
      <c r="AS204" s="35"/>
      <c r="AT204" s="68"/>
      <c r="AW204" s="35"/>
      <c r="AX204" s="35"/>
      <c r="AY204" s="35"/>
      <c r="AZ204" s="35"/>
      <c r="BA204" s="35"/>
      <c r="BB204" s="35"/>
    </row>
    <row r="205" spans="1:54" x14ac:dyDescent="0.25">
      <c r="A205" s="31"/>
      <c r="L205" s="31"/>
      <c r="M205" s="31"/>
      <c r="T205" s="31"/>
      <c r="U205" s="31"/>
      <c r="V205" s="33"/>
      <c r="W205" s="31"/>
      <c r="X205" s="31"/>
      <c r="Y205" s="31"/>
      <c r="Z205" s="31"/>
      <c r="AA205" s="31"/>
      <c r="AO205" s="35"/>
      <c r="AP205" s="35"/>
      <c r="AQ205" s="35"/>
      <c r="AR205" s="35"/>
      <c r="AS205" s="35"/>
      <c r="AT205" s="68"/>
      <c r="AW205" s="35"/>
      <c r="AX205" s="35"/>
      <c r="AY205" s="35"/>
      <c r="AZ205" s="35"/>
      <c r="BA205" s="35"/>
      <c r="BB205" s="35"/>
    </row>
    <row r="206" spans="1:54" x14ac:dyDescent="0.25">
      <c r="A206" s="31"/>
      <c r="L206" s="31"/>
      <c r="M206" s="31"/>
      <c r="T206" s="31"/>
      <c r="U206" s="31"/>
      <c r="V206" s="33"/>
      <c r="W206" s="31"/>
      <c r="X206" s="31"/>
      <c r="Y206" s="31"/>
      <c r="Z206" s="31"/>
      <c r="AA206" s="31"/>
      <c r="AO206" s="35"/>
      <c r="AP206" s="35"/>
      <c r="AQ206" s="35"/>
      <c r="AR206" s="35"/>
      <c r="AS206" s="35"/>
      <c r="AT206" s="68"/>
      <c r="AW206" s="35"/>
      <c r="AX206" s="35"/>
      <c r="AY206" s="35"/>
      <c r="AZ206" s="35"/>
      <c r="BA206" s="35"/>
      <c r="BB206" s="35"/>
    </row>
    <row r="207" spans="1:54" x14ac:dyDescent="0.25">
      <c r="A207" s="31"/>
      <c r="L207" s="31"/>
      <c r="M207" s="31"/>
      <c r="T207" s="31"/>
      <c r="U207" s="31"/>
      <c r="V207" s="33"/>
      <c r="W207" s="31"/>
      <c r="X207" s="31"/>
      <c r="Y207" s="31"/>
      <c r="Z207" s="31"/>
      <c r="AA207" s="31"/>
      <c r="AO207" s="35"/>
      <c r="AP207" s="35"/>
      <c r="AQ207" s="35"/>
      <c r="AR207" s="35"/>
      <c r="AS207" s="35"/>
      <c r="AT207" s="68"/>
      <c r="AW207" s="35"/>
      <c r="AX207" s="35"/>
      <c r="AY207" s="35"/>
      <c r="AZ207" s="35"/>
      <c r="BA207" s="35"/>
      <c r="BB207" s="35"/>
    </row>
    <row r="208" spans="1:54" x14ac:dyDescent="0.25">
      <c r="A208" s="31"/>
      <c r="L208" s="31"/>
      <c r="M208" s="31"/>
      <c r="T208" s="31"/>
      <c r="U208" s="31"/>
      <c r="V208" s="33"/>
      <c r="W208" s="31"/>
      <c r="X208" s="31"/>
      <c r="Y208" s="31"/>
      <c r="Z208" s="31"/>
      <c r="AA208" s="31"/>
      <c r="AO208" s="35"/>
      <c r="AP208" s="35"/>
      <c r="AQ208" s="35"/>
      <c r="AR208" s="35"/>
      <c r="AS208" s="35"/>
      <c r="AT208" s="68"/>
      <c r="AW208" s="35"/>
      <c r="AX208" s="35"/>
      <c r="AY208" s="35"/>
      <c r="AZ208" s="35"/>
      <c r="BA208" s="35"/>
      <c r="BB208" s="35"/>
    </row>
    <row r="209" spans="1:54" x14ac:dyDescent="0.25">
      <c r="A209" s="31"/>
      <c r="L209" s="31"/>
      <c r="M209" s="31"/>
      <c r="T209" s="31"/>
      <c r="U209" s="31"/>
      <c r="V209" s="33"/>
      <c r="W209" s="31"/>
      <c r="X209" s="31"/>
      <c r="Y209" s="31"/>
      <c r="Z209" s="31"/>
      <c r="AA209" s="31"/>
      <c r="AO209" s="35"/>
      <c r="AP209" s="35"/>
      <c r="AQ209" s="35"/>
      <c r="AR209" s="35"/>
      <c r="AS209" s="35"/>
      <c r="AT209" s="68"/>
      <c r="AW209" s="35"/>
      <c r="AX209" s="35"/>
      <c r="AY209" s="35"/>
      <c r="AZ209" s="35"/>
      <c r="BA209" s="35"/>
      <c r="BB209" s="35"/>
    </row>
    <row r="210" spans="1:54" x14ac:dyDescent="0.25">
      <c r="A210" s="31"/>
      <c r="L210" s="31"/>
      <c r="M210" s="31"/>
      <c r="T210" s="31"/>
      <c r="U210" s="31"/>
      <c r="V210" s="33"/>
      <c r="W210" s="31"/>
      <c r="X210" s="31"/>
      <c r="Y210" s="31"/>
      <c r="Z210" s="31"/>
      <c r="AA210" s="31"/>
      <c r="AO210" s="35"/>
      <c r="AP210" s="35"/>
      <c r="AQ210" s="35"/>
      <c r="AR210" s="35"/>
      <c r="AS210" s="35"/>
      <c r="AT210" s="68"/>
      <c r="AW210" s="35"/>
      <c r="AX210" s="35"/>
      <c r="AY210" s="35"/>
      <c r="AZ210" s="35"/>
      <c r="BA210" s="35"/>
      <c r="BB210" s="35"/>
    </row>
    <row r="211" spans="1:54" x14ac:dyDescent="0.25">
      <c r="A211" s="31"/>
      <c r="L211" s="31"/>
      <c r="M211" s="31"/>
      <c r="T211" s="31"/>
      <c r="U211" s="31"/>
      <c r="V211" s="33"/>
      <c r="W211" s="31"/>
      <c r="X211" s="31"/>
      <c r="Y211" s="31"/>
      <c r="Z211" s="31"/>
      <c r="AA211" s="31"/>
      <c r="AO211" s="35"/>
      <c r="AP211" s="35"/>
      <c r="AQ211" s="35"/>
      <c r="AR211" s="35"/>
      <c r="AS211" s="35"/>
      <c r="AT211" s="68"/>
      <c r="AW211" s="35"/>
      <c r="AX211" s="35"/>
      <c r="AY211" s="35"/>
      <c r="AZ211" s="35"/>
      <c r="BA211" s="35"/>
      <c r="BB211" s="35"/>
    </row>
    <row r="212" spans="1:54" x14ac:dyDescent="0.25">
      <c r="A212" s="31"/>
      <c r="L212" s="31"/>
      <c r="M212" s="31"/>
      <c r="T212" s="31"/>
      <c r="U212" s="31"/>
      <c r="V212" s="33"/>
      <c r="W212" s="31"/>
      <c r="X212" s="31"/>
      <c r="Y212" s="31"/>
      <c r="Z212" s="31"/>
      <c r="AA212" s="31"/>
      <c r="AO212" s="35"/>
      <c r="AP212" s="35"/>
      <c r="AQ212" s="35"/>
      <c r="AR212" s="35"/>
      <c r="AS212" s="35"/>
      <c r="AT212" s="68"/>
      <c r="AW212" s="35"/>
      <c r="AX212" s="35"/>
      <c r="AY212" s="35"/>
      <c r="AZ212" s="35"/>
      <c r="BA212" s="35"/>
      <c r="BB212" s="35"/>
    </row>
    <row r="213" spans="1:54" x14ac:dyDescent="0.25">
      <c r="A213" s="31"/>
      <c r="L213" s="31"/>
      <c r="M213" s="31"/>
      <c r="T213" s="31"/>
      <c r="U213" s="31"/>
      <c r="V213" s="33"/>
      <c r="W213" s="31"/>
      <c r="X213" s="31"/>
      <c r="Y213" s="31"/>
      <c r="Z213" s="31"/>
      <c r="AA213" s="31"/>
      <c r="AO213" s="35"/>
      <c r="AP213" s="35"/>
      <c r="AQ213" s="35"/>
      <c r="AR213" s="35"/>
      <c r="AS213" s="35"/>
      <c r="AT213" s="68"/>
      <c r="AW213" s="35"/>
      <c r="AX213" s="35"/>
      <c r="AY213" s="35"/>
      <c r="AZ213" s="35"/>
      <c r="BA213" s="35"/>
      <c r="BB213" s="35"/>
    </row>
    <row r="214" spans="1:54" x14ac:dyDescent="0.25">
      <c r="A214" s="31"/>
      <c r="L214" s="31"/>
      <c r="M214" s="31"/>
      <c r="T214" s="31"/>
      <c r="U214" s="31"/>
      <c r="V214" s="33"/>
      <c r="W214" s="31"/>
      <c r="X214" s="31"/>
      <c r="Y214" s="31"/>
      <c r="Z214" s="31"/>
      <c r="AA214" s="31"/>
      <c r="AO214" s="35"/>
      <c r="AP214" s="35"/>
      <c r="AQ214" s="35"/>
      <c r="AR214" s="35"/>
      <c r="AS214" s="35"/>
      <c r="AT214" s="68"/>
      <c r="AW214" s="35"/>
      <c r="AX214" s="35"/>
      <c r="AY214" s="35"/>
      <c r="AZ214" s="35"/>
      <c r="BA214" s="35"/>
      <c r="BB214" s="35"/>
    </row>
    <row r="215" spans="1:54" x14ac:dyDescent="0.25">
      <c r="A215" s="31"/>
      <c r="L215" s="31"/>
      <c r="M215" s="31"/>
      <c r="T215" s="31"/>
      <c r="U215" s="31"/>
      <c r="V215" s="33"/>
      <c r="W215" s="31"/>
      <c r="X215" s="31"/>
      <c r="Y215" s="31"/>
      <c r="Z215" s="31"/>
      <c r="AA215" s="31"/>
      <c r="AO215" s="35"/>
      <c r="AP215" s="35"/>
      <c r="AQ215" s="35"/>
      <c r="AR215" s="35"/>
      <c r="AS215" s="35"/>
      <c r="AT215" s="68"/>
      <c r="AW215" s="35"/>
      <c r="AX215" s="35"/>
      <c r="AY215" s="35"/>
      <c r="AZ215" s="35"/>
      <c r="BA215" s="35"/>
      <c r="BB215" s="35"/>
    </row>
    <row r="216" spans="1:54" x14ac:dyDescent="0.25">
      <c r="A216" s="31"/>
      <c r="L216" s="31"/>
      <c r="M216" s="31"/>
      <c r="T216" s="31"/>
      <c r="U216" s="31"/>
      <c r="V216" s="33"/>
      <c r="W216" s="31"/>
      <c r="X216" s="31"/>
      <c r="Y216" s="31"/>
      <c r="Z216" s="31"/>
      <c r="AA216" s="31"/>
      <c r="AO216" s="35"/>
      <c r="AP216" s="35"/>
      <c r="AQ216" s="35"/>
      <c r="AR216" s="35"/>
      <c r="AS216" s="35"/>
      <c r="AT216" s="68"/>
      <c r="AW216" s="35"/>
      <c r="AX216" s="35"/>
      <c r="AY216" s="35"/>
      <c r="AZ216" s="35"/>
      <c r="BA216" s="35"/>
      <c r="BB216" s="35"/>
    </row>
    <row r="217" spans="1:54" x14ac:dyDescent="0.25">
      <c r="A217" s="31"/>
      <c r="L217" s="31"/>
      <c r="M217" s="31"/>
      <c r="T217" s="31"/>
      <c r="U217" s="31"/>
      <c r="V217" s="33"/>
      <c r="W217" s="31"/>
      <c r="X217" s="31"/>
      <c r="Y217" s="31"/>
      <c r="Z217" s="31"/>
      <c r="AA217" s="31"/>
      <c r="AO217" s="35"/>
      <c r="AP217" s="35"/>
      <c r="AQ217" s="35"/>
      <c r="AR217" s="35"/>
      <c r="AS217" s="35"/>
      <c r="AT217" s="68"/>
      <c r="AW217" s="35"/>
      <c r="AX217" s="35"/>
      <c r="AY217" s="35"/>
      <c r="AZ217" s="35"/>
      <c r="BA217" s="35"/>
      <c r="BB217" s="35"/>
    </row>
    <row r="218" spans="1:54" x14ac:dyDescent="0.25">
      <c r="A218" s="31"/>
      <c r="L218" s="31"/>
      <c r="M218" s="31"/>
      <c r="T218" s="31"/>
      <c r="U218" s="31"/>
      <c r="V218" s="33"/>
      <c r="W218" s="31"/>
      <c r="X218" s="31"/>
      <c r="Y218" s="31"/>
      <c r="Z218" s="31"/>
      <c r="AA218" s="31"/>
      <c r="AO218" s="35"/>
      <c r="AP218" s="35"/>
      <c r="AQ218" s="35"/>
      <c r="AR218" s="35"/>
      <c r="AS218" s="35"/>
      <c r="AT218" s="68"/>
      <c r="AW218" s="35"/>
      <c r="AX218" s="35"/>
      <c r="AY218" s="35"/>
      <c r="AZ218" s="35"/>
      <c r="BA218" s="35"/>
      <c r="BB218" s="35"/>
    </row>
    <row r="219" spans="1:54" x14ac:dyDescent="0.25">
      <c r="A219" s="31"/>
      <c r="L219" s="31"/>
      <c r="M219" s="31"/>
      <c r="T219" s="31"/>
      <c r="U219" s="31"/>
      <c r="V219" s="33"/>
      <c r="W219" s="31"/>
      <c r="X219" s="31"/>
      <c r="Y219" s="31"/>
      <c r="Z219" s="31"/>
      <c r="AA219" s="31"/>
      <c r="AO219" s="35"/>
      <c r="AP219" s="35"/>
      <c r="AQ219" s="35"/>
      <c r="AR219" s="35"/>
      <c r="AS219" s="35"/>
      <c r="AT219" s="68"/>
      <c r="AW219" s="35"/>
      <c r="AX219" s="35"/>
      <c r="AY219" s="35"/>
      <c r="AZ219" s="35"/>
      <c r="BA219" s="35"/>
      <c r="BB219" s="35"/>
    </row>
    <row r="220" spans="1:54" x14ac:dyDescent="0.25">
      <c r="A220" s="31"/>
      <c r="L220" s="31"/>
      <c r="M220" s="31"/>
      <c r="T220" s="31"/>
      <c r="U220" s="31"/>
      <c r="V220" s="33"/>
      <c r="W220" s="31"/>
      <c r="X220" s="31"/>
      <c r="Y220" s="31"/>
      <c r="Z220" s="31"/>
      <c r="AA220" s="31"/>
      <c r="AO220" s="35"/>
      <c r="AP220" s="35"/>
      <c r="AQ220" s="35"/>
      <c r="AR220" s="35"/>
      <c r="AS220" s="35"/>
      <c r="AT220" s="68"/>
      <c r="AW220" s="35"/>
      <c r="AX220" s="35"/>
      <c r="AY220" s="35"/>
      <c r="AZ220" s="35"/>
      <c r="BA220" s="35"/>
      <c r="BB220" s="35"/>
    </row>
    <row r="221" spans="1:54" x14ac:dyDescent="0.25">
      <c r="A221" s="31"/>
      <c r="L221" s="31"/>
      <c r="M221" s="31"/>
      <c r="T221" s="31"/>
      <c r="U221" s="31"/>
      <c r="V221" s="33"/>
      <c r="W221" s="31"/>
      <c r="X221" s="31"/>
      <c r="Y221" s="31"/>
      <c r="Z221" s="31"/>
      <c r="AA221" s="31"/>
      <c r="AO221" s="35"/>
      <c r="AP221" s="35"/>
      <c r="AQ221" s="35"/>
      <c r="AR221" s="35"/>
      <c r="AS221" s="35"/>
      <c r="AT221" s="68"/>
      <c r="AW221" s="35"/>
      <c r="AX221" s="35"/>
      <c r="AY221" s="35"/>
      <c r="AZ221" s="35"/>
      <c r="BA221" s="35"/>
      <c r="BB221" s="35"/>
    </row>
    <row r="222" spans="1:54" x14ac:dyDescent="0.25">
      <c r="A222" s="31"/>
      <c r="L222" s="31"/>
      <c r="M222" s="31"/>
      <c r="T222" s="31"/>
      <c r="U222" s="31"/>
      <c r="V222" s="33"/>
      <c r="W222" s="31"/>
      <c r="X222" s="31"/>
      <c r="Y222" s="31"/>
      <c r="Z222" s="31"/>
      <c r="AA222" s="31"/>
      <c r="AO222" s="35"/>
      <c r="AP222" s="35"/>
      <c r="AQ222" s="35"/>
      <c r="AR222" s="35"/>
      <c r="AS222" s="35"/>
      <c r="AT222" s="68"/>
      <c r="AW222" s="35"/>
      <c r="AX222" s="35"/>
      <c r="AY222" s="35"/>
      <c r="AZ222" s="35"/>
      <c r="BA222" s="35"/>
      <c r="BB222" s="35"/>
    </row>
    <row r="223" spans="1:54" x14ac:dyDescent="0.25">
      <c r="A223" s="31"/>
      <c r="L223" s="31"/>
      <c r="M223" s="31"/>
      <c r="T223" s="31"/>
      <c r="U223" s="31"/>
      <c r="V223" s="33"/>
      <c r="W223" s="31"/>
      <c r="X223" s="31"/>
      <c r="Y223" s="31"/>
      <c r="Z223" s="31"/>
      <c r="AA223" s="31"/>
      <c r="AO223" s="35"/>
      <c r="AP223" s="35"/>
      <c r="AQ223" s="35"/>
      <c r="AR223" s="35"/>
      <c r="AS223" s="35"/>
      <c r="AT223" s="68"/>
      <c r="AW223" s="35"/>
      <c r="AX223" s="35"/>
      <c r="AY223" s="35"/>
      <c r="AZ223" s="35"/>
      <c r="BA223" s="35"/>
      <c r="BB223" s="35"/>
    </row>
    <row r="224" spans="1:54" x14ac:dyDescent="0.25">
      <c r="A224" s="31"/>
      <c r="L224" s="31"/>
      <c r="M224" s="31"/>
      <c r="T224" s="31"/>
      <c r="U224" s="31"/>
      <c r="V224" s="33"/>
      <c r="W224" s="31"/>
      <c r="X224" s="31"/>
      <c r="Y224" s="31"/>
      <c r="Z224" s="31"/>
      <c r="AA224" s="31"/>
      <c r="AO224" s="35"/>
      <c r="AP224" s="35"/>
      <c r="AQ224" s="35"/>
      <c r="AR224" s="35"/>
      <c r="AS224" s="35"/>
      <c r="AT224" s="68"/>
      <c r="AW224" s="35"/>
      <c r="AX224" s="35"/>
      <c r="AY224" s="35"/>
      <c r="AZ224" s="35"/>
      <c r="BA224" s="35"/>
      <c r="BB224" s="35"/>
    </row>
    <row r="225" spans="1:54" x14ac:dyDescent="0.25">
      <c r="A225" s="31"/>
      <c r="L225" s="31"/>
      <c r="M225" s="31"/>
      <c r="T225" s="31"/>
      <c r="U225" s="31"/>
      <c r="V225" s="33"/>
      <c r="W225" s="31"/>
      <c r="X225" s="31"/>
      <c r="Y225" s="31"/>
      <c r="Z225" s="31"/>
      <c r="AA225" s="31"/>
      <c r="AO225" s="35"/>
      <c r="AP225" s="35"/>
      <c r="AQ225" s="35"/>
      <c r="AR225" s="35"/>
      <c r="AS225" s="35"/>
      <c r="AT225" s="68"/>
      <c r="AW225" s="35"/>
      <c r="AX225" s="35"/>
      <c r="AY225" s="35"/>
      <c r="AZ225" s="35"/>
      <c r="BA225" s="35"/>
      <c r="BB225" s="35"/>
    </row>
    <row r="226" spans="1:54" x14ac:dyDescent="0.25">
      <c r="A226" s="31"/>
      <c r="L226" s="31"/>
      <c r="M226" s="31"/>
      <c r="T226" s="31"/>
      <c r="U226" s="31"/>
      <c r="V226" s="33"/>
      <c r="W226" s="31"/>
      <c r="X226" s="31"/>
      <c r="Y226" s="31"/>
      <c r="Z226" s="31"/>
      <c r="AA226" s="31"/>
      <c r="AO226" s="35"/>
      <c r="AP226" s="35"/>
      <c r="AQ226" s="35"/>
      <c r="AR226" s="35"/>
      <c r="AS226" s="35"/>
      <c r="AT226" s="68"/>
      <c r="AW226" s="35"/>
      <c r="AX226" s="35"/>
      <c r="AY226" s="35"/>
      <c r="AZ226" s="35"/>
      <c r="BA226" s="35"/>
      <c r="BB226" s="35"/>
    </row>
    <row r="227" spans="1:54" x14ac:dyDescent="0.25">
      <c r="A227" s="31"/>
      <c r="L227" s="31"/>
      <c r="M227" s="31"/>
      <c r="T227" s="31"/>
      <c r="U227" s="31"/>
      <c r="V227" s="33"/>
      <c r="W227" s="31"/>
      <c r="X227" s="31"/>
      <c r="Y227" s="31"/>
      <c r="Z227" s="31"/>
      <c r="AA227" s="31"/>
      <c r="AO227" s="35"/>
      <c r="AP227" s="35"/>
      <c r="AQ227" s="35"/>
      <c r="AR227" s="35"/>
      <c r="AS227" s="35"/>
      <c r="AT227" s="68"/>
      <c r="AW227" s="35"/>
      <c r="AX227" s="35"/>
      <c r="AY227" s="35"/>
      <c r="AZ227" s="35"/>
      <c r="BA227" s="35"/>
      <c r="BB227" s="35"/>
    </row>
    <row r="228" spans="1:54" x14ac:dyDescent="0.25">
      <c r="A228" s="31"/>
      <c r="L228" s="31"/>
      <c r="M228" s="31"/>
      <c r="T228" s="31"/>
      <c r="U228" s="31"/>
      <c r="V228" s="33"/>
      <c r="W228" s="31"/>
      <c r="X228" s="31"/>
      <c r="Y228" s="31"/>
      <c r="Z228" s="31"/>
      <c r="AA228" s="31"/>
      <c r="AO228" s="35"/>
      <c r="AP228" s="35"/>
      <c r="AQ228" s="35"/>
      <c r="AR228" s="35"/>
      <c r="AS228" s="35"/>
      <c r="AT228" s="68"/>
      <c r="AW228" s="35"/>
      <c r="AX228" s="35"/>
      <c r="AY228" s="35"/>
      <c r="AZ228" s="35"/>
      <c r="BA228" s="35"/>
      <c r="BB228" s="35"/>
    </row>
    <row r="229" spans="1:54" x14ac:dyDescent="0.25">
      <c r="A229" s="31"/>
      <c r="L229" s="31"/>
      <c r="M229" s="31"/>
      <c r="T229" s="31"/>
      <c r="U229" s="31"/>
      <c r="V229" s="33"/>
      <c r="W229" s="31"/>
      <c r="X229" s="31"/>
      <c r="Y229" s="31"/>
      <c r="Z229" s="31"/>
      <c r="AA229" s="31"/>
      <c r="AO229" s="35"/>
      <c r="AP229" s="35"/>
      <c r="AQ229" s="35"/>
      <c r="AR229" s="35"/>
      <c r="AS229" s="35"/>
      <c r="AT229" s="68"/>
      <c r="AW229" s="35"/>
      <c r="AX229" s="35"/>
      <c r="AY229" s="35"/>
      <c r="AZ229" s="35"/>
      <c r="BA229" s="35"/>
      <c r="BB229" s="35"/>
    </row>
    <row r="230" spans="1:54" x14ac:dyDescent="0.25">
      <c r="A230" s="31"/>
      <c r="L230" s="31"/>
      <c r="M230" s="31"/>
      <c r="T230" s="31"/>
      <c r="U230" s="31"/>
      <c r="V230" s="33"/>
      <c r="W230" s="31"/>
      <c r="X230" s="31"/>
      <c r="Y230" s="31"/>
      <c r="Z230" s="31"/>
      <c r="AA230" s="31"/>
      <c r="AO230" s="35"/>
      <c r="AP230" s="35"/>
      <c r="AQ230" s="35"/>
      <c r="AR230" s="35"/>
      <c r="AS230" s="35"/>
      <c r="AT230" s="68"/>
      <c r="AW230" s="35"/>
      <c r="AX230" s="35"/>
      <c r="AY230" s="35"/>
      <c r="AZ230" s="35"/>
      <c r="BA230" s="35"/>
      <c r="BB230" s="35"/>
    </row>
    <row r="231" spans="1:54" x14ac:dyDescent="0.25">
      <c r="A231" s="31"/>
      <c r="L231" s="31"/>
      <c r="M231" s="31"/>
      <c r="T231" s="31"/>
      <c r="U231" s="31"/>
      <c r="V231" s="33"/>
      <c r="W231" s="31"/>
      <c r="X231" s="31"/>
      <c r="Y231" s="31"/>
      <c r="Z231" s="31"/>
      <c r="AA231" s="31"/>
      <c r="AO231" s="35"/>
      <c r="AP231" s="35"/>
      <c r="AQ231" s="35"/>
      <c r="AR231" s="35"/>
      <c r="AS231" s="35"/>
      <c r="AT231" s="68"/>
      <c r="AW231" s="35"/>
      <c r="AX231" s="35"/>
      <c r="AY231" s="35"/>
      <c r="AZ231" s="35"/>
      <c r="BA231" s="35"/>
      <c r="BB231" s="35"/>
    </row>
    <row r="232" spans="1:54" x14ac:dyDescent="0.25">
      <c r="A232" s="31"/>
      <c r="L232" s="31"/>
      <c r="M232" s="31"/>
      <c r="T232" s="31"/>
      <c r="U232" s="31"/>
      <c r="V232" s="33"/>
      <c r="W232" s="31"/>
      <c r="X232" s="31"/>
      <c r="Y232" s="31"/>
      <c r="Z232" s="31"/>
      <c r="AA232" s="31"/>
      <c r="AO232" s="35"/>
      <c r="AP232" s="35"/>
      <c r="AQ232" s="35"/>
      <c r="AR232" s="35"/>
      <c r="AS232" s="35"/>
      <c r="AT232" s="68"/>
      <c r="AW232" s="35"/>
      <c r="AX232" s="35"/>
      <c r="AY232" s="35"/>
      <c r="AZ232" s="35"/>
      <c r="BA232" s="35"/>
      <c r="BB232" s="35"/>
    </row>
    <row r="233" spans="1:54" x14ac:dyDescent="0.25">
      <c r="A233" s="31"/>
      <c r="L233" s="31"/>
      <c r="M233" s="31"/>
      <c r="T233" s="31"/>
      <c r="U233" s="31"/>
      <c r="V233" s="33"/>
      <c r="W233" s="31"/>
      <c r="X233" s="31"/>
      <c r="Y233" s="31"/>
      <c r="Z233" s="31"/>
      <c r="AA233" s="31"/>
      <c r="AO233" s="35"/>
      <c r="AP233" s="35"/>
      <c r="AQ233" s="35"/>
      <c r="AR233" s="35"/>
      <c r="AS233" s="35"/>
      <c r="AT233" s="68"/>
      <c r="AW233" s="35"/>
      <c r="AX233" s="35"/>
      <c r="AY233" s="35"/>
      <c r="AZ233" s="35"/>
      <c r="BA233" s="35"/>
      <c r="BB233" s="35"/>
    </row>
    <row r="234" spans="1:54" x14ac:dyDescent="0.25">
      <c r="A234" s="31"/>
      <c r="L234" s="31"/>
      <c r="M234" s="31"/>
      <c r="T234" s="31"/>
      <c r="U234" s="31"/>
      <c r="V234" s="33"/>
      <c r="W234" s="31"/>
      <c r="X234" s="31"/>
      <c r="Y234" s="31"/>
      <c r="Z234" s="31"/>
      <c r="AA234" s="31"/>
      <c r="AO234" s="35"/>
      <c r="AP234" s="35"/>
      <c r="AQ234" s="35"/>
      <c r="AR234" s="35"/>
      <c r="AS234" s="35"/>
      <c r="AT234" s="68"/>
      <c r="AW234" s="35"/>
      <c r="AX234" s="35"/>
      <c r="AY234" s="35"/>
      <c r="AZ234" s="35"/>
      <c r="BA234" s="35"/>
      <c r="BB234" s="35"/>
    </row>
    <row r="235" spans="1:54" x14ac:dyDescent="0.25">
      <c r="A235" s="31"/>
      <c r="L235" s="31"/>
      <c r="M235" s="31"/>
      <c r="T235" s="31"/>
      <c r="U235" s="31"/>
      <c r="V235" s="33"/>
      <c r="W235" s="31"/>
      <c r="X235" s="31"/>
      <c r="Y235" s="31"/>
      <c r="Z235" s="31"/>
      <c r="AA235" s="31"/>
      <c r="AO235" s="35"/>
      <c r="AP235" s="35"/>
      <c r="AQ235" s="35"/>
      <c r="AR235" s="35"/>
      <c r="AS235" s="35"/>
      <c r="AT235" s="68"/>
      <c r="AW235" s="35"/>
      <c r="AX235" s="35"/>
      <c r="AY235" s="35"/>
      <c r="AZ235" s="35"/>
      <c r="BA235" s="35"/>
      <c r="BB235" s="35"/>
    </row>
    <row r="236" spans="1:54" x14ac:dyDescent="0.25">
      <c r="A236" s="31"/>
      <c r="L236" s="31"/>
      <c r="M236" s="31"/>
      <c r="T236" s="31"/>
      <c r="U236" s="31"/>
      <c r="V236" s="33"/>
      <c r="W236" s="31"/>
      <c r="X236" s="31"/>
      <c r="Y236" s="31"/>
      <c r="Z236" s="31"/>
      <c r="AA236" s="31"/>
      <c r="AO236" s="35"/>
      <c r="AP236" s="35"/>
      <c r="AQ236" s="35"/>
      <c r="AR236" s="35"/>
      <c r="AS236" s="35"/>
      <c r="AT236" s="68"/>
      <c r="AW236" s="35"/>
      <c r="AX236" s="35"/>
      <c r="AY236" s="35"/>
      <c r="AZ236" s="35"/>
      <c r="BA236" s="35"/>
      <c r="BB236" s="35"/>
    </row>
    <row r="237" spans="1:54" x14ac:dyDescent="0.25">
      <c r="A237" s="31"/>
      <c r="L237" s="31"/>
      <c r="M237" s="31"/>
      <c r="T237" s="31"/>
      <c r="U237" s="31"/>
      <c r="V237" s="33"/>
      <c r="W237" s="31"/>
      <c r="X237" s="31"/>
      <c r="Y237" s="31"/>
      <c r="Z237" s="31"/>
      <c r="AA237" s="31"/>
      <c r="AO237" s="35"/>
      <c r="AP237" s="35"/>
      <c r="AQ237" s="35"/>
      <c r="AR237" s="35"/>
      <c r="AS237" s="35"/>
      <c r="AT237" s="68"/>
      <c r="AW237" s="35"/>
      <c r="AX237" s="35"/>
      <c r="AY237" s="35"/>
      <c r="AZ237" s="35"/>
      <c r="BA237" s="35"/>
      <c r="BB237" s="35"/>
    </row>
    <row r="238" spans="1:54" x14ac:dyDescent="0.25">
      <c r="A238" s="31"/>
      <c r="L238" s="31"/>
      <c r="M238" s="31"/>
      <c r="T238" s="31"/>
      <c r="U238" s="31"/>
      <c r="V238" s="33"/>
      <c r="W238" s="31"/>
      <c r="X238" s="31"/>
      <c r="Y238" s="31"/>
      <c r="Z238" s="31"/>
      <c r="AA238" s="31"/>
      <c r="AO238" s="35"/>
      <c r="AP238" s="35"/>
      <c r="AQ238" s="35"/>
      <c r="AR238" s="35"/>
      <c r="AS238" s="35"/>
      <c r="AT238" s="68"/>
      <c r="AW238" s="35"/>
      <c r="AX238" s="35"/>
      <c r="AY238" s="35"/>
      <c r="AZ238" s="35"/>
      <c r="BA238" s="35"/>
      <c r="BB238" s="35"/>
    </row>
    <row r="239" spans="1:54" x14ac:dyDescent="0.25">
      <c r="A239" s="31"/>
      <c r="L239" s="31"/>
      <c r="M239" s="31"/>
      <c r="T239" s="31"/>
      <c r="U239" s="31"/>
      <c r="V239" s="33"/>
      <c r="W239" s="31"/>
      <c r="X239" s="31"/>
      <c r="Y239" s="31"/>
      <c r="Z239" s="31"/>
      <c r="AA239" s="31"/>
      <c r="AO239" s="35"/>
      <c r="AP239" s="35"/>
      <c r="AQ239" s="35"/>
      <c r="AR239" s="35"/>
      <c r="AS239" s="35"/>
      <c r="AT239" s="68"/>
      <c r="AW239" s="35"/>
      <c r="AX239" s="35"/>
      <c r="AY239" s="35"/>
      <c r="AZ239" s="35"/>
      <c r="BA239" s="35"/>
      <c r="BB239" s="35"/>
    </row>
    <row r="240" spans="1:54" x14ac:dyDescent="0.25">
      <c r="A240" s="31"/>
      <c r="L240" s="31"/>
      <c r="M240" s="31"/>
      <c r="T240" s="31"/>
      <c r="U240" s="31"/>
      <c r="V240" s="33"/>
      <c r="W240" s="31"/>
      <c r="X240" s="31"/>
      <c r="Y240" s="31"/>
      <c r="Z240" s="31"/>
      <c r="AA240" s="31"/>
      <c r="AO240" s="35"/>
      <c r="AP240" s="35"/>
      <c r="AQ240" s="35"/>
      <c r="AR240" s="35"/>
      <c r="AS240" s="35"/>
      <c r="AT240" s="68"/>
      <c r="AW240" s="35"/>
      <c r="AX240" s="35"/>
      <c r="AY240" s="35"/>
      <c r="AZ240" s="35"/>
      <c r="BA240" s="35"/>
      <c r="BB240" s="35"/>
    </row>
    <row r="241" spans="1:54" x14ac:dyDescent="0.25">
      <c r="A241" s="31"/>
      <c r="L241" s="31"/>
      <c r="M241" s="31"/>
      <c r="T241" s="31"/>
      <c r="U241" s="31"/>
      <c r="V241" s="33"/>
      <c r="W241" s="31"/>
      <c r="X241" s="31"/>
      <c r="Y241" s="31"/>
      <c r="Z241" s="31"/>
      <c r="AA241" s="31"/>
      <c r="AO241" s="35"/>
      <c r="AP241" s="35"/>
      <c r="AQ241" s="35"/>
      <c r="AR241" s="35"/>
      <c r="AS241" s="35"/>
      <c r="AT241" s="68"/>
      <c r="AW241" s="35"/>
      <c r="AX241" s="35"/>
      <c r="AY241" s="35"/>
      <c r="AZ241" s="35"/>
      <c r="BA241" s="35"/>
      <c r="BB241" s="35"/>
    </row>
    <row r="242" spans="1:54" x14ac:dyDescent="0.25">
      <c r="A242" s="31"/>
      <c r="L242" s="31"/>
      <c r="M242" s="31"/>
      <c r="T242" s="31"/>
      <c r="U242" s="31"/>
      <c r="V242" s="33"/>
      <c r="W242" s="31"/>
      <c r="X242" s="31"/>
      <c r="Y242" s="31"/>
      <c r="Z242" s="31"/>
      <c r="AA242" s="31"/>
      <c r="AO242" s="35"/>
      <c r="AP242" s="35"/>
      <c r="AQ242" s="35"/>
      <c r="AR242" s="35"/>
      <c r="AS242" s="35"/>
      <c r="AT242" s="68"/>
      <c r="AW242" s="35"/>
      <c r="AX242" s="35"/>
      <c r="AY242" s="35"/>
      <c r="AZ242" s="35"/>
      <c r="BA242" s="35"/>
      <c r="BB242" s="35"/>
    </row>
    <row r="243" spans="1:54" x14ac:dyDescent="0.25">
      <c r="A243" s="31"/>
      <c r="L243" s="31"/>
      <c r="M243" s="31"/>
      <c r="T243" s="31"/>
      <c r="U243" s="31"/>
      <c r="V243" s="33"/>
      <c r="W243" s="31"/>
      <c r="X243" s="31"/>
      <c r="Y243" s="31"/>
      <c r="Z243" s="31"/>
      <c r="AA243" s="31"/>
      <c r="AO243" s="35"/>
      <c r="AP243" s="35"/>
      <c r="AQ243" s="35"/>
      <c r="AR243" s="35"/>
      <c r="AS243" s="35"/>
      <c r="AT243" s="68"/>
      <c r="AW243" s="35"/>
      <c r="AX243" s="35"/>
      <c r="AY243" s="35"/>
      <c r="AZ243" s="35"/>
      <c r="BA243" s="35"/>
      <c r="BB243" s="35"/>
    </row>
    <row r="244" spans="1:54" x14ac:dyDescent="0.25">
      <c r="A244" s="31"/>
      <c r="L244" s="31"/>
      <c r="M244" s="31"/>
      <c r="T244" s="31"/>
      <c r="U244" s="31"/>
      <c r="V244" s="33"/>
      <c r="W244" s="31"/>
      <c r="X244" s="31"/>
      <c r="Y244" s="31"/>
      <c r="Z244" s="31"/>
      <c r="AA244" s="31"/>
      <c r="AO244" s="35"/>
      <c r="AP244" s="35"/>
      <c r="AQ244" s="35"/>
      <c r="AR244" s="35"/>
      <c r="AS244" s="35"/>
      <c r="AT244" s="68"/>
      <c r="AW244" s="35"/>
      <c r="AX244" s="35"/>
      <c r="AY244" s="35"/>
      <c r="AZ244" s="35"/>
      <c r="BA244" s="35"/>
      <c r="BB244" s="35"/>
    </row>
    <row r="245" spans="1:54" x14ac:dyDescent="0.25">
      <c r="A245" s="31"/>
      <c r="L245" s="31"/>
      <c r="M245" s="31"/>
      <c r="T245" s="31"/>
      <c r="U245" s="31"/>
      <c r="V245" s="33"/>
      <c r="W245" s="31"/>
      <c r="X245" s="31"/>
      <c r="Y245" s="31"/>
      <c r="Z245" s="31"/>
      <c r="AA245" s="31"/>
      <c r="AO245" s="35"/>
      <c r="AP245" s="35"/>
      <c r="AQ245" s="35"/>
      <c r="AR245" s="35"/>
      <c r="AS245" s="35"/>
      <c r="AT245" s="68"/>
      <c r="AW245" s="35"/>
      <c r="AX245" s="35"/>
      <c r="AY245" s="35"/>
      <c r="AZ245" s="35"/>
      <c r="BA245" s="35"/>
      <c r="BB245" s="35"/>
    </row>
    <row r="246" spans="1:54" x14ac:dyDescent="0.25">
      <c r="A246" s="31"/>
      <c r="L246" s="31"/>
      <c r="M246" s="31"/>
      <c r="T246" s="31"/>
      <c r="U246" s="31"/>
      <c r="V246" s="33"/>
      <c r="W246" s="31"/>
      <c r="X246" s="31"/>
      <c r="Y246" s="31"/>
      <c r="Z246" s="31"/>
      <c r="AA246" s="31"/>
      <c r="AO246" s="35"/>
      <c r="AP246" s="35"/>
      <c r="AQ246" s="35"/>
      <c r="AR246" s="35"/>
      <c r="AS246" s="35"/>
      <c r="AT246" s="68"/>
      <c r="AW246" s="35"/>
      <c r="AX246" s="35"/>
      <c r="AY246" s="35"/>
      <c r="AZ246" s="35"/>
      <c r="BA246" s="35"/>
      <c r="BB246" s="35"/>
    </row>
    <row r="247" spans="1:54" x14ac:dyDescent="0.25">
      <c r="A247" s="31"/>
      <c r="L247" s="31"/>
      <c r="M247" s="31"/>
      <c r="T247" s="31"/>
      <c r="U247" s="31"/>
      <c r="V247" s="33"/>
      <c r="W247" s="31"/>
      <c r="X247" s="31"/>
      <c r="Y247" s="31"/>
      <c r="Z247" s="31"/>
      <c r="AA247" s="31"/>
      <c r="AO247" s="35"/>
      <c r="AP247" s="35"/>
      <c r="AQ247" s="35"/>
      <c r="AR247" s="35"/>
      <c r="AS247" s="35"/>
      <c r="AT247" s="68"/>
      <c r="AW247" s="35"/>
      <c r="AX247" s="35"/>
      <c r="AY247" s="35"/>
      <c r="AZ247" s="35"/>
      <c r="BA247" s="35"/>
      <c r="BB247" s="35"/>
    </row>
    <row r="248" spans="1:54" x14ac:dyDescent="0.25">
      <c r="A248" s="31"/>
      <c r="L248" s="31"/>
      <c r="M248" s="31"/>
      <c r="T248" s="31"/>
      <c r="U248" s="31"/>
      <c r="V248" s="33"/>
      <c r="W248" s="31"/>
      <c r="X248" s="31"/>
      <c r="Y248" s="31"/>
      <c r="Z248" s="31"/>
      <c r="AA248" s="31"/>
      <c r="AO248" s="35"/>
      <c r="AP248" s="35"/>
      <c r="AQ248" s="35"/>
      <c r="AR248" s="35"/>
      <c r="AS248" s="35"/>
      <c r="AT248" s="68"/>
      <c r="AW248" s="35"/>
      <c r="AX248" s="35"/>
      <c r="AY248" s="35"/>
      <c r="AZ248" s="35"/>
      <c r="BA248" s="35"/>
      <c r="BB248" s="35"/>
    </row>
    <row r="249" spans="1:54" x14ac:dyDescent="0.25">
      <c r="A249" s="31"/>
      <c r="L249" s="31"/>
      <c r="M249" s="31"/>
      <c r="T249" s="31"/>
      <c r="U249" s="31"/>
      <c r="V249" s="33"/>
      <c r="W249" s="31"/>
      <c r="X249" s="31"/>
      <c r="Y249" s="31"/>
      <c r="Z249" s="31"/>
      <c r="AA249" s="31"/>
      <c r="AO249" s="35"/>
      <c r="AP249" s="35"/>
      <c r="AQ249" s="35"/>
      <c r="AR249" s="35"/>
      <c r="AS249" s="35"/>
      <c r="AT249" s="68"/>
      <c r="AW249" s="35"/>
      <c r="AX249" s="35"/>
      <c r="AY249" s="35"/>
      <c r="AZ249" s="35"/>
      <c r="BA249" s="35"/>
      <c r="BB249" s="35"/>
    </row>
    <row r="250" spans="1:54" x14ac:dyDescent="0.25">
      <c r="A250" s="31"/>
      <c r="L250" s="31"/>
      <c r="M250" s="31"/>
      <c r="T250" s="31"/>
      <c r="U250" s="31"/>
      <c r="V250" s="33"/>
      <c r="W250" s="31"/>
      <c r="X250" s="31"/>
      <c r="Y250" s="31"/>
      <c r="Z250" s="31"/>
      <c r="AA250" s="31"/>
      <c r="AO250" s="35"/>
      <c r="AP250" s="35"/>
      <c r="AQ250" s="35"/>
      <c r="AR250" s="35"/>
      <c r="AS250" s="35"/>
      <c r="AT250" s="68"/>
      <c r="AW250" s="35"/>
      <c r="AX250" s="35"/>
      <c r="AY250" s="35"/>
      <c r="AZ250" s="35"/>
      <c r="BA250" s="35"/>
      <c r="BB250" s="35"/>
    </row>
    <row r="251" spans="1:54" x14ac:dyDescent="0.25">
      <c r="A251" s="31"/>
      <c r="L251" s="31"/>
      <c r="M251" s="31"/>
      <c r="T251" s="31"/>
      <c r="U251" s="31"/>
      <c r="V251" s="33"/>
      <c r="W251" s="31"/>
      <c r="X251" s="31"/>
      <c r="Y251" s="31"/>
      <c r="Z251" s="31"/>
      <c r="AA251" s="31"/>
      <c r="AO251" s="35"/>
      <c r="AP251" s="35"/>
      <c r="AQ251" s="35"/>
      <c r="AR251" s="35"/>
      <c r="AS251" s="35"/>
      <c r="AT251" s="68"/>
      <c r="AW251" s="35"/>
      <c r="AX251" s="35"/>
      <c r="AY251" s="35"/>
      <c r="AZ251" s="35"/>
      <c r="BA251" s="35"/>
      <c r="BB251" s="35"/>
    </row>
    <row r="252" spans="1:54" x14ac:dyDescent="0.25">
      <c r="A252" s="31"/>
      <c r="L252" s="31"/>
      <c r="M252" s="31"/>
      <c r="T252" s="31"/>
      <c r="U252" s="31"/>
      <c r="V252" s="33"/>
      <c r="W252" s="31"/>
      <c r="X252" s="31"/>
      <c r="Y252" s="31"/>
      <c r="Z252" s="31"/>
      <c r="AA252" s="31"/>
      <c r="AO252" s="35"/>
      <c r="AP252" s="35"/>
      <c r="AQ252" s="35"/>
      <c r="AR252" s="35"/>
      <c r="AS252" s="35"/>
      <c r="AT252" s="68"/>
      <c r="AW252" s="35"/>
      <c r="AX252" s="35"/>
      <c r="AY252" s="35"/>
      <c r="AZ252" s="35"/>
      <c r="BA252" s="35"/>
      <c r="BB252" s="35"/>
    </row>
    <row r="253" spans="1:54" x14ac:dyDescent="0.25">
      <c r="A253" s="31"/>
      <c r="L253" s="31"/>
      <c r="M253" s="31"/>
      <c r="T253" s="31"/>
      <c r="U253" s="31"/>
      <c r="V253" s="33"/>
      <c r="W253" s="31"/>
      <c r="X253" s="31"/>
      <c r="Y253" s="31"/>
      <c r="Z253" s="31"/>
      <c r="AA253" s="31"/>
      <c r="AO253" s="35"/>
      <c r="AP253" s="35"/>
      <c r="AQ253" s="35"/>
      <c r="AR253" s="35"/>
      <c r="AS253" s="35"/>
      <c r="AT253" s="68"/>
      <c r="AW253" s="35"/>
      <c r="AX253" s="35"/>
      <c r="AY253" s="35"/>
      <c r="AZ253" s="35"/>
      <c r="BA253" s="35"/>
      <c r="BB253" s="35"/>
    </row>
    <row r="254" spans="1:54" x14ac:dyDescent="0.25">
      <c r="A254" s="31"/>
      <c r="L254" s="31"/>
      <c r="M254" s="31"/>
      <c r="T254" s="31"/>
      <c r="U254" s="31"/>
      <c r="V254" s="33"/>
      <c r="W254" s="31"/>
      <c r="X254" s="31"/>
      <c r="Y254" s="31"/>
      <c r="Z254" s="31"/>
      <c r="AA254" s="31"/>
      <c r="AO254" s="35"/>
      <c r="AP254" s="35"/>
      <c r="AQ254" s="35"/>
      <c r="AR254" s="35"/>
      <c r="AS254" s="35"/>
      <c r="AT254" s="68"/>
      <c r="AW254" s="35"/>
      <c r="AX254" s="35"/>
      <c r="AY254" s="35"/>
      <c r="AZ254" s="35"/>
      <c r="BA254" s="35"/>
      <c r="BB254" s="35"/>
    </row>
    <row r="255" spans="1:54" x14ac:dyDescent="0.25">
      <c r="A255" s="31"/>
      <c r="L255" s="31"/>
      <c r="M255" s="31"/>
      <c r="T255" s="31"/>
      <c r="U255" s="31"/>
      <c r="V255" s="33"/>
      <c r="W255" s="31"/>
      <c r="X255" s="31"/>
      <c r="Y255" s="31"/>
      <c r="Z255" s="31"/>
      <c r="AA255" s="31"/>
      <c r="AO255" s="35"/>
      <c r="AP255" s="35"/>
      <c r="AQ255" s="35"/>
      <c r="AR255" s="35"/>
      <c r="AS255" s="35"/>
      <c r="AT255" s="68"/>
      <c r="AW255" s="35"/>
      <c r="AX255" s="35"/>
      <c r="AY255" s="35"/>
      <c r="AZ255" s="35"/>
      <c r="BA255" s="35"/>
      <c r="BB255" s="35"/>
    </row>
    <row r="256" spans="1:54" x14ac:dyDescent="0.25">
      <c r="A256" s="31"/>
      <c r="L256" s="31"/>
      <c r="M256" s="31"/>
      <c r="T256" s="31"/>
      <c r="U256" s="31"/>
      <c r="V256" s="33"/>
      <c r="W256" s="31"/>
      <c r="X256" s="31"/>
      <c r="Y256" s="31"/>
      <c r="Z256" s="31"/>
      <c r="AA256" s="31"/>
      <c r="AO256" s="35"/>
      <c r="AP256" s="35"/>
      <c r="AQ256" s="35"/>
      <c r="AR256" s="35"/>
      <c r="AS256" s="35"/>
      <c r="AT256" s="68"/>
      <c r="AW256" s="35"/>
      <c r="AX256" s="35"/>
      <c r="AY256" s="35"/>
      <c r="AZ256" s="35"/>
      <c r="BA256" s="35"/>
      <c r="BB256" s="35"/>
    </row>
    <row r="257" spans="1:54" x14ac:dyDescent="0.25">
      <c r="A257" s="31"/>
      <c r="L257" s="31"/>
      <c r="M257" s="31"/>
      <c r="T257" s="31"/>
      <c r="U257" s="31"/>
      <c r="V257" s="33"/>
      <c r="W257" s="31"/>
      <c r="X257" s="31"/>
      <c r="Y257" s="31"/>
      <c r="Z257" s="31"/>
      <c r="AA257" s="31"/>
      <c r="AO257" s="35"/>
      <c r="AP257" s="35"/>
      <c r="AQ257" s="35"/>
      <c r="AR257" s="35"/>
      <c r="AS257" s="35"/>
      <c r="AT257" s="68"/>
      <c r="AW257" s="35"/>
      <c r="AX257" s="35"/>
      <c r="AY257" s="35"/>
      <c r="AZ257" s="35"/>
      <c r="BA257" s="35"/>
      <c r="BB257" s="35"/>
    </row>
    <row r="258" spans="1:54" x14ac:dyDescent="0.25">
      <c r="A258" s="31"/>
      <c r="L258" s="31"/>
      <c r="M258" s="31"/>
      <c r="T258" s="31"/>
      <c r="U258" s="31"/>
      <c r="V258" s="33"/>
      <c r="W258" s="31"/>
      <c r="X258" s="31"/>
      <c r="Y258" s="31"/>
      <c r="Z258" s="31"/>
      <c r="AA258" s="31"/>
      <c r="AO258" s="35"/>
      <c r="AP258" s="35"/>
      <c r="AQ258" s="35"/>
      <c r="AR258" s="35"/>
      <c r="AS258" s="35"/>
      <c r="AT258" s="68"/>
      <c r="AW258" s="35"/>
      <c r="AX258" s="35"/>
      <c r="AY258" s="35"/>
      <c r="AZ258" s="35"/>
      <c r="BA258" s="35"/>
      <c r="BB258" s="35"/>
    </row>
    <row r="259" spans="1:54" x14ac:dyDescent="0.25">
      <c r="A259" s="31"/>
      <c r="L259" s="31"/>
      <c r="M259" s="31"/>
      <c r="T259" s="31"/>
      <c r="U259" s="31"/>
      <c r="V259" s="33"/>
      <c r="W259" s="31"/>
      <c r="X259" s="31"/>
      <c r="Y259" s="31"/>
      <c r="Z259" s="31"/>
      <c r="AA259" s="31"/>
      <c r="AO259" s="35"/>
      <c r="AP259" s="35"/>
      <c r="AQ259" s="35"/>
      <c r="AR259" s="35"/>
      <c r="AS259" s="35"/>
      <c r="AT259" s="68"/>
      <c r="AW259" s="35"/>
      <c r="AX259" s="35"/>
      <c r="AY259" s="35"/>
      <c r="AZ259" s="35"/>
      <c r="BA259" s="35"/>
      <c r="BB259" s="35"/>
    </row>
    <row r="260" spans="1:54" x14ac:dyDescent="0.25">
      <c r="A260" s="31"/>
      <c r="L260" s="31"/>
      <c r="M260" s="31"/>
      <c r="T260" s="31"/>
      <c r="U260" s="31"/>
      <c r="V260" s="33"/>
      <c r="W260" s="31"/>
      <c r="X260" s="31"/>
      <c r="Y260" s="31"/>
      <c r="Z260" s="31"/>
      <c r="AA260" s="31"/>
      <c r="AO260" s="35"/>
      <c r="AP260" s="35"/>
      <c r="AQ260" s="35"/>
      <c r="AR260" s="35"/>
      <c r="AS260" s="35"/>
      <c r="AT260" s="68"/>
      <c r="AW260" s="35"/>
      <c r="AX260" s="35"/>
      <c r="AY260" s="35"/>
      <c r="AZ260" s="35"/>
      <c r="BA260" s="35"/>
      <c r="BB260" s="35"/>
    </row>
    <row r="261" spans="1:54" x14ac:dyDescent="0.25">
      <c r="A261" s="31"/>
      <c r="L261" s="31"/>
      <c r="M261" s="31"/>
      <c r="T261" s="31"/>
      <c r="U261" s="31"/>
      <c r="V261" s="33"/>
      <c r="W261" s="31"/>
      <c r="X261" s="31"/>
      <c r="Y261" s="31"/>
      <c r="Z261" s="31"/>
      <c r="AA261" s="31"/>
      <c r="AO261" s="35"/>
      <c r="AP261" s="35"/>
      <c r="AQ261" s="35"/>
      <c r="AR261" s="35"/>
      <c r="AS261" s="35"/>
      <c r="AT261" s="68"/>
      <c r="AW261" s="35"/>
      <c r="AX261" s="35"/>
      <c r="AY261" s="35"/>
      <c r="AZ261" s="35"/>
      <c r="BA261" s="35"/>
      <c r="BB261" s="35"/>
    </row>
    <row r="262" spans="1:54" x14ac:dyDescent="0.25">
      <c r="A262" s="31"/>
      <c r="L262" s="31"/>
      <c r="M262" s="31"/>
      <c r="T262" s="31"/>
      <c r="U262" s="31"/>
      <c r="V262" s="33"/>
      <c r="W262" s="31"/>
      <c r="X262" s="31"/>
      <c r="Y262" s="31"/>
      <c r="Z262" s="31"/>
      <c r="AA262" s="31"/>
      <c r="AO262" s="35"/>
      <c r="AP262" s="35"/>
      <c r="AQ262" s="35"/>
      <c r="AR262" s="35"/>
      <c r="AS262" s="35"/>
      <c r="AT262" s="68"/>
      <c r="AW262" s="35"/>
      <c r="AX262" s="35"/>
      <c r="AY262" s="35"/>
      <c r="AZ262" s="35"/>
      <c r="BA262" s="35"/>
      <c r="BB262" s="35"/>
    </row>
    <row r="263" spans="1:54" x14ac:dyDescent="0.25">
      <c r="A263" s="31"/>
      <c r="L263" s="31"/>
      <c r="M263" s="31"/>
      <c r="T263" s="31"/>
      <c r="U263" s="31"/>
      <c r="V263" s="33"/>
      <c r="W263" s="31"/>
      <c r="X263" s="31"/>
      <c r="Y263" s="31"/>
      <c r="Z263" s="31"/>
      <c r="AA263" s="31"/>
      <c r="AO263" s="35"/>
      <c r="AP263" s="35"/>
      <c r="AQ263" s="35"/>
      <c r="AR263" s="35"/>
      <c r="AS263" s="35"/>
      <c r="AT263" s="68"/>
      <c r="AW263" s="35"/>
      <c r="AX263" s="35"/>
      <c r="AY263" s="35"/>
      <c r="AZ263" s="35"/>
      <c r="BA263" s="35"/>
      <c r="BB263" s="35"/>
    </row>
    <row r="264" spans="1:54" x14ac:dyDescent="0.25">
      <c r="A264" s="31"/>
      <c r="L264" s="31"/>
      <c r="M264" s="31"/>
      <c r="T264" s="31"/>
      <c r="U264" s="31"/>
      <c r="V264" s="33"/>
      <c r="W264" s="31"/>
      <c r="X264" s="31"/>
      <c r="Y264" s="31"/>
      <c r="Z264" s="31"/>
      <c r="AA264" s="31"/>
      <c r="AO264" s="35"/>
      <c r="AP264" s="35"/>
      <c r="AQ264" s="35"/>
      <c r="AR264" s="35"/>
      <c r="AS264" s="35"/>
      <c r="AT264" s="68"/>
      <c r="AW264" s="35"/>
      <c r="AX264" s="35"/>
      <c r="AY264" s="35"/>
      <c r="AZ264" s="35"/>
      <c r="BA264" s="35"/>
      <c r="BB264" s="35"/>
    </row>
    <row r="265" spans="1:54" x14ac:dyDescent="0.25">
      <c r="A265" s="31"/>
      <c r="L265" s="31"/>
      <c r="M265" s="31"/>
      <c r="T265" s="31"/>
      <c r="U265" s="31"/>
      <c r="V265" s="33"/>
      <c r="W265" s="31"/>
      <c r="X265" s="31"/>
      <c r="Y265" s="31"/>
      <c r="Z265" s="31"/>
      <c r="AA265" s="31"/>
      <c r="AO265" s="35"/>
      <c r="AP265" s="35"/>
      <c r="AQ265" s="35"/>
      <c r="AR265" s="35"/>
      <c r="AS265" s="35"/>
      <c r="AT265" s="68"/>
      <c r="AW265" s="35"/>
      <c r="AX265" s="35"/>
      <c r="AY265" s="35"/>
      <c r="AZ265" s="35"/>
      <c r="BA265" s="35"/>
      <c r="BB265" s="35"/>
    </row>
    <row r="266" spans="1:54" x14ac:dyDescent="0.25">
      <c r="A266" s="31"/>
      <c r="L266" s="31"/>
      <c r="M266" s="31"/>
      <c r="T266" s="31"/>
      <c r="U266" s="31"/>
      <c r="V266" s="33"/>
      <c r="W266" s="31"/>
      <c r="X266" s="31"/>
      <c r="Y266" s="31"/>
      <c r="Z266" s="31"/>
      <c r="AA266" s="31"/>
      <c r="AO266" s="35"/>
      <c r="AP266" s="35"/>
      <c r="AQ266" s="35"/>
      <c r="AR266" s="35"/>
      <c r="AS266" s="35"/>
      <c r="AT266" s="68"/>
      <c r="AW266" s="35"/>
      <c r="AX266" s="35"/>
      <c r="AY266" s="35"/>
      <c r="AZ266" s="35"/>
      <c r="BA266" s="35"/>
      <c r="BB266" s="35"/>
    </row>
    <row r="267" spans="1:54" x14ac:dyDescent="0.25">
      <c r="A267" s="31"/>
      <c r="L267" s="31"/>
      <c r="M267" s="31"/>
      <c r="T267" s="31"/>
      <c r="U267" s="31"/>
      <c r="V267" s="33"/>
      <c r="W267" s="31"/>
      <c r="X267" s="31"/>
      <c r="Y267" s="31"/>
      <c r="Z267" s="31"/>
      <c r="AA267" s="31"/>
      <c r="AO267" s="35"/>
      <c r="AP267" s="35"/>
      <c r="AQ267" s="35"/>
      <c r="AR267" s="35"/>
      <c r="AS267" s="35"/>
      <c r="AT267" s="68"/>
      <c r="AW267" s="35"/>
      <c r="AX267" s="35"/>
      <c r="AY267" s="35"/>
      <c r="AZ267" s="35"/>
      <c r="BA267" s="35"/>
      <c r="BB267" s="35"/>
    </row>
    <row r="268" spans="1:54" x14ac:dyDescent="0.25">
      <c r="A268" s="31"/>
      <c r="L268" s="31"/>
      <c r="M268" s="31"/>
      <c r="T268" s="31"/>
      <c r="U268" s="31"/>
      <c r="V268" s="33"/>
      <c r="W268" s="31"/>
      <c r="X268" s="31"/>
      <c r="Y268" s="31"/>
      <c r="Z268" s="31"/>
      <c r="AA268" s="31"/>
      <c r="AO268" s="35"/>
      <c r="AP268" s="35"/>
      <c r="AQ268" s="35"/>
      <c r="AR268" s="35"/>
      <c r="AS268" s="35"/>
      <c r="AT268" s="68"/>
      <c r="AW268" s="35"/>
      <c r="AX268" s="35"/>
      <c r="AY268" s="35"/>
      <c r="AZ268" s="35"/>
      <c r="BA268" s="35"/>
      <c r="BB268" s="35"/>
    </row>
    <row r="269" spans="1:54" x14ac:dyDescent="0.25">
      <c r="A269" s="31"/>
      <c r="L269" s="31"/>
      <c r="M269" s="31"/>
      <c r="T269" s="31"/>
      <c r="U269" s="31"/>
      <c r="V269" s="33"/>
      <c r="W269" s="31"/>
      <c r="X269" s="31"/>
      <c r="Y269" s="31"/>
      <c r="Z269" s="31"/>
      <c r="AA269" s="31"/>
      <c r="AO269" s="35"/>
      <c r="AP269" s="35"/>
      <c r="AQ269" s="35"/>
      <c r="AR269" s="35"/>
      <c r="AS269" s="35"/>
      <c r="AT269" s="68"/>
      <c r="AW269" s="35"/>
      <c r="AX269" s="35"/>
      <c r="AY269" s="35"/>
      <c r="AZ269" s="35"/>
      <c r="BA269" s="35"/>
      <c r="BB269" s="35"/>
    </row>
    <row r="270" spans="1:54" x14ac:dyDescent="0.25">
      <c r="A270" s="31"/>
      <c r="L270" s="31"/>
      <c r="M270" s="31"/>
      <c r="T270" s="31"/>
      <c r="U270" s="31"/>
      <c r="V270" s="33"/>
      <c r="W270" s="31"/>
      <c r="X270" s="31"/>
      <c r="Y270" s="31"/>
      <c r="Z270" s="31"/>
      <c r="AA270" s="31"/>
      <c r="AO270" s="35"/>
      <c r="AP270" s="35"/>
      <c r="AQ270" s="35"/>
      <c r="AR270" s="35"/>
      <c r="AS270" s="35"/>
      <c r="AT270" s="68"/>
      <c r="AW270" s="35"/>
      <c r="AX270" s="35"/>
      <c r="AY270" s="35"/>
      <c r="AZ270" s="35"/>
      <c r="BA270" s="35"/>
      <c r="BB270" s="35"/>
    </row>
    <row r="271" spans="1:54" x14ac:dyDescent="0.25">
      <c r="A271" s="31"/>
      <c r="L271" s="31"/>
      <c r="M271" s="31"/>
      <c r="T271" s="31"/>
      <c r="U271" s="31"/>
      <c r="V271" s="33"/>
      <c r="W271" s="31"/>
      <c r="X271" s="31"/>
      <c r="Y271" s="31"/>
      <c r="Z271" s="31"/>
      <c r="AA271" s="31"/>
      <c r="AO271" s="35"/>
      <c r="AP271" s="35"/>
      <c r="AQ271" s="35"/>
      <c r="AR271" s="35"/>
      <c r="AS271" s="35"/>
      <c r="AT271" s="68"/>
      <c r="AW271" s="35"/>
      <c r="AX271" s="35"/>
      <c r="AY271" s="35"/>
      <c r="AZ271" s="35"/>
      <c r="BA271" s="35"/>
      <c r="BB271" s="35"/>
    </row>
    <row r="272" spans="1:54" x14ac:dyDescent="0.25">
      <c r="A272" s="31"/>
      <c r="L272" s="31"/>
      <c r="M272" s="31"/>
      <c r="T272" s="31"/>
      <c r="U272" s="31"/>
      <c r="V272" s="33"/>
      <c r="W272" s="31"/>
      <c r="X272" s="31"/>
      <c r="Y272" s="31"/>
      <c r="Z272" s="31"/>
      <c r="AA272" s="31"/>
      <c r="AO272" s="35"/>
      <c r="AP272" s="35"/>
      <c r="AQ272" s="35"/>
      <c r="AR272" s="35"/>
      <c r="AS272" s="35"/>
      <c r="AT272" s="68"/>
      <c r="AW272" s="35"/>
      <c r="AX272" s="35"/>
      <c r="AY272" s="35"/>
      <c r="AZ272" s="35"/>
      <c r="BA272" s="35"/>
      <c r="BB272" s="35"/>
    </row>
    <row r="273" spans="1:54" x14ac:dyDescent="0.25">
      <c r="A273" s="31"/>
      <c r="L273" s="31"/>
      <c r="M273" s="31"/>
      <c r="T273" s="31"/>
      <c r="U273" s="31"/>
      <c r="V273" s="33"/>
      <c r="W273" s="31"/>
      <c r="X273" s="31"/>
      <c r="Y273" s="31"/>
      <c r="Z273" s="31"/>
      <c r="AA273" s="31"/>
      <c r="AO273" s="35"/>
      <c r="AP273" s="35"/>
      <c r="AQ273" s="35"/>
      <c r="AR273" s="35"/>
      <c r="AS273" s="35"/>
      <c r="AT273" s="68"/>
      <c r="AW273" s="35"/>
      <c r="AX273" s="35"/>
      <c r="AY273" s="35"/>
      <c r="AZ273" s="35"/>
      <c r="BA273" s="35"/>
      <c r="BB273" s="35"/>
    </row>
    <row r="274" spans="1:54" x14ac:dyDescent="0.25">
      <c r="A274" s="31"/>
      <c r="L274" s="31"/>
      <c r="M274" s="31"/>
      <c r="T274" s="31"/>
      <c r="U274" s="31"/>
      <c r="V274" s="33"/>
      <c r="W274" s="31"/>
      <c r="X274" s="31"/>
      <c r="Y274" s="31"/>
      <c r="Z274" s="31"/>
      <c r="AA274" s="31"/>
      <c r="AO274" s="35"/>
      <c r="AP274" s="35"/>
      <c r="AQ274" s="35"/>
      <c r="AR274" s="35"/>
      <c r="AS274" s="35"/>
      <c r="AT274" s="68"/>
      <c r="AW274" s="35"/>
      <c r="AX274" s="35"/>
      <c r="AY274" s="35"/>
      <c r="AZ274" s="35"/>
      <c r="BA274" s="35"/>
      <c r="BB274" s="35"/>
    </row>
    <row r="275" spans="1:54" x14ac:dyDescent="0.25">
      <c r="A275" s="31"/>
      <c r="L275" s="31"/>
      <c r="M275" s="31"/>
      <c r="T275" s="31"/>
      <c r="U275" s="31"/>
      <c r="V275" s="33"/>
      <c r="W275" s="31"/>
      <c r="X275" s="31"/>
      <c r="Y275" s="31"/>
      <c r="Z275" s="31"/>
      <c r="AA275" s="31"/>
      <c r="AO275" s="35"/>
      <c r="AP275" s="35"/>
      <c r="AQ275" s="35"/>
      <c r="AR275" s="35"/>
      <c r="AS275" s="35"/>
      <c r="AT275" s="68"/>
      <c r="AW275" s="35"/>
      <c r="AX275" s="35"/>
      <c r="AY275" s="35"/>
      <c r="AZ275" s="35"/>
      <c r="BA275" s="35"/>
      <c r="BB275" s="35"/>
    </row>
    <row r="276" spans="1:54" x14ac:dyDescent="0.25">
      <c r="A276" s="31"/>
      <c r="L276" s="31"/>
      <c r="M276" s="31"/>
      <c r="T276" s="31"/>
      <c r="U276" s="31"/>
      <c r="V276" s="33"/>
      <c r="W276" s="31"/>
      <c r="X276" s="31"/>
      <c r="Y276" s="31"/>
      <c r="Z276" s="31"/>
      <c r="AA276" s="31"/>
      <c r="AO276" s="35"/>
      <c r="AP276" s="35"/>
      <c r="AQ276" s="35"/>
      <c r="AR276" s="35"/>
      <c r="AS276" s="35"/>
      <c r="AT276" s="68"/>
      <c r="AW276" s="35"/>
      <c r="AX276" s="35"/>
      <c r="AY276" s="35"/>
      <c r="AZ276" s="35"/>
      <c r="BA276" s="35"/>
      <c r="BB276" s="35"/>
    </row>
    <row r="277" spans="1:54" x14ac:dyDescent="0.25">
      <c r="A277" s="31"/>
      <c r="L277" s="31"/>
      <c r="M277" s="31"/>
      <c r="T277" s="31"/>
      <c r="U277" s="31"/>
      <c r="V277" s="33"/>
      <c r="W277" s="31"/>
      <c r="X277" s="31"/>
      <c r="Y277" s="31"/>
      <c r="Z277" s="31"/>
      <c r="AA277" s="31"/>
      <c r="AO277" s="35"/>
      <c r="AP277" s="35"/>
      <c r="AQ277" s="35"/>
      <c r="AR277" s="35"/>
      <c r="AS277" s="35"/>
      <c r="AT277" s="68"/>
      <c r="AW277" s="35"/>
      <c r="AX277" s="35"/>
      <c r="AY277" s="35"/>
      <c r="AZ277" s="35"/>
      <c r="BA277" s="35"/>
      <c r="BB277" s="35"/>
    </row>
    <row r="278" spans="1:54" x14ac:dyDescent="0.25">
      <c r="A278" s="31"/>
      <c r="L278" s="31"/>
      <c r="M278" s="31"/>
      <c r="T278" s="31"/>
      <c r="U278" s="31"/>
      <c r="V278" s="33"/>
      <c r="W278" s="31"/>
      <c r="X278" s="31"/>
      <c r="Y278" s="31"/>
      <c r="Z278" s="31"/>
      <c r="AA278" s="31"/>
      <c r="AO278" s="35"/>
      <c r="AP278" s="35"/>
      <c r="AQ278" s="35"/>
      <c r="AR278" s="35"/>
      <c r="AS278" s="35"/>
      <c r="AT278" s="68"/>
      <c r="AW278" s="35"/>
      <c r="AX278" s="35"/>
      <c r="AY278" s="35"/>
      <c r="AZ278" s="35"/>
      <c r="BA278" s="35"/>
      <c r="BB278" s="35"/>
    </row>
    <row r="279" spans="1:54" x14ac:dyDescent="0.25">
      <c r="A279" s="31"/>
      <c r="L279" s="31"/>
      <c r="M279" s="31"/>
      <c r="T279" s="31"/>
      <c r="U279" s="31"/>
      <c r="V279" s="33"/>
      <c r="W279" s="31"/>
      <c r="X279" s="31"/>
      <c r="Y279" s="31"/>
      <c r="Z279" s="31"/>
      <c r="AA279" s="31"/>
      <c r="AO279" s="35"/>
      <c r="AP279" s="35"/>
      <c r="AQ279" s="35"/>
      <c r="AR279" s="35"/>
      <c r="AS279" s="35"/>
      <c r="AT279" s="68"/>
      <c r="AW279" s="35"/>
      <c r="AX279" s="35"/>
      <c r="AY279" s="35"/>
      <c r="AZ279" s="35"/>
      <c r="BA279" s="35"/>
      <c r="BB279" s="35"/>
    </row>
    <row r="280" spans="1:54" x14ac:dyDescent="0.25">
      <c r="A280" s="31"/>
      <c r="L280" s="31"/>
      <c r="M280" s="31"/>
      <c r="T280" s="31"/>
      <c r="U280" s="31"/>
      <c r="V280" s="33"/>
      <c r="W280" s="31"/>
      <c r="X280" s="31"/>
      <c r="Y280" s="31"/>
      <c r="Z280" s="31"/>
      <c r="AA280" s="31"/>
      <c r="AO280" s="35"/>
      <c r="AP280" s="35"/>
      <c r="AQ280" s="35"/>
      <c r="AR280" s="35"/>
      <c r="AS280" s="35"/>
      <c r="AT280" s="68"/>
      <c r="AW280" s="35"/>
      <c r="AX280" s="35"/>
      <c r="AY280" s="35"/>
      <c r="AZ280" s="35"/>
      <c r="BA280" s="35"/>
      <c r="BB280" s="35"/>
    </row>
    <row r="281" spans="1:54" x14ac:dyDescent="0.25">
      <c r="A281" s="31"/>
      <c r="L281" s="31"/>
      <c r="M281" s="31"/>
      <c r="T281" s="31"/>
      <c r="U281" s="31"/>
      <c r="V281" s="33"/>
      <c r="W281" s="31"/>
      <c r="X281" s="31"/>
      <c r="Y281" s="31"/>
      <c r="Z281" s="31"/>
      <c r="AA281" s="31"/>
      <c r="AO281" s="35"/>
      <c r="AP281" s="35"/>
      <c r="AQ281" s="35"/>
      <c r="AR281" s="35"/>
      <c r="AS281" s="35"/>
      <c r="AT281" s="68"/>
      <c r="AW281" s="35"/>
      <c r="AX281" s="35"/>
      <c r="AY281" s="35"/>
      <c r="AZ281" s="35"/>
      <c r="BA281" s="35"/>
      <c r="BB281" s="35"/>
    </row>
    <row r="282" spans="1:54" x14ac:dyDescent="0.25">
      <c r="A282" s="31"/>
      <c r="L282" s="31"/>
      <c r="M282" s="31"/>
      <c r="T282" s="31"/>
      <c r="U282" s="31"/>
      <c r="V282" s="33"/>
      <c r="W282" s="31"/>
      <c r="X282" s="31"/>
      <c r="Y282" s="31"/>
      <c r="Z282" s="31"/>
      <c r="AA282" s="31"/>
      <c r="AO282" s="35"/>
      <c r="AP282" s="35"/>
      <c r="AQ282" s="35"/>
      <c r="AR282" s="35"/>
      <c r="AS282" s="35"/>
      <c r="AT282" s="68"/>
      <c r="AW282" s="35"/>
      <c r="AX282" s="35"/>
      <c r="AY282" s="35"/>
      <c r="AZ282" s="35"/>
      <c r="BA282" s="35"/>
      <c r="BB282" s="35"/>
    </row>
    <row r="283" spans="1:54" x14ac:dyDescent="0.25">
      <c r="A283" s="31"/>
      <c r="L283" s="31"/>
      <c r="M283" s="31"/>
      <c r="T283" s="31"/>
      <c r="U283" s="31"/>
      <c r="V283" s="33"/>
      <c r="W283" s="31"/>
      <c r="X283" s="31"/>
      <c r="Y283" s="31"/>
      <c r="Z283" s="31"/>
      <c r="AA283" s="31"/>
      <c r="AO283" s="35"/>
      <c r="AP283" s="35"/>
      <c r="AQ283" s="35"/>
      <c r="AR283" s="35"/>
      <c r="AS283" s="35"/>
      <c r="AT283" s="68"/>
      <c r="AW283" s="35"/>
      <c r="AX283" s="35"/>
      <c r="AY283" s="35"/>
      <c r="AZ283" s="35"/>
      <c r="BA283" s="35"/>
      <c r="BB283" s="35"/>
    </row>
    <row r="284" spans="1:54" x14ac:dyDescent="0.25">
      <c r="A284" s="31"/>
      <c r="L284" s="31"/>
      <c r="M284" s="31"/>
      <c r="T284" s="31"/>
      <c r="U284" s="31"/>
      <c r="V284" s="33"/>
      <c r="W284" s="31"/>
      <c r="X284" s="31"/>
      <c r="Y284" s="31"/>
      <c r="Z284" s="31"/>
      <c r="AA284" s="31"/>
      <c r="AO284" s="35"/>
      <c r="AP284" s="35"/>
      <c r="AQ284" s="35"/>
      <c r="AR284" s="35"/>
      <c r="AS284" s="35"/>
      <c r="AT284" s="68"/>
      <c r="AW284" s="35"/>
      <c r="AX284" s="35"/>
      <c r="AY284" s="35"/>
      <c r="AZ284" s="35"/>
      <c r="BA284" s="35"/>
      <c r="BB284" s="35"/>
    </row>
    <row r="285" spans="1:54" x14ac:dyDescent="0.25">
      <c r="A285" s="31"/>
      <c r="L285" s="31"/>
      <c r="M285" s="31"/>
      <c r="T285" s="31"/>
      <c r="U285" s="31"/>
      <c r="V285" s="33"/>
      <c r="W285" s="31"/>
      <c r="X285" s="31"/>
      <c r="Y285" s="31"/>
      <c r="Z285" s="31"/>
      <c r="AA285" s="31"/>
      <c r="AO285" s="35"/>
      <c r="AP285" s="35"/>
      <c r="AQ285" s="35"/>
      <c r="AR285" s="35"/>
      <c r="AS285" s="35"/>
      <c r="AT285" s="68"/>
      <c r="AW285" s="35"/>
      <c r="AX285" s="35"/>
      <c r="AY285" s="35"/>
      <c r="AZ285" s="35"/>
      <c r="BA285" s="35"/>
      <c r="BB285" s="35"/>
    </row>
    <row r="286" spans="1:54" x14ac:dyDescent="0.25">
      <c r="A286" s="31"/>
      <c r="L286" s="31"/>
      <c r="M286" s="31"/>
      <c r="T286" s="31"/>
      <c r="U286" s="31"/>
      <c r="V286" s="33"/>
      <c r="W286" s="31"/>
      <c r="X286" s="31"/>
      <c r="Y286" s="31"/>
      <c r="Z286" s="31"/>
      <c r="AA286" s="31"/>
      <c r="AO286" s="35"/>
      <c r="AP286" s="35"/>
      <c r="AQ286" s="35"/>
      <c r="AR286" s="35"/>
      <c r="AS286" s="35"/>
      <c r="AT286" s="68"/>
      <c r="AW286" s="35"/>
      <c r="AX286" s="35"/>
      <c r="AY286" s="35"/>
      <c r="AZ286" s="35"/>
      <c r="BA286" s="35"/>
      <c r="BB286" s="35"/>
    </row>
    <row r="287" spans="1:54" x14ac:dyDescent="0.25">
      <c r="A287" s="31"/>
      <c r="L287" s="31"/>
      <c r="M287" s="31"/>
      <c r="T287" s="31"/>
      <c r="U287" s="31"/>
      <c r="V287" s="33"/>
      <c r="W287" s="31"/>
      <c r="X287" s="31"/>
      <c r="Y287" s="31"/>
      <c r="Z287" s="31"/>
      <c r="AA287" s="31"/>
      <c r="AO287" s="35"/>
      <c r="AP287" s="35"/>
      <c r="AQ287" s="35"/>
      <c r="AR287" s="35"/>
      <c r="AS287" s="35"/>
      <c r="AT287" s="68"/>
      <c r="AW287" s="35"/>
      <c r="AX287" s="35"/>
      <c r="AY287" s="35"/>
      <c r="AZ287" s="35"/>
      <c r="BA287" s="35"/>
      <c r="BB287" s="35"/>
    </row>
    <row r="288" spans="1:54" x14ac:dyDescent="0.25">
      <c r="A288" s="31"/>
      <c r="L288" s="31"/>
      <c r="M288" s="31"/>
      <c r="T288" s="31"/>
      <c r="U288" s="31"/>
      <c r="V288" s="33"/>
      <c r="W288" s="31"/>
      <c r="X288" s="31"/>
      <c r="Y288" s="31"/>
      <c r="Z288" s="31"/>
      <c r="AA288" s="31"/>
      <c r="AO288" s="35"/>
      <c r="AP288" s="35"/>
      <c r="AQ288" s="35"/>
      <c r="AR288" s="35"/>
      <c r="AS288" s="35"/>
      <c r="AT288" s="68"/>
      <c r="AW288" s="35"/>
      <c r="AX288" s="35"/>
      <c r="AY288" s="35"/>
      <c r="AZ288" s="35"/>
      <c r="BA288" s="35"/>
      <c r="BB288" s="35"/>
    </row>
    <row r="289" spans="1:54" x14ac:dyDescent="0.25">
      <c r="A289" s="31"/>
      <c r="L289" s="31"/>
      <c r="M289" s="31"/>
      <c r="T289" s="31"/>
      <c r="U289" s="31"/>
      <c r="V289" s="33"/>
      <c r="W289" s="31"/>
      <c r="X289" s="31"/>
      <c r="Y289" s="31"/>
      <c r="Z289" s="31"/>
      <c r="AA289" s="31"/>
      <c r="AO289" s="35"/>
      <c r="AP289" s="35"/>
      <c r="AQ289" s="35"/>
      <c r="AR289" s="35"/>
      <c r="AS289" s="35"/>
      <c r="AT289" s="68"/>
      <c r="AW289" s="35"/>
      <c r="AX289" s="35"/>
      <c r="AY289" s="35"/>
      <c r="AZ289" s="35"/>
      <c r="BA289" s="35"/>
      <c r="BB289" s="35"/>
    </row>
    <row r="290" spans="1:54" x14ac:dyDescent="0.25">
      <c r="A290" s="31"/>
      <c r="L290" s="31"/>
      <c r="M290" s="31"/>
      <c r="T290" s="31"/>
      <c r="U290" s="31"/>
      <c r="V290" s="33"/>
      <c r="W290" s="31"/>
      <c r="X290" s="31"/>
      <c r="Y290" s="31"/>
      <c r="Z290" s="31"/>
      <c r="AA290" s="31"/>
      <c r="AO290" s="35"/>
      <c r="AP290" s="35"/>
      <c r="AQ290" s="35"/>
      <c r="AR290" s="35"/>
      <c r="AS290" s="35"/>
      <c r="AT290" s="68"/>
      <c r="AW290" s="35"/>
      <c r="AX290" s="35"/>
      <c r="AY290" s="35"/>
      <c r="AZ290" s="35"/>
      <c r="BA290" s="35"/>
      <c r="BB290" s="35"/>
    </row>
    <row r="291" spans="1:54" x14ac:dyDescent="0.25">
      <c r="A291" s="31"/>
      <c r="L291" s="31"/>
      <c r="M291" s="31"/>
      <c r="T291" s="31"/>
      <c r="U291" s="31"/>
      <c r="V291" s="33"/>
      <c r="W291" s="31"/>
      <c r="X291" s="31"/>
      <c r="Y291" s="31"/>
      <c r="Z291" s="31"/>
      <c r="AA291" s="31"/>
      <c r="AO291" s="35"/>
      <c r="AP291" s="35"/>
      <c r="AQ291" s="35"/>
      <c r="AR291" s="35"/>
      <c r="AS291" s="35"/>
      <c r="AT291" s="68"/>
      <c r="AW291" s="35"/>
      <c r="AX291" s="35"/>
      <c r="AY291" s="35"/>
      <c r="AZ291" s="35"/>
      <c r="BA291" s="35"/>
      <c r="BB291" s="35"/>
    </row>
    <row r="292" spans="1:54" x14ac:dyDescent="0.25">
      <c r="A292" s="31"/>
      <c r="L292" s="31"/>
      <c r="M292" s="31"/>
      <c r="T292" s="31"/>
      <c r="U292" s="31"/>
      <c r="V292" s="33"/>
      <c r="W292" s="31"/>
      <c r="X292" s="31"/>
      <c r="Y292" s="31"/>
      <c r="Z292" s="31"/>
      <c r="AA292" s="31"/>
      <c r="AO292" s="35"/>
      <c r="AP292" s="35"/>
      <c r="AQ292" s="35"/>
      <c r="AR292" s="35"/>
      <c r="AS292" s="35"/>
      <c r="AT292" s="68"/>
      <c r="AW292" s="35"/>
      <c r="AX292" s="35"/>
      <c r="AY292" s="35"/>
      <c r="AZ292" s="35"/>
      <c r="BA292" s="35"/>
      <c r="BB292" s="35"/>
    </row>
    <row r="293" spans="1:54" x14ac:dyDescent="0.25">
      <c r="A293" s="31"/>
      <c r="L293" s="31"/>
      <c r="M293" s="31"/>
      <c r="T293" s="31"/>
      <c r="U293" s="31"/>
      <c r="V293" s="33"/>
      <c r="W293" s="31"/>
      <c r="X293" s="31"/>
      <c r="Y293" s="31"/>
      <c r="Z293" s="31"/>
      <c r="AA293" s="31"/>
      <c r="AO293" s="35"/>
      <c r="AP293" s="35"/>
      <c r="AQ293" s="35"/>
      <c r="AR293" s="35"/>
      <c r="AS293" s="35"/>
      <c r="AT293" s="68"/>
      <c r="AW293" s="35"/>
      <c r="AX293" s="35"/>
      <c r="AY293" s="35"/>
      <c r="AZ293" s="35"/>
      <c r="BA293" s="35"/>
      <c r="BB293" s="35"/>
    </row>
    <row r="294" spans="1:54" x14ac:dyDescent="0.25">
      <c r="A294" s="31"/>
      <c r="L294" s="31"/>
      <c r="M294" s="31"/>
      <c r="T294" s="31"/>
      <c r="U294" s="31"/>
      <c r="V294" s="33"/>
      <c r="W294" s="31"/>
      <c r="X294" s="31"/>
      <c r="Y294" s="31"/>
      <c r="Z294" s="31"/>
      <c r="AA294" s="31"/>
      <c r="AO294" s="35"/>
      <c r="AP294" s="35"/>
      <c r="AQ294" s="35"/>
      <c r="AR294" s="35"/>
      <c r="AS294" s="35"/>
      <c r="AT294" s="68"/>
      <c r="AW294" s="35"/>
      <c r="AX294" s="35"/>
      <c r="AY294" s="35"/>
      <c r="AZ294" s="35"/>
      <c r="BA294" s="35"/>
      <c r="BB294" s="35"/>
    </row>
    <row r="295" spans="1:54" x14ac:dyDescent="0.25">
      <c r="A295" s="31"/>
      <c r="L295" s="31"/>
      <c r="M295" s="31"/>
      <c r="T295" s="31"/>
      <c r="U295" s="31"/>
      <c r="V295" s="33"/>
      <c r="W295" s="31"/>
      <c r="X295" s="31"/>
      <c r="Y295" s="31"/>
      <c r="Z295" s="31"/>
      <c r="AA295" s="31"/>
      <c r="AO295" s="35"/>
      <c r="AP295" s="35"/>
      <c r="AQ295" s="35"/>
      <c r="AR295" s="35"/>
      <c r="AS295" s="35"/>
      <c r="AT295" s="68"/>
      <c r="AW295" s="35"/>
      <c r="AX295" s="35"/>
      <c r="AY295" s="35"/>
      <c r="AZ295" s="35"/>
      <c r="BA295" s="35"/>
      <c r="BB295" s="35"/>
    </row>
    <row r="296" spans="1:54" x14ac:dyDescent="0.25">
      <c r="A296" s="31"/>
      <c r="L296" s="31"/>
      <c r="M296" s="31"/>
      <c r="T296" s="31"/>
      <c r="U296" s="31"/>
      <c r="V296" s="33"/>
      <c r="W296" s="31"/>
      <c r="X296" s="31"/>
      <c r="Y296" s="31"/>
      <c r="Z296" s="31"/>
      <c r="AA296" s="31"/>
      <c r="AO296" s="35"/>
      <c r="AP296" s="35"/>
      <c r="AQ296" s="35"/>
      <c r="AR296" s="35"/>
      <c r="AS296" s="35"/>
      <c r="AT296" s="68"/>
      <c r="AW296" s="35"/>
      <c r="AX296" s="35"/>
      <c r="AY296" s="35"/>
      <c r="AZ296" s="35"/>
      <c r="BA296" s="35"/>
      <c r="BB296" s="35"/>
    </row>
    <row r="297" spans="1:54" x14ac:dyDescent="0.25">
      <c r="A297" s="31"/>
      <c r="L297" s="31"/>
      <c r="M297" s="31"/>
      <c r="T297" s="31"/>
      <c r="U297" s="31"/>
      <c r="V297" s="33"/>
      <c r="W297" s="31"/>
      <c r="X297" s="31"/>
      <c r="Y297" s="31"/>
      <c r="Z297" s="31"/>
      <c r="AA297" s="31"/>
      <c r="AO297" s="35"/>
      <c r="AP297" s="35"/>
      <c r="AQ297" s="35"/>
      <c r="AR297" s="35"/>
      <c r="AS297" s="35"/>
      <c r="AT297" s="68"/>
      <c r="AW297" s="35"/>
      <c r="AX297" s="35"/>
      <c r="AY297" s="35"/>
      <c r="AZ297" s="35"/>
      <c r="BA297" s="35"/>
      <c r="BB297" s="35"/>
    </row>
    <row r="298" spans="1:54" x14ac:dyDescent="0.25">
      <c r="A298" s="31"/>
      <c r="L298" s="31"/>
      <c r="M298" s="31"/>
      <c r="T298" s="31"/>
      <c r="U298" s="31"/>
      <c r="V298" s="33"/>
      <c r="W298" s="31"/>
      <c r="X298" s="31"/>
      <c r="Y298" s="31"/>
      <c r="Z298" s="31"/>
      <c r="AA298" s="31"/>
      <c r="AO298" s="35"/>
      <c r="AP298" s="35"/>
      <c r="AQ298" s="35"/>
      <c r="AR298" s="35"/>
      <c r="AS298" s="35"/>
      <c r="AT298" s="68"/>
      <c r="AW298" s="35"/>
      <c r="AX298" s="35"/>
      <c r="AY298" s="35"/>
      <c r="AZ298" s="35"/>
      <c r="BA298" s="35"/>
      <c r="BB298" s="35"/>
    </row>
    <row r="299" spans="1:54" x14ac:dyDescent="0.25">
      <c r="A299" s="31"/>
      <c r="L299" s="31"/>
      <c r="M299" s="31"/>
      <c r="T299" s="31"/>
      <c r="U299" s="31"/>
      <c r="V299" s="33"/>
      <c r="W299" s="31"/>
      <c r="X299" s="31"/>
      <c r="Y299" s="31"/>
      <c r="Z299" s="31"/>
      <c r="AA299" s="31"/>
      <c r="AO299" s="35"/>
      <c r="AP299" s="35"/>
      <c r="AQ299" s="35"/>
      <c r="AR299" s="35"/>
      <c r="AS299" s="35"/>
      <c r="AT299" s="68"/>
      <c r="AW299" s="35"/>
      <c r="AX299" s="35"/>
      <c r="AY299" s="35"/>
      <c r="AZ299" s="35"/>
      <c r="BA299" s="35"/>
      <c r="BB299" s="35"/>
    </row>
    <row r="300" spans="1:54" x14ac:dyDescent="0.25">
      <c r="A300" s="31"/>
      <c r="L300" s="31"/>
      <c r="M300" s="31"/>
      <c r="T300" s="31"/>
      <c r="U300" s="31"/>
      <c r="V300" s="33"/>
      <c r="W300" s="31"/>
      <c r="X300" s="31"/>
      <c r="Y300" s="31"/>
      <c r="Z300" s="31"/>
      <c r="AA300" s="31"/>
      <c r="AO300" s="35"/>
      <c r="AP300" s="35"/>
      <c r="AQ300" s="35"/>
      <c r="AR300" s="35"/>
      <c r="AS300" s="35"/>
      <c r="AT300" s="68"/>
      <c r="AW300" s="35"/>
      <c r="AX300" s="35"/>
      <c r="AY300" s="35"/>
      <c r="AZ300" s="35"/>
      <c r="BA300" s="35"/>
      <c r="BB300" s="35"/>
    </row>
    <row r="301" spans="1:54" x14ac:dyDescent="0.25">
      <c r="A301" s="31"/>
      <c r="L301" s="31"/>
      <c r="M301" s="31"/>
      <c r="T301" s="31"/>
      <c r="U301" s="31"/>
      <c r="V301" s="33"/>
      <c r="W301" s="31"/>
      <c r="X301" s="31"/>
      <c r="Y301" s="31"/>
      <c r="Z301" s="31"/>
      <c r="AA301" s="31"/>
      <c r="AO301" s="35"/>
      <c r="AP301" s="35"/>
      <c r="AQ301" s="35"/>
      <c r="AR301" s="35"/>
      <c r="AS301" s="35"/>
      <c r="AT301" s="68"/>
      <c r="AW301" s="35"/>
      <c r="AX301" s="35"/>
      <c r="AY301" s="35"/>
      <c r="AZ301" s="35"/>
      <c r="BA301" s="35"/>
      <c r="BB301" s="35"/>
    </row>
    <row r="302" spans="1:54" x14ac:dyDescent="0.25">
      <c r="A302" s="31"/>
      <c r="L302" s="31"/>
      <c r="M302" s="31"/>
      <c r="T302" s="31"/>
      <c r="U302" s="31"/>
      <c r="V302" s="33"/>
      <c r="W302" s="31"/>
      <c r="X302" s="31"/>
      <c r="Y302" s="31"/>
      <c r="Z302" s="31"/>
      <c r="AA302" s="31"/>
      <c r="AO302" s="35"/>
      <c r="AP302" s="35"/>
      <c r="AQ302" s="35"/>
      <c r="AR302" s="35"/>
      <c r="AS302" s="35"/>
      <c r="AT302" s="68"/>
      <c r="AW302" s="35"/>
      <c r="AX302" s="35"/>
      <c r="AY302" s="35"/>
      <c r="AZ302" s="35"/>
      <c r="BA302" s="35"/>
      <c r="BB302" s="35"/>
    </row>
    <row r="303" spans="1:54" x14ac:dyDescent="0.25">
      <c r="A303" s="31"/>
      <c r="L303" s="31"/>
      <c r="M303" s="31"/>
      <c r="T303" s="31"/>
      <c r="U303" s="31"/>
      <c r="V303" s="33"/>
      <c r="W303" s="31"/>
      <c r="X303" s="31"/>
      <c r="Y303" s="31"/>
      <c r="Z303" s="31"/>
      <c r="AA303" s="31"/>
      <c r="AO303" s="35"/>
      <c r="AP303" s="35"/>
      <c r="AQ303" s="35"/>
      <c r="AR303" s="35"/>
      <c r="AS303" s="35"/>
      <c r="AT303" s="68"/>
      <c r="AW303" s="35"/>
      <c r="AX303" s="35"/>
      <c r="AY303" s="35"/>
      <c r="AZ303" s="35"/>
      <c r="BA303" s="35"/>
      <c r="BB303" s="35"/>
    </row>
    <row r="304" spans="1:54" x14ac:dyDescent="0.25">
      <c r="A304" s="31"/>
      <c r="L304" s="31"/>
      <c r="M304" s="31"/>
      <c r="T304" s="31"/>
      <c r="U304" s="31"/>
      <c r="V304" s="33"/>
      <c r="W304" s="31"/>
      <c r="X304" s="31"/>
      <c r="Y304" s="31"/>
      <c r="Z304" s="31"/>
      <c r="AA304" s="31"/>
      <c r="AO304" s="35"/>
      <c r="AP304" s="35"/>
      <c r="AQ304" s="35"/>
      <c r="AR304" s="35"/>
      <c r="AS304" s="35"/>
      <c r="AT304" s="68"/>
      <c r="AW304" s="35"/>
      <c r="AX304" s="35"/>
      <c r="AY304" s="35"/>
      <c r="AZ304" s="35"/>
      <c r="BA304" s="35"/>
      <c r="BB304" s="35"/>
    </row>
    <row r="305" spans="1:54" x14ac:dyDescent="0.25">
      <c r="A305" s="31"/>
      <c r="L305" s="31"/>
      <c r="M305" s="31"/>
      <c r="T305" s="31"/>
      <c r="U305" s="31"/>
      <c r="V305" s="33"/>
      <c r="W305" s="31"/>
      <c r="X305" s="31"/>
      <c r="Y305" s="31"/>
      <c r="Z305" s="31"/>
      <c r="AA305" s="31"/>
      <c r="AO305" s="35"/>
      <c r="AP305" s="35"/>
      <c r="AQ305" s="35"/>
      <c r="AR305" s="35"/>
      <c r="AS305" s="35"/>
      <c r="AT305" s="68"/>
      <c r="AW305" s="35"/>
      <c r="AX305" s="35"/>
      <c r="AY305" s="35"/>
      <c r="AZ305" s="35"/>
      <c r="BA305" s="35"/>
      <c r="BB305" s="35"/>
    </row>
    <row r="306" spans="1:54" x14ac:dyDescent="0.25">
      <c r="A306" s="31"/>
      <c r="L306" s="31"/>
      <c r="M306" s="31"/>
      <c r="T306" s="31"/>
      <c r="U306" s="31"/>
      <c r="V306" s="33"/>
      <c r="W306" s="31"/>
      <c r="X306" s="31"/>
      <c r="Y306" s="31"/>
      <c r="Z306" s="31"/>
      <c r="AA306" s="31"/>
      <c r="AO306" s="35"/>
      <c r="AP306" s="35"/>
      <c r="AQ306" s="35"/>
      <c r="AR306" s="35"/>
      <c r="AS306" s="35"/>
      <c r="AT306" s="68"/>
      <c r="AW306" s="35"/>
      <c r="AX306" s="35"/>
      <c r="AY306" s="35"/>
      <c r="AZ306" s="35"/>
      <c r="BA306" s="35"/>
      <c r="BB306" s="35"/>
    </row>
    <row r="307" spans="1:54" x14ac:dyDescent="0.25">
      <c r="A307" s="31"/>
      <c r="L307" s="31"/>
      <c r="M307" s="31"/>
      <c r="T307" s="31"/>
      <c r="U307" s="31"/>
      <c r="V307" s="33"/>
      <c r="W307" s="31"/>
      <c r="X307" s="31"/>
      <c r="Y307" s="31"/>
      <c r="Z307" s="31"/>
      <c r="AA307" s="31"/>
      <c r="AO307" s="35"/>
      <c r="AP307" s="35"/>
      <c r="AQ307" s="35"/>
      <c r="AR307" s="35"/>
      <c r="AS307" s="35"/>
      <c r="AT307" s="68"/>
      <c r="AW307" s="35"/>
      <c r="AX307" s="35"/>
      <c r="AY307" s="35"/>
      <c r="AZ307" s="35"/>
      <c r="BA307" s="35"/>
      <c r="BB307" s="35"/>
    </row>
    <row r="308" spans="1:54" x14ac:dyDescent="0.25">
      <c r="A308" s="31"/>
      <c r="L308" s="31"/>
      <c r="M308" s="31"/>
      <c r="T308" s="31"/>
      <c r="U308" s="31"/>
      <c r="V308" s="33"/>
      <c r="W308" s="31"/>
      <c r="X308" s="31"/>
      <c r="Y308" s="31"/>
      <c r="Z308" s="31"/>
      <c r="AA308" s="31"/>
      <c r="AO308" s="35"/>
      <c r="AP308" s="35"/>
      <c r="AQ308" s="35"/>
      <c r="AR308" s="35"/>
      <c r="AS308" s="35"/>
      <c r="AT308" s="68"/>
      <c r="AW308" s="35"/>
      <c r="AX308" s="35"/>
      <c r="AY308" s="35"/>
      <c r="AZ308" s="35"/>
      <c r="BA308" s="35"/>
      <c r="BB308" s="35"/>
    </row>
    <row r="309" spans="1:54" x14ac:dyDescent="0.25">
      <c r="A309" s="31"/>
      <c r="L309" s="31"/>
      <c r="M309" s="31"/>
      <c r="T309" s="31"/>
      <c r="U309" s="31"/>
      <c r="V309" s="33"/>
      <c r="W309" s="31"/>
      <c r="X309" s="31"/>
      <c r="Y309" s="31"/>
      <c r="Z309" s="31"/>
      <c r="AA309" s="31"/>
      <c r="AO309" s="35"/>
      <c r="AP309" s="35"/>
      <c r="AQ309" s="35"/>
      <c r="AR309" s="35"/>
      <c r="AS309" s="35"/>
      <c r="AT309" s="68"/>
      <c r="AW309" s="35"/>
      <c r="AX309" s="35"/>
      <c r="AY309" s="35"/>
      <c r="AZ309" s="35"/>
      <c r="BA309" s="35"/>
      <c r="BB309" s="35"/>
    </row>
    <row r="310" spans="1:54" x14ac:dyDescent="0.25">
      <c r="A310" s="31"/>
      <c r="L310" s="31"/>
      <c r="M310" s="31"/>
      <c r="T310" s="31"/>
      <c r="U310" s="31"/>
      <c r="V310" s="33"/>
      <c r="W310" s="31"/>
      <c r="X310" s="31"/>
      <c r="Y310" s="31"/>
      <c r="Z310" s="31"/>
      <c r="AA310" s="31"/>
      <c r="AO310" s="35"/>
      <c r="AP310" s="35"/>
      <c r="AQ310" s="35"/>
      <c r="AR310" s="35"/>
      <c r="AS310" s="35"/>
      <c r="AT310" s="68"/>
      <c r="AW310" s="35"/>
      <c r="AX310" s="35"/>
      <c r="AY310" s="35"/>
      <c r="AZ310" s="35"/>
      <c r="BA310" s="35"/>
      <c r="BB310" s="35"/>
    </row>
    <row r="311" spans="1:54" x14ac:dyDescent="0.25">
      <c r="A311" s="31"/>
      <c r="L311" s="31"/>
      <c r="M311" s="31"/>
      <c r="T311" s="31"/>
      <c r="U311" s="31"/>
      <c r="V311" s="33"/>
      <c r="W311" s="31"/>
      <c r="X311" s="31"/>
      <c r="Y311" s="31"/>
      <c r="Z311" s="31"/>
      <c r="AA311" s="31"/>
      <c r="AO311" s="35"/>
      <c r="AP311" s="35"/>
      <c r="AQ311" s="35"/>
      <c r="AR311" s="35"/>
      <c r="AS311" s="35"/>
      <c r="AT311" s="68"/>
      <c r="AW311" s="35"/>
      <c r="AX311" s="35"/>
      <c r="AY311" s="35"/>
      <c r="AZ311" s="35"/>
      <c r="BA311" s="35"/>
      <c r="BB311" s="35"/>
    </row>
    <row r="312" spans="1:54" x14ac:dyDescent="0.25">
      <c r="A312" s="31"/>
      <c r="L312" s="31"/>
      <c r="M312" s="31"/>
      <c r="T312" s="31"/>
      <c r="U312" s="31"/>
      <c r="V312" s="33"/>
      <c r="W312" s="31"/>
      <c r="X312" s="31"/>
      <c r="Y312" s="31"/>
      <c r="Z312" s="31"/>
      <c r="AA312" s="31"/>
      <c r="AO312" s="35"/>
      <c r="AP312" s="35"/>
      <c r="AQ312" s="35"/>
      <c r="AR312" s="35"/>
      <c r="AS312" s="35"/>
      <c r="AT312" s="68"/>
      <c r="AW312" s="35"/>
      <c r="AX312" s="35"/>
      <c r="AY312" s="35"/>
      <c r="AZ312" s="35"/>
      <c r="BA312" s="35"/>
      <c r="BB312" s="35"/>
    </row>
    <row r="313" spans="1:54" x14ac:dyDescent="0.25">
      <c r="A313" s="31"/>
      <c r="L313" s="31"/>
      <c r="M313" s="31"/>
      <c r="T313" s="31"/>
      <c r="U313" s="31"/>
      <c r="V313" s="33"/>
      <c r="W313" s="31"/>
      <c r="X313" s="31"/>
      <c r="Y313" s="31"/>
      <c r="Z313" s="31"/>
      <c r="AA313" s="31"/>
      <c r="AO313" s="35"/>
      <c r="AP313" s="35"/>
      <c r="AQ313" s="35"/>
      <c r="AR313" s="35"/>
      <c r="AS313" s="35"/>
      <c r="AT313" s="68"/>
      <c r="AW313" s="35"/>
      <c r="AX313" s="35"/>
      <c r="AY313" s="35"/>
      <c r="AZ313" s="35"/>
      <c r="BA313" s="35"/>
      <c r="BB313" s="35"/>
    </row>
    <row r="314" spans="1:54" x14ac:dyDescent="0.25">
      <c r="A314" s="31"/>
      <c r="L314" s="31"/>
      <c r="M314" s="31"/>
      <c r="T314" s="31"/>
      <c r="U314" s="31"/>
      <c r="V314" s="33"/>
      <c r="W314" s="31"/>
      <c r="X314" s="31"/>
      <c r="Y314" s="31"/>
      <c r="Z314" s="31"/>
      <c r="AA314" s="31"/>
      <c r="AO314" s="35"/>
      <c r="AP314" s="35"/>
      <c r="AQ314" s="35"/>
      <c r="AR314" s="35"/>
      <c r="AS314" s="35"/>
      <c r="AT314" s="68"/>
      <c r="AW314" s="35"/>
      <c r="AX314" s="35"/>
      <c r="AY314" s="35"/>
      <c r="AZ314" s="35"/>
      <c r="BA314" s="35"/>
      <c r="BB314" s="35"/>
    </row>
    <row r="315" spans="1:54" x14ac:dyDescent="0.25">
      <c r="A315" s="31"/>
      <c r="L315" s="31"/>
      <c r="M315" s="31"/>
      <c r="T315" s="31"/>
      <c r="U315" s="31"/>
      <c r="V315" s="33"/>
      <c r="W315" s="31"/>
      <c r="X315" s="31"/>
      <c r="Y315" s="31"/>
      <c r="Z315" s="31"/>
      <c r="AA315" s="31"/>
      <c r="AO315" s="35"/>
      <c r="AP315" s="35"/>
      <c r="AQ315" s="35"/>
      <c r="AR315" s="35"/>
      <c r="AS315" s="35"/>
      <c r="AT315" s="68"/>
      <c r="AW315" s="35"/>
      <c r="AX315" s="35"/>
      <c r="AY315" s="35"/>
      <c r="AZ315" s="35"/>
      <c r="BA315" s="35"/>
      <c r="BB315" s="35"/>
    </row>
    <row r="316" spans="1:54" x14ac:dyDescent="0.25">
      <c r="A316" s="31"/>
      <c r="L316" s="31"/>
      <c r="M316" s="31"/>
      <c r="T316" s="31"/>
      <c r="U316" s="31"/>
      <c r="V316" s="33"/>
      <c r="W316" s="31"/>
      <c r="X316" s="31"/>
      <c r="Y316" s="31"/>
      <c r="Z316" s="31"/>
      <c r="AA316" s="31"/>
      <c r="AO316" s="35"/>
      <c r="AP316" s="35"/>
      <c r="AQ316" s="35"/>
      <c r="AR316" s="35"/>
      <c r="AS316" s="35"/>
      <c r="AT316" s="68"/>
      <c r="AW316" s="35"/>
      <c r="AX316" s="35"/>
      <c r="AY316" s="35"/>
      <c r="AZ316" s="35"/>
      <c r="BA316" s="35"/>
      <c r="BB316" s="35"/>
    </row>
    <row r="317" spans="1:54" x14ac:dyDescent="0.25">
      <c r="A317" s="31"/>
      <c r="L317" s="31"/>
      <c r="M317" s="31"/>
      <c r="T317" s="31"/>
      <c r="U317" s="31"/>
      <c r="V317" s="33"/>
      <c r="W317" s="31"/>
      <c r="X317" s="31"/>
      <c r="Y317" s="31"/>
      <c r="Z317" s="31"/>
      <c r="AA317" s="31"/>
      <c r="AO317" s="35"/>
      <c r="AP317" s="35"/>
      <c r="AQ317" s="35"/>
      <c r="AR317" s="35"/>
      <c r="AS317" s="35"/>
      <c r="AT317" s="68"/>
      <c r="AW317" s="35"/>
      <c r="AX317" s="35"/>
      <c r="AY317" s="35"/>
      <c r="AZ317" s="35"/>
      <c r="BA317" s="35"/>
      <c r="BB317" s="35"/>
    </row>
    <row r="318" spans="1:54" x14ac:dyDescent="0.25">
      <c r="A318" s="31"/>
      <c r="L318" s="31"/>
      <c r="M318" s="31"/>
      <c r="T318" s="31"/>
      <c r="U318" s="31"/>
      <c r="V318" s="33"/>
      <c r="W318" s="31"/>
      <c r="X318" s="31"/>
      <c r="Y318" s="31"/>
      <c r="Z318" s="31"/>
      <c r="AA318" s="31"/>
      <c r="AO318" s="35"/>
      <c r="AP318" s="35"/>
      <c r="AQ318" s="35"/>
      <c r="AR318" s="35"/>
      <c r="AS318" s="35"/>
      <c r="AT318" s="68"/>
      <c r="AW318" s="35"/>
      <c r="AX318" s="35"/>
      <c r="AY318" s="35"/>
      <c r="AZ318" s="35"/>
      <c r="BA318" s="35"/>
      <c r="BB318" s="35"/>
    </row>
    <row r="319" spans="1:54" x14ac:dyDescent="0.25">
      <c r="A319" s="31"/>
      <c r="L319" s="31"/>
      <c r="M319" s="31"/>
      <c r="T319" s="31"/>
      <c r="U319" s="31"/>
      <c r="V319" s="33"/>
      <c r="W319" s="31"/>
      <c r="X319" s="31"/>
      <c r="Y319" s="31"/>
      <c r="Z319" s="31"/>
      <c r="AA319" s="31"/>
      <c r="AO319" s="35"/>
      <c r="AP319" s="35"/>
      <c r="AQ319" s="35"/>
      <c r="AR319" s="35"/>
      <c r="AS319" s="35"/>
      <c r="AT319" s="68"/>
      <c r="AW319" s="35"/>
      <c r="AX319" s="35"/>
      <c r="AY319" s="35"/>
      <c r="AZ319" s="35"/>
      <c r="BA319" s="35"/>
      <c r="BB319" s="35"/>
    </row>
    <row r="320" spans="1:54" x14ac:dyDescent="0.25">
      <c r="A320" s="31"/>
      <c r="L320" s="31"/>
      <c r="M320" s="31"/>
      <c r="T320" s="31"/>
      <c r="U320" s="31"/>
      <c r="V320" s="33"/>
      <c r="W320" s="31"/>
      <c r="X320" s="31"/>
      <c r="Y320" s="31"/>
      <c r="Z320" s="31"/>
      <c r="AA320" s="31"/>
      <c r="AO320" s="35"/>
      <c r="AP320" s="35"/>
      <c r="AQ320" s="35"/>
      <c r="AR320" s="35"/>
      <c r="AS320" s="35"/>
      <c r="AT320" s="68"/>
      <c r="AW320" s="35"/>
      <c r="AX320" s="35"/>
      <c r="AY320" s="35"/>
      <c r="AZ320" s="35"/>
      <c r="BA320" s="35"/>
      <c r="BB320" s="35"/>
    </row>
    <row r="321" spans="1:54" x14ac:dyDescent="0.25">
      <c r="A321" s="31"/>
      <c r="L321" s="31"/>
      <c r="M321" s="31"/>
      <c r="T321" s="31"/>
      <c r="U321" s="31"/>
      <c r="V321" s="33"/>
      <c r="W321" s="31"/>
      <c r="X321" s="31"/>
      <c r="Y321" s="31"/>
      <c r="Z321" s="31"/>
      <c r="AA321" s="31"/>
      <c r="AO321" s="35"/>
      <c r="AP321" s="35"/>
      <c r="AQ321" s="35"/>
      <c r="AR321" s="35"/>
      <c r="AS321" s="35"/>
      <c r="AT321" s="68"/>
      <c r="AW321" s="35"/>
      <c r="AX321" s="35"/>
      <c r="AY321" s="35"/>
      <c r="AZ321" s="35"/>
      <c r="BA321" s="35"/>
      <c r="BB321" s="35"/>
    </row>
    <row r="322" spans="1:54" x14ac:dyDescent="0.25">
      <c r="A322" s="31"/>
      <c r="L322" s="31"/>
      <c r="M322" s="31"/>
      <c r="T322" s="31"/>
      <c r="U322" s="31"/>
      <c r="V322" s="33"/>
      <c r="W322" s="31"/>
      <c r="X322" s="31"/>
      <c r="Y322" s="31"/>
      <c r="Z322" s="31"/>
      <c r="AA322" s="31"/>
      <c r="AO322" s="35"/>
      <c r="AP322" s="35"/>
      <c r="AQ322" s="35"/>
      <c r="AR322" s="35"/>
      <c r="AS322" s="35"/>
      <c r="AT322" s="68"/>
      <c r="AW322" s="35"/>
      <c r="AX322" s="35"/>
      <c r="AY322" s="35"/>
      <c r="AZ322" s="35"/>
      <c r="BA322" s="35"/>
      <c r="BB322" s="35"/>
    </row>
    <row r="323" spans="1:54" x14ac:dyDescent="0.25">
      <c r="A323" s="31"/>
      <c r="L323" s="31"/>
      <c r="M323" s="31"/>
      <c r="T323" s="31"/>
      <c r="U323" s="31"/>
      <c r="V323" s="33"/>
      <c r="W323" s="31"/>
      <c r="X323" s="31"/>
      <c r="Y323" s="31"/>
      <c r="Z323" s="31"/>
      <c r="AA323" s="31"/>
      <c r="AO323" s="35"/>
      <c r="AP323" s="35"/>
      <c r="AQ323" s="35"/>
      <c r="AR323" s="35"/>
      <c r="AS323" s="35"/>
      <c r="AT323" s="68"/>
      <c r="AW323" s="35"/>
      <c r="AX323" s="35"/>
      <c r="AY323" s="35"/>
      <c r="AZ323" s="35"/>
      <c r="BA323" s="35"/>
      <c r="BB323" s="35"/>
    </row>
    <row r="324" spans="1:54" x14ac:dyDescent="0.25">
      <c r="A324" s="31"/>
      <c r="L324" s="31"/>
      <c r="M324" s="31"/>
      <c r="T324" s="31"/>
      <c r="U324" s="31"/>
      <c r="V324" s="33"/>
      <c r="W324" s="31"/>
      <c r="X324" s="31"/>
      <c r="Y324" s="31"/>
      <c r="Z324" s="31"/>
      <c r="AA324" s="31"/>
      <c r="AO324" s="35"/>
      <c r="AP324" s="35"/>
      <c r="AQ324" s="35"/>
      <c r="AR324" s="35"/>
      <c r="AS324" s="35"/>
      <c r="AT324" s="68"/>
      <c r="AW324" s="35"/>
      <c r="AX324" s="35"/>
      <c r="AY324" s="35"/>
      <c r="AZ324" s="35"/>
      <c r="BA324" s="35"/>
      <c r="BB324" s="35"/>
    </row>
    <row r="325" spans="1:54" x14ac:dyDescent="0.25">
      <c r="A325" s="31"/>
      <c r="L325" s="31"/>
      <c r="M325" s="31"/>
      <c r="T325" s="31"/>
      <c r="U325" s="31"/>
      <c r="V325" s="33"/>
      <c r="W325" s="31"/>
      <c r="X325" s="31"/>
      <c r="Y325" s="31"/>
      <c r="Z325" s="31"/>
      <c r="AA325" s="31"/>
      <c r="AO325" s="35"/>
      <c r="AP325" s="35"/>
      <c r="AQ325" s="35"/>
      <c r="AR325" s="35"/>
      <c r="AS325" s="35"/>
      <c r="AT325" s="68"/>
      <c r="AW325" s="35"/>
      <c r="AX325" s="35"/>
      <c r="AY325" s="35"/>
      <c r="AZ325" s="35"/>
      <c r="BA325" s="35"/>
      <c r="BB325" s="35"/>
    </row>
    <row r="326" spans="1:54" x14ac:dyDescent="0.25">
      <c r="A326" s="31"/>
      <c r="L326" s="31"/>
      <c r="M326" s="31"/>
      <c r="T326" s="31"/>
      <c r="U326" s="31"/>
      <c r="V326" s="33"/>
      <c r="W326" s="31"/>
      <c r="X326" s="31"/>
      <c r="Y326" s="31"/>
      <c r="Z326" s="31"/>
      <c r="AA326" s="31"/>
      <c r="AO326" s="35"/>
      <c r="AP326" s="35"/>
      <c r="AQ326" s="35"/>
      <c r="AR326" s="35"/>
      <c r="AS326" s="35"/>
      <c r="AT326" s="68"/>
      <c r="AW326" s="35"/>
      <c r="AX326" s="35"/>
      <c r="AY326" s="35"/>
      <c r="AZ326" s="35"/>
      <c r="BA326" s="35"/>
      <c r="BB326" s="35"/>
    </row>
    <row r="327" spans="1:54" x14ac:dyDescent="0.25">
      <c r="A327" s="31"/>
      <c r="L327" s="31"/>
      <c r="M327" s="31"/>
      <c r="T327" s="31"/>
      <c r="U327" s="31"/>
      <c r="V327" s="33"/>
      <c r="W327" s="31"/>
      <c r="X327" s="31"/>
      <c r="Y327" s="31"/>
      <c r="Z327" s="31"/>
      <c r="AA327" s="31"/>
      <c r="AO327" s="35"/>
      <c r="AP327" s="35"/>
      <c r="AQ327" s="35"/>
      <c r="AR327" s="35"/>
      <c r="AS327" s="35"/>
      <c r="AT327" s="68"/>
      <c r="AW327" s="35"/>
      <c r="AX327" s="35"/>
      <c r="AY327" s="35"/>
      <c r="AZ327" s="35"/>
      <c r="BA327" s="35"/>
      <c r="BB327" s="35"/>
    </row>
    <row r="328" spans="1:54" x14ac:dyDescent="0.25">
      <c r="A328" s="31"/>
      <c r="L328" s="31"/>
      <c r="M328" s="31"/>
      <c r="T328" s="31"/>
      <c r="U328" s="31"/>
      <c r="V328" s="33"/>
      <c r="W328" s="31"/>
      <c r="X328" s="31"/>
      <c r="Y328" s="31"/>
      <c r="Z328" s="31"/>
      <c r="AA328" s="31"/>
      <c r="AO328" s="35"/>
      <c r="AP328" s="35"/>
      <c r="AQ328" s="35"/>
      <c r="AR328" s="35"/>
      <c r="AS328" s="35"/>
      <c r="AT328" s="68"/>
      <c r="AW328" s="35"/>
      <c r="AX328" s="35"/>
      <c r="AY328" s="35"/>
      <c r="AZ328" s="35"/>
      <c r="BA328" s="35"/>
      <c r="BB328" s="35"/>
    </row>
    <row r="329" spans="1:54" x14ac:dyDescent="0.25">
      <c r="A329" s="31"/>
      <c r="L329" s="31"/>
      <c r="M329" s="31"/>
      <c r="T329" s="31"/>
      <c r="U329" s="31"/>
      <c r="V329" s="33"/>
      <c r="W329" s="31"/>
      <c r="X329" s="31"/>
      <c r="Y329" s="31"/>
      <c r="Z329" s="31"/>
      <c r="AA329" s="31"/>
      <c r="AO329" s="35"/>
      <c r="AP329" s="35"/>
      <c r="AQ329" s="35"/>
      <c r="AR329" s="35"/>
      <c r="AS329" s="35"/>
      <c r="AT329" s="68"/>
      <c r="AW329" s="35"/>
      <c r="AX329" s="35"/>
      <c r="AY329" s="35"/>
      <c r="AZ329" s="35"/>
      <c r="BA329" s="35"/>
      <c r="BB329" s="35"/>
    </row>
    <row r="330" spans="1:54" x14ac:dyDescent="0.25">
      <c r="A330" s="31"/>
      <c r="L330" s="31"/>
      <c r="M330" s="31"/>
      <c r="T330" s="31"/>
      <c r="U330" s="31"/>
      <c r="V330" s="33"/>
      <c r="W330" s="31"/>
      <c r="X330" s="31"/>
      <c r="Y330" s="31"/>
      <c r="Z330" s="31"/>
      <c r="AA330" s="31"/>
      <c r="AO330" s="35"/>
      <c r="AP330" s="35"/>
      <c r="AQ330" s="35"/>
      <c r="AR330" s="35"/>
      <c r="AS330" s="35"/>
      <c r="AT330" s="68"/>
      <c r="AW330" s="35"/>
      <c r="AX330" s="35"/>
      <c r="AY330" s="35"/>
      <c r="AZ330" s="35"/>
      <c r="BA330" s="35"/>
      <c r="BB330" s="35"/>
    </row>
    <row r="331" spans="1:54" x14ac:dyDescent="0.25">
      <c r="A331" s="31"/>
      <c r="L331" s="31"/>
      <c r="M331" s="31"/>
      <c r="T331" s="31"/>
      <c r="U331" s="31"/>
      <c r="V331" s="33"/>
      <c r="W331" s="31"/>
      <c r="X331" s="31"/>
      <c r="Y331" s="31"/>
      <c r="Z331" s="31"/>
      <c r="AA331" s="31"/>
      <c r="AO331" s="35"/>
      <c r="AP331" s="35"/>
      <c r="AQ331" s="35"/>
      <c r="AR331" s="35"/>
      <c r="AS331" s="35"/>
      <c r="AT331" s="68"/>
      <c r="AW331" s="35"/>
      <c r="AX331" s="35"/>
      <c r="AY331" s="35"/>
      <c r="AZ331" s="35"/>
      <c r="BA331" s="35"/>
      <c r="BB331" s="35"/>
    </row>
    <row r="332" spans="1:54" x14ac:dyDescent="0.25">
      <c r="A332" s="31"/>
      <c r="L332" s="31"/>
      <c r="M332" s="31"/>
      <c r="T332" s="31"/>
      <c r="U332" s="31"/>
      <c r="V332" s="33"/>
      <c r="W332" s="31"/>
      <c r="X332" s="31"/>
      <c r="Y332" s="31"/>
      <c r="Z332" s="31"/>
      <c r="AA332" s="31"/>
      <c r="AO332" s="35"/>
      <c r="AP332" s="35"/>
      <c r="AQ332" s="35"/>
      <c r="AR332" s="35"/>
      <c r="AS332" s="35"/>
      <c r="AT332" s="68"/>
      <c r="AW332" s="35"/>
      <c r="AX332" s="35"/>
      <c r="AY332" s="35"/>
      <c r="AZ332" s="35"/>
      <c r="BA332" s="35"/>
      <c r="BB332" s="35"/>
    </row>
    <row r="333" spans="1:54" x14ac:dyDescent="0.25">
      <c r="A333" s="31"/>
      <c r="L333" s="31"/>
      <c r="M333" s="31"/>
      <c r="T333" s="31"/>
      <c r="U333" s="31"/>
      <c r="V333" s="33"/>
      <c r="W333" s="31"/>
      <c r="X333" s="31"/>
      <c r="Y333" s="31"/>
      <c r="Z333" s="31"/>
      <c r="AA333" s="31"/>
      <c r="AO333" s="35"/>
      <c r="AP333" s="35"/>
      <c r="AQ333" s="35"/>
      <c r="AR333" s="35"/>
      <c r="AS333" s="35"/>
      <c r="AT333" s="68"/>
      <c r="AW333" s="35"/>
      <c r="AX333" s="35"/>
      <c r="AY333" s="35"/>
      <c r="AZ333" s="35"/>
      <c r="BA333" s="35"/>
      <c r="BB333" s="35"/>
    </row>
    <row r="334" spans="1:54" x14ac:dyDescent="0.25">
      <c r="A334" s="31"/>
      <c r="L334" s="31"/>
      <c r="M334" s="31"/>
      <c r="T334" s="31"/>
      <c r="U334" s="31"/>
      <c r="V334" s="33"/>
      <c r="W334" s="31"/>
      <c r="X334" s="31"/>
      <c r="Y334" s="31"/>
      <c r="Z334" s="31"/>
      <c r="AA334" s="31"/>
      <c r="AO334" s="35"/>
      <c r="AP334" s="35"/>
      <c r="AQ334" s="35"/>
      <c r="AR334" s="35"/>
      <c r="AS334" s="35"/>
      <c r="AT334" s="68"/>
      <c r="AW334" s="35"/>
      <c r="AX334" s="35"/>
      <c r="AY334" s="35"/>
      <c r="AZ334" s="35"/>
      <c r="BA334" s="35"/>
      <c r="BB334" s="35"/>
    </row>
    <row r="335" spans="1:54" x14ac:dyDescent="0.25">
      <c r="A335" s="31"/>
      <c r="L335" s="31"/>
      <c r="M335" s="31"/>
      <c r="T335" s="31"/>
      <c r="U335" s="31"/>
      <c r="V335" s="33"/>
      <c r="W335" s="31"/>
      <c r="X335" s="31"/>
      <c r="Y335" s="31"/>
      <c r="Z335" s="31"/>
      <c r="AA335" s="31"/>
      <c r="AO335" s="35"/>
      <c r="AP335" s="35"/>
      <c r="AQ335" s="35"/>
      <c r="AR335" s="35"/>
      <c r="AS335" s="35"/>
      <c r="AT335" s="68"/>
      <c r="AW335" s="35"/>
      <c r="AX335" s="35"/>
      <c r="AY335" s="35"/>
      <c r="AZ335" s="35"/>
      <c r="BA335" s="35"/>
      <c r="BB335" s="35"/>
    </row>
    <row r="336" spans="1:54" x14ac:dyDescent="0.25">
      <c r="A336" s="31"/>
      <c r="L336" s="31"/>
      <c r="M336" s="31"/>
      <c r="T336" s="31"/>
      <c r="U336" s="31"/>
      <c r="V336" s="33"/>
      <c r="W336" s="31"/>
      <c r="X336" s="31"/>
      <c r="Y336" s="31"/>
      <c r="Z336" s="31"/>
      <c r="AA336" s="31"/>
      <c r="AO336" s="35"/>
      <c r="AP336" s="35"/>
      <c r="AQ336" s="35"/>
      <c r="AR336" s="35"/>
      <c r="AS336" s="35"/>
      <c r="AT336" s="68"/>
      <c r="AW336" s="35"/>
      <c r="AX336" s="35"/>
      <c r="AY336" s="35"/>
      <c r="AZ336" s="35"/>
      <c r="BA336" s="35"/>
      <c r="BB336" s="35"/>
    </row>
    <row r="337" spans="1:54" x14ac:dyDescent="0.25">
      <c r="A337" s="31"/>
      <c r="L337" s="31"/>
      <c r="M337" s="31"/>
      <c r="T337" s="31"/>
      <c r="U337" s="31"/>
      <c r="V337" s="33"/>
      <c r="W337" s="31"/>
      <c r="X337" s="31"/>
      <c r="Y337" s="31"/>
      <c r="Z337" s="31"/>
      <c r="AA337" s="31"/>
      <c r="AO337" s="35"/>
      <c r="AP337" s="35"/>
      <c r="AQ337" s="35"/>
      <c r="AR337" s="35"/>
      <c r="AS337" s="35"/>
      <c r="AT337" s="68"/>
      <c r="AW337" s="35"/>
      <c r="AX337" s="35"/>
      <c r="AY337" s="35"/>
      <c r="AZ337" s="35"/>
      <c r="BA337" s="35"/>
      <c r="BB337" s="35"/>
    </row>
    <row r="338" spans="1:54" x14ac:dyDescent="0.25">
      <c r="A338" s="31"/>
      <c r="L338" s="31"/>
      <c r="M338" s="31"/>
      <c r="T338" s="31"/>
      <c r="U338" s="31"/>
      <c r="V338" s="33"/>
      <c r="W338" s="31"/>
      <c r="X338" s="31"/>
      <c r="Y338" s="31"/>
      <c r="Z338" s="31"/>
      <c r="AA338" s="31"/>
      <c r="AO338" s="35"/>
      <c r="AP338" s="35"/>
      <c r="AQ338" s="35"/>
      <c r="AR338" s="35"/>
      <c r="AS338" s="35"/>
      <c r="AT338" s="68"/>
      <c r="AW338" s="35"/>
      <c r="AX338" s="35"/>
      <c r="AY338" s="35"/>
      <c r="AZ338" s="35"/>
      <c r="BA338" s="35"/>
      <c r="BB338" s="35"/>
    </row>
    <row r="339" spans="1:54" x14ac:dyDescent="0.25">
      <c r="A339" s="31"/>
      <c r="L339" s="31"/>
      <c r="M339" s="31"/>
      <c r="T339" s="31"/>
      <c r="U339" s="31"/>
      <c r="V339" s="33"/>
      <c r="W339" s="31"/>
      <c r="X339" s="31"/>
      <c r="Y339" s="31"/>
      <c r="Z339" s="31"/>
      <c r="AA339" s="31"/>
      <c r="AO339" s="35"/>
      <c r="AP339" s="35"/>
      <c r="AQ339" s="35"/>
      <c r="AR339" s="35"/>
      <c r="AS339" s="35"/>
      <c r="AT339" s="68"/>
      <c r="AW339" s="35"/>
      <c r="AX339" s="35"/>
      <c r="AY339" s="35"/>
      <c r="AZ339" s="35"/>
      <c r="BA339" s="35"/>
      <c r="BB339" s="35"/>
    </row>
    <row r="340" spans="1:54" x14ac:dyDescent="0.25">
      <c r="A340" s="31"/>
      <c r="L340" s="31"/>
      <c r="M340" s="31"/>
      <c r="T340" s="31"/>
      <c r="U340" s="31"/>
      <c r="V340" s="33"/>
      <c r="W340" s="31"/>
      <c r="X340" s="31"/>
      <c r="Y340" s="31"/>
      <c r="Z340" s="31"/>
      <c r="AA340" s="31"/>
      <c r="AO340" s="35"/>
      <c r="AP340" s="35"/>
      <c r="AQ340" s="35"/>
      <c r="AR340" s="35"/>
      <c r="AS340" s="35"/>
      <c r="AT340" s="68"/>
      <c r="AW340" s="35"/>
      <c r="AX340" s="35"/>
      <c r="AY340" s="35"/>
      <c r="AZ340" s="35"/>
      <c r="BA340" s="35"/>
      <c r="BB340" s="35"/>
    </row>
    <row r="341" spans="1:54" x14ac:dyDescent="0.25">
      <c r="A341" s="31"/>
      <c r="L341" s="31"/>
      <c r="M341" s="31"/>
      <c r="T341" s="31"/>
      <c r="U341" s="31"/>
      <c r="V341" s="33"/>
      <c r="W341" s="31"/>
      <c r="X341" s="31"/>
      <c r="Y341" s="31"/>
      <c r="Z341" s="31"/>
      <c r="AA341" s="31"/>
      <c r="AO341" s="35"/>
      <c r="AP341" s="35"/>
      <c r="AQ341" s="35"/>
      <c r="AR341" s="35"/>
      <c r="AS341" s="35"/>
      <c r="AT341" s="68"/>
      <c r="AW341" s="35"/>
      <c r="AX341" s="35"/>
      <c r="AY341" s="35"/>
      <c r="AZ341" s="35"/>
      <c r="BA341" s="35"/>
      <c r="BB341" s="35"/>
    </row>
    <row r="342" spans="1:54" x14ac:dyDescent="0.25">
      <c r="A342" s="31"/>
      <c r="L342" s="31"/>
      <c r="M342" s="31"/>
      <c r="T342" s="31"/>
      <c r="U342" s="31"/>
      <c r="V342" s="33"/>
      <c r="W342" s="31"/>
      <c r="X342" s="31"/>
      <c r="Y342" s="31"/>
      <c r="Z342" s="31"/>
      <c r="AA342" s="31"/>
      <c r="AO342" s="35"/>
      <c r="AP342" s="35"/>
      <c r="AQ342" s="35"/>
      <c r="AR342" s="35"/>
      <c r="AS342" s="35"/>
      <c r="AT342" s="68"/>
      <c r="AW342" s="35"/>
      <c r="AX342" s="35"/>
      <c r="AY342" s="35"/>
      <c r="AZ342" s="35"/>
      <c r="BA342" s="35"/>
      <c r="BB342" s="35"/>
    </row>
    <row r="343" spans="1:54" x14ac:dyDescent="0.25">
      <c r="A343" s="31"/>
      <c r="L343" s="31"/>
      <c r="M343" s="31"/>
      <c r="T343" s="31"/>
      <c r="U343" s="31"/>
      <c r="V343" s="33"/>
      <c r="W343" s="31"/>
      <c r="X343" s="31"/>
      <c r="Y343" s="31"/>
      <c r="Z343" s="31"/>
      <c r="AA343" s="31"/>
      <c r="AO343" s="35"/>
      <c r="AP343" s="35"/>
      <c r="AQ343" s="35"/>
      <c r="AR343" s="35"/>
      <c r="AS343" s="35"/>
      <c r="AT343" s="68"/>
      <c r="AW343" s="35"/>
      <c r="AX343" s="35"/>
      <c r="AY343" s="35"/>
      <c r="AZ343" s="35"/>
      <c r="BA343" s="35"/>
      <c r="BB343" s="35"/>
    </row>
    <row r="344" spans="1:54" x14ac:dyDescent="0.25">
      <c r="A344" s="31"/>
      <c r="L344" s="31"/>
      <c r="M344" s="31"/>
      <c r="T344" s="31"/>
      <c r="U344" s="31"/>
      <c r="V344" s="33"/>
      <c r="W344" s="31"/>
      <c r="X344" s="31"/>
      <c r="Y344" s="31"/>
      <c r="Z344" s="31"/>
      <c r="AA344" s="31"/>
      <c r="AO344" s="35"/>
      <c r="AP344" s="35"/>
      <c r="AQ344" s="35"/>
      <c r="AR344" s="35"/>
      <c r="AS344" s="35"/>
      <c r="AT344" s="68"/>
      <c r="AW344" s="35"/>
      <c r="AX344" s="35"/>
      <c r="AY344" s="35"/>
      <c r="AZ344" s="35"/>
      <c r="BA344" s="35"/>
      <c r="BB344" s="35"/>
    </row>
    <row r="345" spans="1:54" x14ac:dyDescent="0.25">
      <c r="A345" s="31"/>
      <c r="L345" s="31"/>
      <c r="M345" s="31"/>
      <c r="T345" s="31"/>
      <c r="U345" s="31"/>
      <c r="V345" s="33"/>
      <c r="W345" s="31"/>
      <c r="X345" s="31"/>
      <c r="Y345" s="31"/>
      <c r="Z345" s="31"/>
      <c r="AA345" s="31"/>
      <c r="AO345" s="35"/>
      <c r="AP345" s="35"/>
      <c r="AQ345" s="35"/>
      <c r="AR345" s="35"/>
      <c r="AS345" s="35"/>
      <c r="AT345" s="68"/>
      <c r="AW345" s="35"/>
      <c r="AX345" s="35"/>
      <c r="AY345" s="35"/>
      <c r="AZ345" s="35"/>
      <c r="BA345" s="35"/>
      <c r="BB345" s="35"/>
    </row>
    <row r="346" spans="1:54" x14ac:dyDescent="0.25">
      <c r="A346" s="31"/>
      <c r="L346" s="31"/>
      <c r="M346" s="31"/>
      <c r="T346" s="31"/>
      <c r="U346" s="31"/>
      <c r="V346" s="33"/>
      <c r="W346" s="31"/>
      <c r="X346" s="31"/>
      <c r="Y346" s="31"/>
      <c r="Z346" s="31"/>
      <c r="AA346" s="31"/>
      <c r="AO346" s="35"/>
      <c r="AP346" s="35"/>
      <c r="AQ346" s="35"/>
      <c r="AR346" s="35"/>
      <c r="AS346" s="35"/>
      <c r="AT346" s="68"/>
      <c r="AW346" s="35"/>
      <c r="AX346" s="35"/>
      <c r="AY346" s="35"/>
      <c r="AZ346" s="35"/>
      <c r="BA346" s="35"/>
      <c r="BB346" s="35"/>
    </row>
    <row r="347" spans="1:54" x14ac:dyDescent="0.25">
      <c r="A347" s="31"/>
      <c r="L347" s="31"/>
      <c r="M347" s="31"/>
      <c r="T347" s="31"/>
      <c r="U347" s="31"/>
      <c r="V347" s="33"/>
      <c r="W347" s="31"/>
      <c r="X347" s="31"/>
      <c r="Y347" s="31"/>
      <c r="Z347" s="31"/>
      <c r="AA347" s="31"/>
      <c r="AO347" s="35"/>
      <c r="AP347" s="35"/>
      <c r="AQ347" s="35"/>
      <c r="AR347" s="35"/>
      <c r="AS347" s="35"/>
      <c r="AT347" s="68"/>
      <c r="AW347" s="35"/>
      <c r="AX347" s="35"/>
      <c r="AY347" s="35"/>
      <c r="AZ347" s="35"/>
      <c r="BA347" s="35"/>
      <c r="BB347" s="35"/>
    </row>
    <row r="348" spans="1:54" x14ac:dyDescent="0.25">
      <c r="A348" s="31"/>
      <c r="L348" s="31"/>
      <c r="M348" s="31"/>
      <c r="T348" s="31"/>
      <c r="U348" s="31"/>
      <c r="V348" s="33"/>
      <c r="W348" s="31"/>
      <c r="X348" s="31"/>
      <c r="Y348" s="31"/>
      <c r="Z348" s="31"/>
      <c r="AA348" s="31"/>
      <c r="AO348" s="35"/>
      <c r="AP348" s="35"/>
      <c r="AQ348" s="35"/>
      <c r="AR348" s="35"/>
      <c r="AS348" s="35"/>
      <c r="AT348" s="68"/>
      <c r="AW348" s="35"/>
      <c r="AX348" s="35"/>
      <c r="AY348" s="35"/>
      <c r="AZ348" s="35"/>
      <c r="BA348" s="35"/>
      <c r="BB348" s="35"/>
    </row>
    <row r="349" spans="1:54" x14ac:dyDescent="0.25">
      <c r="A349" s="31"/>
      <c r="L349" s="31"/>
      <c r="M349" s="31"/>
      <c r="T349" s="31"/>
      <c r="U349" s="31"/>
      <c r="V349" s="33"/>
      <c r="W349" s="31"/>
      <c r="X349" s="31"/>
      <c r="Y349" s="31"/>
      <c r="Z349" s="31"/>
      <c r="AA349" s="31"/>
      <c r="AO349" s="35"/>
      <c r="AP349" s="35"/>
      <c r="AQ349" s="35"/>
      <c r="AR349" s="35"/>
      <c r="AS349" s="35"/>
      <c r="AT349" s="68"/>
      <c r="AW349" s="35"/>
      <c r="AX349" s="35"/>
      <c r="AY349" s="35"/>
      <c r="AZ349" s="35"/>
      <c r="BA349" s="35"/>
      <c r="BB349" s="35"/>
    </row>
    <row r="350" spans="1:54" x14ac:dyDescent="0.25">
      <c r="A350" s="31"/>
      <c r="L350" s="31"/>
      <c r="M350" s="31"/>
      <c r="T350" s="31"/>
      <c r="U350" s="31"/>
      <c r="V350" s="33"/>
      <c r="W350" s="31"/>
      <c r="X350" s="31"/>
      <c r="Y350" s="31"/>
      <c r="Z350" s="31"/>
      <c r="AA350" s="31"/>
      <c r="AO350" s="35"/>
      <c r="AP350" s="35"/>
      <c r="AQ350" s="35"/>
      <c r="AR350" s="35"/>
      <c r="AS350" s="35"/>
      <c r="AT350" s="68"/>
      <c r="AW350" s="35"/>
      <c r="AX350" s="35"/>
      <c r="AY350" s="35"/>
      <c r="AZ350" s="35"/>
      <c r="BA350" s="35"/>
      <c r="BB350" s="35"/>
    </row>
    <row r="351" spans="1:54" x14ac:dyDescent="0.25">
      <c r="A351" s="31"/>
      <c r="L351" s="31"/>
      <c r="M351" s="31"/>
      <c r="T351" s="31"/>
      <c r="U351" s="31"/>
      <c r="V351" s="33"/>
      <c r="W351" s="31"/>
      <c r="X351" s="31"/>
      <c r="Y351" s="31"/>
      <c r="Z351" s="31"/>
      <c r="AA351" s="31"/>
      <c r="AO351" s="35"/>
      <c r="AP351" s="35"/>
      <c r="AQ351" s="35"/>
      <c r="AR351" s="35"/>
      <c r="AS351" s="35"/>
      <c r="AT351" s="68"/>
      <c r="AW351" s="35"/>
      <c r="AX351" s="35"/>
      <c r="AY351" s="35"/>
      <c r="AZ351" s="35"/>
      <c r="BA351" s="35"/>
      <c r="BB351" s="35"/>
    </row>
    <row r="352" spans="1:54" x14ac:dyDescent="0.25">
      <c r="A352" s="31"/>
      <c r="L352" s="31"/>
      <c r="M352" s="31"/>
      <c r="T352" s="31"/>
      <c r="U352" s="31"/>
      <c r="V352" s="33"/>
      <c r="W352" s="31"/>
      <c r="X352" s="31"/>
      <c r="Y352" s="31"/>
      <c r="Z352" s="31"/>
      <c r="AA352" s="31"/>
      <c r="AO352" s="35"/>
      <c r="AP352" s="35"/>
      <c r="AQ352" s="35"/>
      <c r="AR352" s="35"/>
      <c r="AS352" s="35"/>
      <c r="AT352" s="68"/>
      <c r="AW352" s="35"/>
      <c r="AX352" s="35"/>
      <c r="AY352" s="35"/>
      <c r="AZ352" s="35"/>
      <c r="BA352" s="35"/>
      <c r="BB352" s="35"/>
    </row>
    <row r="353" spans="1:54" x14ac:dyDescent="0.25">
      <c r="A353" s="31"/>
      <c r="L353" s="31"/>
      <c r="M353" s="31"/>
      <c r="T353" s="31"/>
      <c r="U353" s="31"/>
      <c r="V353" s="33"/>
      <c r="W353" s="31"/>
      <c r="X353" s="31"/>
      <c r="Y353" s="31"/>
      <c r="Z353" s="31"/>
      <c r="AA353" s="31"/>
      <c r="AO353" s="35"/>
      <c r="AP353" s="35"/>
      <c r="AQ353" s="35"/>
      <c r="AR353" s="35"/>
      <c r="AS353" s="35"/>
      <c r="AT353" s="68"/>
      <c r="AW353" s="35"/>
      <c r="AX353" s="35"/>
      <c r="AY353" s="35"/>
      <c r="AZ353" s="35"/>
      <c r="BA353" s="35"/>
      <c r="BB353" s="35"/>
    </row>
    <row r="354" spans="1:54" x14ac:dyDescent="0.25">
      <c r="A354" s="31"/>
      <c r="L354" s="31"/>
      <c r="M354" s="31"/>
      <c r="T354" s="31"/>
      <c r="U354" s="31"/>
      <c r="V354" s="33"/>
      <c r="W354" s="31"/>
      <c r="X354" s="31"/>
      <c r="Y354" s="31"/>
      <c r="Z354" s="31"/>
      <c r="AA354" s="31"/>
      <c r="AO354" s="35"/>
      <c r="AP354" s="35"/>
      <c r="AQ354" s="35"/>
      <c r="AR354" s="35"/>
      <c r="AS354" s="35"/>
      <c r="AT354" s="68"/>
      <c r="AW354" s="35"/>
      <c r="AX354" s="35"/>
      <c r="AY354" s="35"/>
      <c r="AZ354" s="35"/>
      <c r="BA354" s="35"/>
      <c r="BB354" s="35"/>
    </row>
    <row r="355" spans="1:54" x14ac:dyDescent="0.25">
      <c r="A355" s="31"/>
      <c r="L355" s="31"/>
      <c r="M355" s="31"/>
      <c r="T355" s="31"/>
      <c r="U355" s="31"/>
      <c r="V355" s="33"/>
      <c r="W355" s="31"/>
      <c r="X355" s="31"/>
      <c r="Y355" s="31"/>
      <c r="Z355" s="31"/>
      <c r="AA355" s="31"/>
      <c r="AO355" s="35"/>
      <c r="AP355" s="35"/>
      <c r="AQ355" s="35"/>
      <c r="AR355" s="35"/>
      <c r="AS355" s="35"/>
      <c r="AT355" s="68"/>
      <c r="AW355" s="35"/>
      <c r="AX355" s="35"/>
      <c r="AY355" s="35"/>
      <c r="AZ355" s="35"/>
      <c r="BA355" s="35"/>
      <c r="BB355" s="35"/>
    </row>
    <row r="356" spans="1:54" x14ac:dyDescent="0.25">
      <c r="A356" s="31"/>
      <c r="L356" s="31"/>
      <c r="M356" s="31"/>
      <c r="T356" s="31"/>
      <c r="U356" s="31"/>
      <c r="V356" s="33"/>
      <c r="W356" s="31"/>
      <c r="X356" s="31"/>
      <c r="Y356" s="31"/>
      <c r="Z356" s="31"/>
      <c r="AA356" s="31"/>
      <c r="AO356" s="35"/>
      <c r="AP356" s="35"/>
      <c r="AQ356" s="35"/>
      <c r="AR356" s="35"/>
      <c r="AS356" s="35"/>
      <c r="AT356" s="68"/>
      <c r="AW356" s="35"/>
      <c r="AX356" s="35"/>
      <c r="AY356" s="35"/>
      <c r="AZ356" s="35"/>
      <c r="BA356" s="35"/>
      <c r="BB356" s="35"/>
    </row>
    <row r="357" spans="1:54" x14ac:dyDescent="0.25">
      <c r="A357" s="31"/>
      <c r="L357" s="31"/>
      <c r="M357" s="31"/>
      <c r="T357" s="31"/>
      <c r="U357" s="31"/>
      <c r="V357" s="33"/>
      <c r="W357" s="31"/>
      <c r="X357" s="31"/>
      <c r="Y357" s="31"/>
      <c r="Z357" s="31"/>
      <c r="AA357" s="31"/>
      <c r="AO357" s="35"/>
      <c r="AP357" s="35"/>
      <c r="AQ357" s="35"/>
      <c r="AR357" s="35"/>
      <c r="AS357" s="35"/>
      <c r="AT357" s="68"/>
      <c r="AW357" s="35"/>
      <c r="AX357" s="35"/>
      <c r="AY357" s="35"/>
      <c r="AZ357" s="35"/>
      <c r="BA357" s="35"/>
      <c r="BB357" s="35"/>
    </row>
    <row r="358" spans="1:54" x14ac:dyDescent="0.25">
      <c r="A358" s="31"/>
      <c r="L358" s="31"/>
      <c r="M358" s="31"/>
      <c r="T358" s="31"/>
      <c r="U358" s="31"/>
      <c r="V358" s="33"/>
      <c r="W358" s="31"/>
      <c r="X358" s="31"/>
      <c r="Y358" s="31"/>
      <c r="Z358" s="31"/>
      <c r="AA358" s="31"/>
      <c r="AO358" s="35"/>
      <c r="AP358" s="35"/>
      <c r="AQ358" s="35"/>
      <c r="AR358" s="35"/>
      <c r="AS358" s="35"/>
      <c r="AT358" s="68"/>
      <c r="AW358" s="35"/>
      <c r="AX358" s="35"/>
      <c r="AY358" s="35"/>
      <c r="AZ358" s="35"/>
      <c r="BA358" s="35"/>
      <c r="BB358" s="35"/>
    </row>
    <row r="359" spans="1:54" x14ac:dyDescent="0.25">
      <c r="A359" s="31"/>
      <c r="L359" s="31"/>
      <c r="M359" s="31"/>
      <c r="T359" s="31"/>
      <c r="U359" s="31"/>
      <c r="V359" s="33"/>
      <c r="W359" s="31"/>
      <c r="X359" s="31"/>
      <c r="Y359" s="31"/>
      <c r="Z359" s="31"/>
      <c r="AA359" s="31"/>
      <c r="AO359" s="35"/>
      <c r="AP359" s="35"/>
      <c r="AQ359" s="35"/>
      <c r="AR359" s="35"/>
      <c r="AS359" s="35"/>
      <c r="AT359" s="68"/>
      <c r="AW359" s="35"/>
      <c r="AX359" s="35"/>
      <c r="AY359" s="35"/>
      <c r="AZ359" s="35"/>
      <c r="BA359" s="35"/>
      <c r="BB359" s="35"/>
    </row>
    <row r="360" spans="1:54" x14ac:dyDescent="0.25">
      <c r="A360" s="31"/>
      <c r="L360" s="31"/>
      <c r="M360" s="31"/>
      <c r="T360" s="31"/>
      <c r="U360" s="31"/>
      <c r="V360" s="33"/>
      <c r="W360" s="31"/>
      <c r="X360" s="31"/>
      <c r="Y360" s="31"/>
      <c r="Z360" s="31"/>
      <c r="AA360" s="31"/>
      <c r="AO360" s="35"/>
      <c r="AP360" s="35"/>
      <c r="AQ360" s="35"/>
      <c r="AR360" s="35"/>
      <c r="AS360" s="35"/>
      <c r="AT360" s="68"/>
      <c r="AW360" s="35"/>
      <c r="AX360" s="35"/>
      <c r="AY360" s="35"/>
      <c r="AZ360" s="35"/>
      <c r="BA360" s="35"/>
      <c r="BB360" s="35"/>
    </row>
    <row r="361" spans="1:54" x14ac:dyDescent="0.25">
      <c r="A361" s="31"/>
      <c r="L361" s="31"/>
      <c r="M361" s="31"/>
      <c r="T361" s="31"/>
      <c r="U361" s="31"/>
      <c r="V361" s="33"/>
      <c r="W361" s="31"/>
      <c r="X361" s="31"/>
      <c r="Y361" s="31"/>
      <c r="Z361" s="31"/>
      <c r="AA361" s="31"/>
      <c r="AO361" s="35"/>
      <c r="AP361" s="35"/>
      <c r="AQ361" s="35"/>
      <c r="AR361" s="35"/>
      <c r="AS361" s="35"/>
      <c r="AT361" s="68"/>
      <c r="AW361" s="35"/>
      <c r="AX361" s="35"/>
      <c r="AY361" s="35"/>
      <c r="AZ361" s="35"/>
      <c r="BA361" s="35"/>
      <c r="BB361" s="35"/>
    </row>
    <row r="362" spans="1:54" x14ac:dyDescent="0.25">
      <c r="A362" s="31"/>
      <c r="L362" s="31"/>
      <c r="M362" s="31"/>
      <c r="T362" s="31"/>
      <c r="U362" s="31"/>
      <c r="V362" s="33"/>
      <c r="W362" s="31"/>
      <c r="X362" s="31"/>
      <c r="Y362" s="31"/>
      <c r="Z362" s="31"/>
      <c r="AA362" s="31"/>
      <c r="AO362" s="35"/>
      <c r="AP362" s="35"/>
      <c r="AQ362" s="35"/>
      <c r="AR362" s="35"/>
      <c r="AS362" s="35"/>
      <c r="AT362" s="68"/>
      <c r="AW362" s="35"/>
      <c r="AX362" s="35"/>
      <c r="AY362" s="35"/>
      <c r="AZ362" s="35"/>
      <c r="BA362" s="35"/>
      <c r="BB362" s="35"/>
    </row>
    <row r="363" spans="1:54" x14ac:dyDescent="0.25">
      <c r="A363" s="31"/>
      <c r="L363" s="31"/>
      <c r="M363" s="31"/>
      <c r="T363" s="31"/>
      <c r="U363" s="31"/>
      <c r="V363" s="33"/>
      <c r="W363" s="31"/>
      <c r="X363" s="31"/>
      <c r="Y363" s="31"/>
      <c r="Z363" s="31"/>
      <c r="AA363" s="31"/>
      <c r="AO363" s="35"/>
      <c r="AP363" s="35"/>
      <c r="AQ363" s="35"/>
      <c r="AR363" s="35"/>
      <c r="AS363" s="35"/>
      <c r="AT363" s="68"/>
      <c r="AW363" s="35"/>
      <c r="AX363" s="35"/>
      <c r="AY363" s="35"/>
      <c r="AZ363" s="35"/>
      <c r="BA363" s="35"/>
      <c r="BB363" s="35"/>
    </row>
    <row r="364" spans="1:54" x14ac:dyDescent="0.25">
      <c r="A364" s="31"/>
      <c r="L364" s="31"/>
      <c r="M364" s="31"/>
      <c r="T364" s="31"/>
      <c r="U364" s="31"/>
      <c r="V364" s="33"/>
      <c r="W364" s="31"/>
      <c r="X364" s="31"/>
      <c r="Y364" s="31"/>
      <c r="Z364" s="31"/>
      <c r="AA364" s="31"/>
      <c r="AO364" s="35"/>
      <c r="AP364" s="35"/>
      <c r="AQ364" s="35"/>
      <c r="AR364" s="35"/>
      <c r="AS364" s="35"/>
      <c r="AT364" s="68"/>
      <c r="AW364" s="35"/>
      <c r="AX364" s="35"/>
      <c r="AY364" s="35"/>
      <c r="AZ364" s="35"/>
      <c r="BA364" s="35"/>
      <c r="BB364" s="35"/>
    </row>
    <row r="365" spans="1:54" x14ac:dyDescent="0.25">
      <c r="A365" s="31"/>
      <c r="L365" s="31"/>
      <c r="M365" s="31"/>
      <c r="T365" s="31"/>
      <c r="U365" s="31"/>
      <c r="V365" s="33"/>
      <c r="W365" s="31"/>
      <c r="X365" s="31"/>
      <c r="Y365" s="31"/>
      <c r="Z365" s="31"/>
      <c r="AA365" s="31"/>
      <c r="AO365" s="35"/>
      <c r="AP365" s="35"/>
      <c r="AQ365" s="35"/>
      <c r="AR365" s="35"/>
      <c r="AS365" s="35"/>
      <c r="AT365" s="68"/>
      <c r="AW365" s="35"/>
      <c r="AX365" s="35"/>
      <c r="AY365" s="35"/>
      <c r="AZ365" s="35"/>
      <c r="BA365" s="35"/>
      <c r="BB365" s="35"/>
    </row>
    <row r="366" spans="1:54" x14ac:dyDescent="0.25">
      <c r="A366" s="31"/>
      <c r="L366" s="31"/>
      <c r="M366" s="31"/>
      <c r="T366" s="31"/>
      <c r="U366" s="31"/>
      <c r="V366" s="33"/>
      <c r="W366" s="31"/>
      <c r="X366" s="31"/>
      <c r="Y366" s="31"/>
      <c r="Z366" s="31"/>
      <c r="AA366" s="31"/>
      <c r="AO366" s="35"/>
      <c r="AP366" s="35"/>
      <c r="AQ366" s="35"/>
      <c r="AR366" s="35"/>
      <c r="AS366" s="35"/>
      <c r="AT366" s="68"/>
      <c r="AW366" s="35"/>
      <c r="AX366" s="35"/>
      <c r="AY366" s="35"/>
      <c r="AZ366" s="35"/>
      <c r="BA366" s="35"/>
      <c r="BB366" s="35"/>
    </row>
    <row r="367" spans="1:54" x14ac:dyDescent="0.25">
      <c r="A367" s="31"/>
      <c r="L367" s="31"/>
      <c r="M367" s="31"/>
      <c r="T367" s="31"/>
      <c r="U367" s="31"/>
      <c r="V367" s="33"/>
      <c r="W367" s="31"/>
      <c r="X367" s="31"/>
      <c r="Y367" s="31"/>
      <c r="Z367" s="31"/>
      <c r="AA367" s="31"/>
      <c r="AO367" s="35"/>
      <c r="AP367" s="35"/>
      <c r="AQ367" s="35"/>
      <c r="AR367" s="35"/>
      <c r="AS367" s="35"/>
      <c r="AT367" s="68"/>
      <c r="AW367" s="35"/>
      <c r="AX367" s="35"/>
      <c r="AY367" s="35"/>
      <c r="AZ367" s="35"/>
      <c r="BA367" s="35"/>
      <c r="BB367" s="35"/>
    </row>
    <row r="368" spans="1:54" x14ac:dyDescent="0.25">
      <c r="A368" s="31"/>
      <c r="L368" s="31"/>
      <c r="M368" s="31"/>
      <c r="T368" s="31"/>
      <c r="U368" s="31"/>
      <c r="V368" s="33"/>
      <c r="W368" s="31"/>
      <c r="X368" s="31"/>
      <c r="Y368" s="31"/>
      <c r="Z368" s="31"/>
      <c r="AA368" s="31"/>
      <c r="AO368" s="35"/>
      <c r="AP368" s="35"/>
      <c r="AQ368" s="35"/>
      <c r="AR368" s="35"/>
      <c r="AS368" s="35"/>
      <c r="AT368" s="68"/>
      <c r="AW368" s="35"/>
      <c r="AX368" s="35"/>
      <c r="AY368" s="35"/>
      <c r="AZ368" s="35"/>
      <c r="BA368" s="35"/>
      <c r="BB368" s="35"/>
    </row>
    <row r="369" spans="1:54" x14ac:dyDescent="0.25">
      <c r="A369" s="31"/>
      <c r="L369" s="31"/>
      <c r="M369" s="31"/>
      <c r="T369" s="31"/>
      <c r="U369" s="31"/>
      <c r="V369" s="33"/>
      <c r="W369" s="31"/>
      <c r="X369" s="31"/>
      <c r="Y369" s="31"/>
      <c r="Z369" s="31"/>
      <c r="AA369" s="31"/>
      <c r="AO369" s="35"/>
      <c r="AP369" s="35"/>
      <c r="AQ369" s="35"/>
      <c r="AR369" s="35"/>
      <c r="AS369" s="35"/>
      <c r="AT369" s="68"/>
      <c r="AW369" s="35"/>
      <c r="AX369" s="35"/>
      <c r="AY369" s="35"/>
      <c r="AZ369" s="35"/>
      <c r="BA369" s="35"/>
      <c r="BB369" s="35"/>
    </row>
    <row r="370" spans="1:54" x14ac:dyDescent="0.25">
      <c r="A370" s="31"/>
      <c r="L370" s="31"/>
      <c r="M370" s="31"/>
      <c r="T370" s="31"/>
      <c r="U370" s="31"/>
      <c r="V370" s="33"/>
      <c r="W370" s="31"/>
      <c r="X370" s="31"/>
      <c r="Y370" s="31"/>
      <c r="Z370" s="31"/>
      <c r="AA370" s="31"/>
      <c r="AO370" s="35"/>
      <c r="AP370" s="35"/>
      <c r="AQ370" s="35"/>
      <c r="AR370" s="35"/>
      <c r="AS370" s="35"/>
      <c r="AT370" s="68"/>
      <c r="AW370" s="35"/>
      <c r="AX370" s="35"/>
      <c r="AY370" s="35"/>
      <c r="AZ370" s="35"/>
      <c r="BA370" s="35"/>
      <c r="BB370" s="35"/>
    </row>
    <row r="371" spans="1:54" x14ac:dyDescent="0.25">
      <c r="A371" s="31"/>
      <c r="L371" s="31"/>
      <c r="M371" s="31"/>
      <c r="T371" s="31"/>
      <c r="U371" s="31"/>
      <c r="V371" s="33"/>
      <c r="W371" s="31"/>
      <c r="X371" s="31"/>
      <c r="Y371" s="31"/>
      <c r="Z371" s="31"/>
      <c r="AA371" s="31"/>
      <c r="AO371" s="35"/>
      <c r="AP371" s="35"/>
      <c r="AQ371" s="35"/>
      <c r="AR371" s="35"/>
      <c r="AS371" s="35"/>
      <c r="AT371" s="68"/>
      <c r="AW371" s="35"/>
      <c r="AX371" s="35"/>
      <c r="AY371" s="35"/>
      <c r="AZ371" s="35"/>
      <c r="BA371" s="35"/>
      <c r="BB371" s="35"/>
    </row>
    <row r="372" spans="1:54" x14ac:dyDescent="0.25">
      <c r="A372" s="31"/>
      <c r="L372" s="31"/>
      <c r="M372" s="31"/>
      <c r="T372" s="31"/>
      <c r="U372" s="31"/>
      <c r="V372" s="33"/>
      <c r="W372" s="31"/>
      <c r="X372" s="31"/>
      <c r="Y372" s="31"/>
      <c r="Z372" s="31"/>
      <c r="AA372" s="31"/>
      <c r="AO372" s="35"/>
      <c r="AP372" s="35"/>
      <c r="AQ372" s="35"/>
      <c r="AR372" s="35"/>
      <c r="AS372" s="35"/>
      <c r="AT372" s="68"/>
      <c r="AW372" s="35"/>
      <c r="AX372" s="35"/>
      <c r="AY372" s="35"/>
      <c r="AZ372" s="35"/>
      <c r="BA372" s="35"/>
      <c r="BB372" s="35"/>
    </row>
    <row r="373" spans="1:54" x14ac:dyDescent="0.25">
      <c r="A373" s="31"/>
      <c r="L373" s="31"/>
      <c r="M373" s="31"/>
      <c r="T373" s="31"/>
      <c r="U373" s="31"/>
      <c r="V373" s="33"/>
      <c r="W373" s="31"/>
      <c r="X373" s="31"/>
      <c r="Y373" s="31"/>
      <c r="Z373" s="31"/>
      <c r="AA373" s="31"/>
      <c r="AO373" s="35"/>
      <c r="AP373" s="35"/>
      <c r="AQ373" s="35"/>
      <c r="AR373" s="35"/>
      <c r="AS373" s="35"/>
      <c r="AT373" s="68"/>
      <c r="AW373" s="35"/>
      <c r="AX373" s="35"/>
      <c r="AY373" s="35"/>
      <c r="AZ373" s="35"/>
      <c r="BA373" s="35"/>
      <c r="BB373" s="35"/>
    </row>
    <row r="374" spans="1:54" x14ac:dyDescent="0.25">
      <c r="A374" s="31"/>
      <c r="L374" s="31"/>
      <c r="M374" s="31"/>
      <c r="T374" s="31"/>
      <c r="U374" s="31"/>
      <c r="V374" s="33"/>
      <c r="W374" s="31"/>
      <c r="X374" s="31"/>
      <c r="Y374" s="31"/>
      <c r="Z374" s="31"/>
      <c r="AA374" s="31"/>
      <c r="AO374" s="35"/>
      <c r="AP374" s="35"/>
      <c r="AQ374" s="35"/>
      <c r="AR374" s="35"/>
      <c r="AS374" s="35"/>
      <c r="AT374" s="68"/>
      <c r="AW374" s="35"/>
      <c r="AX374" s="35"/>
      <c r="AY374" s="35"/>
      <c r="AZ374" s="35"/>
      <c r="BA374" s="35"/>
      <c r="BB374" s="35"/>
    </row>
    <row r="375" spans="1:54" x14ac:dyDescent="0.25">
      <c r="A375" s="31"/>
      <c r="L375" s="31"/>
      <c r="M375" s="31"/>
      <c r="T375" s="31"/>
      <c r="U375" s="31"/>
      <c r="V375" s="33"/>
      <c r="W375" s="31"/>
      <c r="X375" s="31"/>
      <c r="Y375" s="31"/>
      <c r="Z375" s="31"/>
      <c r="AA375" s="31"/>
      <c r="AO375" s="35"/>
      <c r="AP375" s="35"/>
      <c r="AQ375" s="35"/>
      <c r="AR375" s="35"/>
      <c r="AS375" s="35"/>
      <c r="AT375" s="68"/>
      <c r="AW375" s="35"/>
      <c r="AX375" s="35"/>
      <c r="AY375" s="35"/>
      <c r="AZ375" s="35"/>
      <c r="BA375" s="35"/>
      <c r="BB375" s="35"/>
    </row>
    <row r="376" spans="1:54" x14ac:dyDescent="0.25">
      <c r="A376" s="31"/>
      <c r="L376" s="31"/>
      <c r="M376" s="31"/>
      <c r="T376" s="31"/>
      <c r="U376" s="31"/>
      <c r="V376" s="33"/>
      <c r="W376" s="31"/>
      <c r="X376" s="31"/>
      <c r="Y376" s="31"/>
      <c r="Z376" s="31"/>
      <c r="AA376" s="31"/>
      <c r="AO376" s="35"/>
      <c r="AP376" s="35"/>
      <c r="AQ376" s="35"/>
      <c r="AR376" s="35"/>
      <c r="AS376" s="35"/>
      <c r="AT376" s="68"/>
      <c r="AW376" s="35"/>
      <c r="AX376" s="35"/>
      <c r="AY376" s="35"/>
      <c r="AZ376" s="35"/>
      <c r="BA376" s="35"/>
      <c r="BB376" s="35"/>
    </row>
    <row r="377" spans="1:54" x14ac:dyDescent="0.25">
      <c r="A377" s="31"/>
      <c r="L377" s="31"/>
      <c r="M377" s="31"/>
      <c r="T377" s="31"/>
      <c r="U377" s="31"/>
      <c r="V377" s="33"/>
      <c r="W377" s="31"/>
      <c r="X377" s="31"/>
      <c r="Y377" s="31"/>
      <c r="Z377" s="31"/>
      <c r="AA377" s="31"/>
      <c r="AO377" s="35"/>
      <c r="AP377" s="35"/>
      <c r="AQ377" s="35"/>
      <c r="AR377" s="35"/>
      <c r="AS377" s="35"/>
      <c r="AT377" s="68"/>
      <c r="AW377" s="35"/>
      <c r="AX377" s="35"/>
      <c r="AY377" s="35"/>
      <c r="AZ377" s="35"/>
      <c r="BA377" s="35"/>
      <c r="BB377" s="35"/>
    </row>
    <row r="378" spans="1:54" x14ac:dyDescent="0.25">
      <c r="A378" s="31"/>
      <c r="L378" s="31"/>
      <c r="M378" s="31"/>
      <c r="T378" s="31"/>
      <c r="U378" s="31"/>
      <c r="V378" s="33"/>
      <c r="W378" s="31"/>
      <c r="X378" s="31"/>
      <c r="Y378" s="31"/>
      <c r="Z378" s="31"/>
      <c r="AA378" s="31"/>
      <c r="AO378" s="35"/>
      <c r="AP378" s="35"/>
      <c r="AQ378" s="35"/>
      <c r="AR378" s="35"/>
      <c r="AS378" s="35"/>
      <c r="AT378" s="68"/>
      <c r="AW378" s="35"/>
      <c r="AX378" s="35"/>
      <c r="AY378" s="35"/>
      <c r="AZ378" s="35"/>
      <c r="BA378" s="35"/>
      <c r="BB378" s="35"/>
    </row>
    <row r="379" spans="1:54" x14ac:dyDescent="0.25">
      <c r="A379" s="31"/>
      <c r="L379" s="31"/>
      <c r="M379" s="31"/>
      <c r="T379" s="31"/>
      <c r="U379" s="31"/>
      <c r="V379" s="33"/>
      <c r="W379" s="31"/>
      <c r="X379" s="31"/>
      <c r="Y379" s="31"/>
      <c r="Z379" s="31"/>
      <c r="AA379" s="31"/>
      <c r="AO379" s="35"/>
      <c r="AP379" s="35"/>
      <c r="AQ379" s="35"/>
      <c r="AR379" s="35"/>
      <c r="AS379" s="35"/>
      <c r="AT379" s="68"/>
      <c r="AW379" s="35"/>
      <c r="AX379" s="35"/>
      <c r="AY379" s="35"/>
      <c r="AZ379" s="35"/>
      <c r="BA379" s="35"/>
      <c r="BB379" s="35"/>
    </row>
    <row r="380" spans="1:54" x14ac:dyDescent="0.25">
      <c r="A380" s="31"/>
      <c r="L380" s="31"/>
      <c r="M380" s="31"/>
      <c r="T380" s="31"/>
      <c r="U380" s="31"/>
      <c r="V380" s="33"/>
      <c r="W380" s="31"/>
      <c r="X380" s="31"/>
      <c r="Y380" s="31"/>
      <c r="Z380" s="31"/>
      <c r="AA380" s="31"/>
      <c r="AO380" s="35"/>
      <c r="AP380" s="35"/>
      <c r="AQ380" s="35"/>
      <c r="AR380" s="35"/>
      <c r="AS380" s="35"/>
      <c r="AT380" s="68"/>
      <c r="AW380" s="35"/>
      <c r="AX380" s="35"/>
      <c r="AY380" s="35"/>
      <c r="AZ380" s="35"/>
      <c r="BA380" s="35"/>
      <c r="BB380" s="35"/>
    </row>
    <row r="381" spans="1:54" x14ac:dyDescent="0.25">
      <c r="A381" s="31"/>
      <c r="L381" s="31"/>
      <c r="M381" s="31"/>
      <c r="T381" s="31"/>
      <c r="U381" s="31"/>
      <c r="V381" s="33"/>
      <c r="W381" s="31"/>
      <c r="X381" s="31"/>
      <c r="Y381" s="31"/>
      <c r="Z381" s="31"/>
      <c r="AA381" s="31"/>
      <c r="AO381" s="35"/>
      <c r="AP381" s="35"/>
      <c r="AQ381" s="35"/>
      <c r="AR381" s="35"/>
      <c r="AS381" s="35"/>
      <c r="AT381" s="68"/>
      <c r="AW381" s="35"/>
      <c r="AX381" s="35"/>
      <c r="AY381" s="35"/>
      <c r="AZ381" s="35"/>
      <c r="BA381" s="35"/>
      <c r="BB381" s="35"/>
    </row>
    <row r="382" spans="1:54" x14ac:dyDescent="0.25">
      <c r="A382" s="31"/>
      <c r="L382" s="31"/>
      <c r="M382" s="31"/>
      <c r="T382" s="31"/>
      <c r="U382" s="31"/>
      <c r="V382" s="33"/>
      <c r="W382" s="31"/>
      <c r="X382" s="31"/>
      <c r="Y382" s="31"/>
      <c r="Z382" s="31"/>
      <c r="AA382" s="31"/>
      <c r="AO382" s="35"/>
      <c r="AP382" s="35"/>
      <c r="AQ382" s="35"/>
      <c r="AR382" s="35"/>
      <c r="AS382" s="35"/>
      <c r="AT382" s="68"/>
      <c r="AW382" s="35"/>
      <c r="AX382" s="35"/>
      <c r="AY382" s="35"/>
      <c r="AZ382" s="35"/>
      <c r="BA382" s="35"/>
      <c r="BB382" s="35"/>
    </row>
    <row r="383" spans="1:54" x14ac:dyDescent="0.25">
      <c r="A383" s="31"/>
      <c r="L383" s="31"/>
      <c r="M383" s="31"/>
      <c r="T383" s="31"/>
      <c r="U383" s="31"/>
      <c r="V383" s="33"/>
      <c r="W383" s="31"/>
      <c r="X383" s="31"/>
      <c r="Y383" s="31"/>
      <c r="Z383" s="31"/>
      <c r="AA383" s="31"/>
      <c r="AO383" s="35"/>
      <c r="AP383" s="35"/>
      <c r="AQ383" s="35"/>
      <c r="AR383" s="35"/>
      <c r="AS383" s="35"/>
      <c r="AT383" s="68"/>
      <c r="AW383" s="35"/>
      <c r="AX383" s="35"/>
      <c r="AY383" s="35"/>
      <c r="AZ383" s="35"/>
      <c r="BA383" s="35"/>
      <c r="BB383" s="35"/>
    </row>
    <row r="384" spans="1:54" x14ac:dyDescent="0.25">
      <c r="A384" s="31"/>
      <c r="L384" s="31"/>
      <c r="M384" s="31"/>
      <c r="T384" s="31"/>
      <c r="U384" s="31"/>
      <c r="V384" s="33"/>
      <c r="W384" s="31"/>
      <c r="X384" s="31"/>
      <c r="Y384" s="31"/>
      <c r="Z384" s="31"/>
      <c r="AA384" s="31"/>
      <c r="AO384" s="35"/>
      <c r="AP384" s="35"/>
      <c r="AQ384" s="35"/>
      <c r="AR384" s="35"/>
      <c r="AS384" s="35"/>
      <c r="AT384" s="68"/>
      <c r="AW384" s="35"/>
      <c r="AX384" s="35"/>
      <c r="AY384" s="35"/>
      <c r="AZ384" s="35"/>
      <c r="BA384" s="35"/>
      <c r="BB384" s="35"/>
    </row>
    <row r="385" spans="1:54" x14ac:dyDescent="0.25">
      <c r="A385" s="31"/>
      <c r="L385" s="31"/>
      <c r="M385" s="31"/>
      <c r="T385" s="31"/>
      <c r="U385" s="31"/>
      <c r="V385" s="33"/>
      <c r="W385" s="31"/>
      <c r="X385" s="31"/>
      <c r="Y385" s="31"/>
      <c r="Z385" s="31"/>
      <c r="AA385" s="31"/>
      <c r="AO385" s="35"/>
      <c r="AP385" s="35"/>
      <c r="AQ385" s="35"/>
      <c r="AR385" s="35"/>
      <c r="AS385" s="35"/>
      <c r="AT385" s="68"/>
      <c r="AW385" s="35"/>
      <c r="AX385" s="35"/>
      <c r="AY385" s="35"/>
      <c r="AZ385" s="35"/>
      <c r="BA385" s="35"/>
      <c r="BB385" s="35"/>
    </row>
    <row r="386" spans="1:54" x14ac:dyDescent="0.25">
      <c r="A386" s="31"/>
      <c r="L386" s="31"/>
      <c r="M386" s="31"/>
      <c r="T386" s="31"/>
      <c r="U386" s="31"/>
      <c r="V386" s="33"/>
      <c r="W386" s="31"/>
      <c r="X386" s="31"/>
      <c r="Y386" s="31"/>
      <c r="Z386" s="31"/>
      <c r="AA386" s="31"/>
      <c r="AO386" s="35"/>
      <c r="AP386" s="35"/>
      <c r="AQ386" s="35"/>
      <c r="AR386" s="35"/>
      <c r="AS386" s="35"/>
      <c r="AT386" s="68"/>
      <c r="AW386" s="35"/>
      <c r="AX386" s="35"/>
      <c r="AY386" s="35"/>
      <c r="AZ386" s="35"/>
      <c r="BA386" s="35"/>
      <c r="BB386" s="35"/>
    </row>
    <row r="387" spans="1:54" x14ac:dyDescent="0.25">
      <c r="A387" s="31"/>
      <c r="L387" s="31"/>
      <c r="M387" s="31"/>
      <c r="T387" s="31"/>
      <c r="U387" s="31"/>
      <c r="V387" s="33"/>
      <c r="W387" s="31"/>
      <c r="X387" s="31"/>
      <c r="Y387" s="31"/>
      <c r="Z387" s="31"/>
      <c r="AA387" s="31"/>
      <c r="AO387" s="35"/>
      <c r="AP387" s="35"/>
      <c r="AQ387" s="35"/>
      <c r="AR387" s="35"/>
      <c r="AS387" s="35"/>
      <c r="AT387" s="68"/>
      <c r="AW387" s="35"/>
      <c r="AX387" s="35"/>
      <c r="AY387" s="35"/>
      <c r="AZ387" s="35"/>
      <c r="BA387" s="35"/>
      <c r="BB387" s="35"/>
    </row>
    <row r="388" spans="1:54" x14ac:dyDescent="0.25">
      <c r="A388" s="31"/>
      <c r="L388" s="31"/>
      <c r="M388" s="31"/>
      <c r="T388" s="31"/>
      <c r="U388" s="31"/>
      <c r="V388" s="33"/>
      <c r="W388" s="31"/>
      <c r="X388" s="31"/>
      <c r="Y388" s="31"/>
      <c r="Z388" s="31"/>
      <c r="AA388" s="31"/>
      <c r="AO388" s="35"/>
      <c r="AP388" s="35"/>
      <c r="AQ388" s="35"/>
      <c r="AR388" s="35"/>
      <c r="AS388" s="35"/>
      <c r="AT388" s="68"/>
      <c r="AW388" s="35"/>
      <c r="AX388" s="35"/>
      <c r="AY388" s="35"/>
      <c r="AZ388" s="35"/>
      <c r="BA388" s="35"/>
      <c r="BB388" s="35"/>
    </row>
    <row r="389" spans="1:54" x14ac:dyDescent="0.25">
      <c r="A389" s="31"/>
      <c r="L389" s="31"/>
      <c r="M389" s="31"/>
      <c r="T389" s="31"/>
      <c r="U389" s="31"/>
      <c r="V389" s="33"/>
      <c r="W389" s="31"/>
      <c r="X389" s="31"/>
      <c r="Y389" s="31"/>
      <c r="Z389" s="31"/>
      <c r="AA389" s="31"/>
      <c r="AO389" s="35"/>
      <c r="AP389" s="35"/>
      <c r="AQ389" s="35"/>
      <c r="AR389" s="35"/>
      <c r="AS389" s="35"/>
      <c r="AT389" s="68"/>
      <c r="AW389" s="35"/>
      <c r="AX389" s="35"/>
      <c r="AY389" s="35"/>
      <c r="AZ389" s="35"/>
      <c r="BA389" s="35"/>
      <c r="BB389" s="35"/>
    </row>
    <row r="390" spans="1:54" x14ac:dyDescent="0.25">
      <c r="A390" s="31"/>
      <c r="L390" s="31"/>
      <c r="M390" s="31"/>
      <c r="T390" s="31"/>
      <c r="U390" s="31"/>
      <c r="V390" s="33"/>
      <c r="W390" s="31"/>
      <c r="X390" s="31"/>
      <c r="Y390" s="31"/>
      <c r="Z390" s="31"/>
      <c r="AA390" s="31"/>
      <c r="AO390" s="35"/>
      <c r="AP390" s="35"/>
      <c r="AQ390" s="35"/>
      <c r="AR390" s="35"/>
      <c r="AS390" s="35"/>
      <c r="AT390" s="68"/>
      <c r="AW390" s="35"/>
      <c r="AX390" s="35"/>
      <c r="AY390" s="35"/>
      <c r="AZ390" s="35"/>
      <c r="BA390" s="35"/>
      <c r="BB390" s="35"/>
    </row>
    <row r="391" spans="1:54" x14ac:dyDescent="0.25">
      <c r="A391" s="31"/>
      <c r="L391" s="31"/>
      <c r="M391" s="31"/>
      <c r="T391" s="31"/>
      <c r="U391" s="31"/>
      <c r="V391" s="33"/>
      <c r="W391" s="31"/>
      <c r="X391" s="31"/>
      <c r="Y391" s="31"/>
      <c r="Z391" s="31"/>
      <c r="AA391" s="31"/>
      <c r="AO391" s="35"/>
      <c r="AP391" s="35"/>
      <c r="AQ391" s="35"/>
      <c r="AR391" s="35"/>
      <c r="AS391" s="35"/>
      <c r="AT391" s="68"/>
      <c r="AW391" s="35"/>
      <c r="AX391" s="35"/>
      <c r="AY391" s="35"/>
      <c r="AZ391" s="35"/>
      <c r="BA391" s="35"/>
      <c r="BB391" s="35"/>
    </row>
    <row r="392" spans="1:54" x14ac:dyDescent="0.25">
      <c r="A392" s="31"/>
      <c r="L392" s="31"/>
      <c r="M392" s="31"/>
      <c r="T392" s="31"/>
      <c r="U392" s="31"/>
      <c r="V392" s="33"/>
      <c r="W392" s="31"/>
      <c r="X392" s="31"/>
      <c r="Y392" s="31"/>
      <c r="Z392" s="31"/>
      <c r="AA392" s="31"/>
      <c r="AO392" s="35"/>
      <c r="AP392" s="35"/>
      <c r="AQ392" s="35"/>
      <c r="AR392" s="35"/>
      <c r="AS392" s="35"/>
      <c r="AT392" s="68"/>
      <c r="AW392" s="35"/>
      <c r="AX392" s="35"/>
      <c r="AY392" s="35"/>
      <c r="AZ392" s="35"/>
      <c r="BA392" s="35"/>
      <c r="BB392" s="35"/>
    </row>
    <row r="393" spans="1:54" x14ac:dyDescent="0.25">
      <c r="A393" s="31"/>
      <c r="L393" s="31"/>
      <c r="M393" s="31"/>
      <c r="T393" s="31"/>
      <c r="U393" s="31"/>
      <c r="V393" s="33"/>
      <c r="W393" s="31"/>
      <c r="X393" s="31"/>
      <c r="Y393" s="31"/>
      <c r="Z393" s="31"/>
      <c r="AA393" s="31"/>
      <c r="AO393" s="35"/>
      <c r="AP393" s="35"/>
      <c r="AQ393" s="35"/>
      <c r="AR393" s="35"/>
      <c r="AS393" s="35"/>
      <c r="AT393" s="68"/>
      <c r="AW393" s="35"/>
      <c r="AX393" s="35"/>
      <c r="AY393" s="35"/>
      <c r="AZ393" s="35"/>
      <c r="BA393" s="35"/>
      <c r="BB393" s="35"/>
    </row>
    <row r="394" spans="1:54" x14ac:dyDescent="0.25">
      <c r="A394" s="31"/>
      <c r="L394" s="31"/>
      <c r="M394" s="31"/>
      <c r="T394" s="31"/>
      <c r="U394" s="31"/>
      <c r="V394" s="33"/>
      <c r="W394" s="31"/>
      <c r="X394" s="31"/>
      <c r="Y394" s="31"/>
      <c r="Z394" s="31"/>
      <c r="AA394" s="31"/>
      <c r="AO394" s="35"/>
      <c r="AP394" s="35"/>
      <c r="AQ394" s="35"/>
      <c r="AR394" s="35"/>
      <c r="AS394" s="35"/>
      <c r="AT394" s="68"/>
      <c r="AW394" s="35"/>
      <c r="AX394" s="35"/>
      <c r="AY394" s="35"/>
      <c r="AZ394" s="35"/>
      <c r="BA394" s="35"/>
      <c r="BB394" s="35"/>
    </row>
    <row r="395" spans="1:54" x14ac:dyDescent="0.25">
      <c r="A395" s="31"/>
      <c r="L395" s="31"/>
      <c r="M395" s="31"/>
      <c r="T395" s="31"/>
      <c r="U395" s="31"/>
      <c r="V395" s="33"/>
      <c r="W395" s="31"/>
      <c r="X395" s="31"/>
      <c r="Y395" s="31"/>
      <c r="Z395" s="31"/>
      <c r="AA395" s="31"/>
      <c r="AO395" s="35"/>
      <c r="AP395" s="35"/>
      <c r="AQ395" s="35"/>
      <c r="AR395" s="35"/>
      <c r="AS395" s="35"/>
      <c r="AT395" s="68"/>
      <c r="AW395" s="35"/>
      <c r="AX395" s="35"/>
      <c r="AY395" s="35"/>
      <c r="AZ395" s="35"/>
      <c r="BA395" s="35"/>
      <c r="BB395" s="35"/>
    </row>
    <row r="396" spans="1:54" x14ac:dyDescent="0.25">
      <c r="A396" s="31"/>
      <c r="L396" s="31"/>
      <c r="M396" s="31"/>
      <c r="T396" s="31"/>
      <c r="U396" s="31"/>
      <c r="V396" s="33"/>
      <c r="W396" s="31"/>
      <c r="X396" s="31"/>
      <c r="Y396" s="31"/>
      <c r="Z396" s="31"/>
      <c r="AA396" s="31"/>
      <c r="AO396" s="35"/>
      <c r="AP396" s="35"/>
      <c r="AQ396" s="35"/>
      <c r="AR396" s="35"/>
      <c r="AS396" s="35"/>
      <c r="AT396" s="68"/>
      <c r="AW396" s="35"/>
      <c r="AX396" s="35"/>
      <c r="AY396" s="35"/>
      <c r="AZ396" s="35"/>
      <c r="BA396" s="35"/>
      <c r="BB396" s="35"/>
    </row>
    <row r="397" spans="1:54" x14ac:dyDescent="0.25">
      <c r="A397" s="31"/>
      <c r="L397" s="31"/>
      <c r="M397" s="31"/>
      <c r="T397" s="31"/>
      <c r="U397" s="31"/>
      <c r="V397" s="33"/>
      <c r="W397" s="31"/>
      <c r="X397" s="31"/>
      <c r="Y397" s="31"/>
      <c r="Z397" s="31"/>
      <c r="AA397" s="31"/>
      <c r="AO397" s="35"/>
      <c r="AP397" s="35"/>
      <c r="AQ397" s="35"/>
      <c r="AR397" s="35"/>
      <c r="AS397" s="35"/>
      <c r="AT397" s="68"/>
      <c r="AW397" s="35"/>
      <c r="AX397" s="35"/>
      <c r="AY397" s="35"/>
      <c r="AZ397" s="35"/>
      <c r="BA397" s="35"/>
      <c r="BB397" s="35"/>
    </row>
    <row r="398" spans="1:54" x14ac:dyDescent="0.25">
      <c r="A398" s="31"/>
      <c r="L398" s="31"/>
      <c r="M398" s="31"/>
      <c r="T398" s="31"/>
      <c r="U398" s="31"/>
      <c r="V398" s="33"/>
      <c r="W398" s="31"/>
      <c r="X398" s="31"/>
      <c r="Y398" s="31"/>
      <c r="Z398" s="31"/>
      <c r="AA398" s="31"/>
      <c r="AO398" s="35"/>
      <c r="AP398" s="35"/>
      <c r="AQ398" s="35"/>
      <c r="AR398" s="35"/>
      <c r="AS398" s="35"/>
      <c r="AT398" s="68"/>
      <c r="AW398" s="35"/>
      <c r="AX398" s="35"/>
      <c r="AY398" s="35"/>
      <c r="AZ398" s="35"/>
      <c r="BA398" s="35"/>
      <c r="BB398" s="35"/>
    </row>
    <row r="399" spans="1:54" x14ac:dyDescent="0.25">
      <c r="A399" s="31"/>
      <c r="L399" s="31"/>
      <c r="M399" s="31"/>
      <c r="T399" s="31"/>
      <c r="U399" s="31"/>
      <c r="V399" s="33"/>
      <c r="W399" s="31"/>
      <c r="X399" s="31"/>
      <c r="Y399" s="31"/>
      <c r="Z399" s="31"/>
      <c r="AA399" s="31"/>
      <c r="AO399" s="35"/>
      <c r="AP399" s="35"/>
      <c r="AQ399" s="35"/>
      <c r="AR399" s="35"/>
      <c r="AS399" s="35"/>
      <c r="AT399" s="68"/>
      <c r="AW399" s="35"/>
      <c r="AX399" s="35"/>
      <c r="AY399" s="35"/>
      <c r="AZ399" s="35"/>
      <c r="BA399" s="35"/>
      <c r="BB399" s="35"/>
    </row>
    <row r="400" spans="1:54" x14ac:dyDescent="0.25">
      <c r="A400" s="31"/>
      <c r="L400" s="31"/>
      <c r="M400" s="31"/>
      <c r="T400" s="31"/>
      <c r="U400" s="31"/>
      <c r="V400" s="33"/>
      <c r="W400" s="31"/>
      <c r="X400" s="31"/>
      <c r="Y400" s="31"/>
      <c r="Z400" s="31"/>
      <c r="AA400" s="31"/>
      <c r="AO400" s="35"/>
      <c r="AP400" s="35"/>
      <c r="AQ400" s="35"/>
      <c r="AR400" s="35"/>
      <c r="AS400" s="35"/>
      <c r="AT400" s="68"/>
      <c r="AW400" s="35"/>
      <c r="AX400" s="35"/>
      <c r="AY400" s="35"/>
      <c r="AZ400" s="35"/>
      <c r="BA400" s="35"/>
      <c r="BB400" s="35"/>
    </row>
    <row r="401" spans="1:54" x14ac:dyDescent="0.25">
      <c r="A401" s="31"/>
      <c r="L401" s="31"/>
      <c r="M401" s="31"/>
      <c r="T401" s="31"/>
      <c r="U401" s="31"/>
      <c r="V401" s="33"/>
      <c r="W401" s="31"/>
      <c r="X401" s="31"/>
      <c r="Y401" s="31"/>
      <c r="Z401" s="31"/>
      <c r="AA401" s="31"/>
      <c r="AO401" s="35"/>
      <c r="AP401" s="35"/>
      <c r="AQ401" s="35"/>
      <c r="AR401" s="35"/>
      <c r="AS401" s="35"/>
      <c r="AT401" s="68"/>
      <c r="AW401" s="35"/>
      <c r="AX401" s="35"/>
      <c r="AY401" s="35"/>
      <c r="AZ401" s="35"/>
      <c r="BA401" s="35"/>
      <c r="BB401" s="35"/>
    </row>
    <row r="402" spans="1:54" x14ac:dyDescent="0.25">
      <c r="A402" s="31"/>
      <c r="L402" s="31"/>
      <c r="M402" s="31"/>
      <c r="T402" s="31"/>
      <c r="U402" s="31"/>
      <c r="V402" s="33"/>
      <c r="W402" s="31"/>
      <c r="X402" s="31"/>
      <c r="Y402" s="31"/>
      <c r="Z402" s="31"/>
      <c r="AA402" s="31"/>
      <c r="AO402" s="35"/>
      <c r="AP402" s="35"/>
      <c r="AQ402" s="35"/>
      <c r="AR402" s="35"/>
      <c r="AS402" s="35"/>
      <c r="AT402" s="68"/>
      <c r="AW402" s="35"/>
      <c r="AX402" s="35"/>
      <c r="AY402" s="35"/>
      <c r="AZ402" s="35"/>
      <c r="BA402" s="35"/>
      <c r="BB402" s="35"/>
    </row>
    <row r="403" spans="1:54" x14ac:dyDescent="0.25">
      <c r="A403" s="31"/>
      <c r="L403" s="31"/>
      <c r="M403" s="31"/>
      <c r="T403" s="31"/>
      <c r="U403" s="31"/>
      <c r="V403" s="33"/>
      <c r="W403" s="31"/>
      <c r="X403" s="31"/>
      <c r="Y403" s="31"/>
      <c r="Z403" s="31"/>
      <c r="AA403" s="31"/>
      <c r="AO403" s="35"/>
      <c r="AP403" s="35"/>
      <c r="AQ403" s="35"/>
      <c r="AR403" s="35"/>
      <c r="AS403" s="35"/>
      <c r="AT403" s="68"/>
      <c r="AW403" s="35"/>
      <c r="AX403" s="35"/>
      <c r="AY403" s="35"/>
      <c r="AZ403" s="35"/>
      <c r="BA403" s="35"/>
      <c r="BB403" s="35"/>
    </row>
    <row r="404" spans="1:54" x14ac:dyDescent="0.25">
      <c r="A404" s="31"/>
      <c r="L404" s="31"/>
      <c r="M404" s="31"/>
      <c r="T404" s="31"/>
      <c r="U404" s="31"/>
      <c r="V404" s="33"/>
      <c r="W404" s="31"/>
      <c r="X404" s="31"/>
      <c r="Y404" s="31"/>
      <c r="Z404" s="31"/>
      <c r="AA404" s="31"/>
      <c r="AO404" s="35"/>
      <c r="AP404" s="35"/>
      <c r="AQ404" s="35"/>
      <c r="AR404" s="35"/>
      <c r="AS404" s="35"/>
      <c r="AT404" s="68"/>
      <c r="AW404" s="35"/>
      <c r="AX404" s="35"/>
      <c r="AY404" s="35"/>
      <c r="AZ404" s="35"/>
      <c r="BA404" s="35"/>
      <c r="BB404" s="35"/>
    </row>
    <row r="405" spans="1:54" x14ac:dyDescent="0.25">
      <c r="A405" s="31"/>
      <c r="L405" s="31"/>
      <c r="M405" s="31"/>
      <c r="T405" s="31"/>
      <c r="U405" s="31"/>
      <c r="V405" s="33"/>
      <c r="W405" s="31"/>
      <c r="X405" s="31"/>
      <c r="Y405" s="31"/>
      <c r="Z405" s="31"/>
      <c r="AA405" s="31"/>
      <c r="AO405" s="35"/>
      <c r="AP405" s="35"/>
      <c r="AQ405" s="35"/>
      <c r="AR405" s="35"/>
      <c r="AS405" s="35"/>
      <c r="AT405" s="68"/>
      <c r="AW405" s="35"/>
      <c r="AX405" s="35"/>
      <c r="AY405" s="35"/>
      <c r="AZ405" s="35"/>
      <c r="BA405" s="35"/>
      <c r="BB405" s="35"/>
    </row>
    <row r="406" spans="1:54" x14ac:dyDescent="0.25">
      <c r="A406" s="31"/>
      <c r="L406" s="31"/>
      <c r="M406" s="31"/>
      <c r="T406" s="31"/>
      <c r="U406" s="31"/>
      <c r="V406" s="33"/>
      <c r="W406" s="31"/>
      <c r="X406" s="31"/>
      <c r="Y406" s="31"/>
      <c r="Z406" s="31"/>
      <c r="AA406" s="31"/>
      <c r="AO406" s="35"/>
      <c r="AP406" s="35"/>
      <c r="AQ406" s="35"/>
      <c r="AR406" s="35"/>
      <c r="AS406" s="35"/>
      <c r="AT406" s="68"/>
      <c r="AW406" s="35"/>
      <c r="AX406" s="35"/>
      <c r="AY406" s="35"/>
      <c r="AZ406" s="35"/>
      <c r="BA406" s="35"/>
      <c r="BB406" s="35"/>
    </row>
    <row r="407" spans="1:54" x14ac:dyDescent="0.25">
      <c r="A407" s="31"/>
      <c r="L407" s="31"/>
      <c r="M407" s="31"/>
      <c r="T407" s="31"/>
      <c r="U407" s="31"/>
      <c r="V407" s="33"/>
      <c r="W407" s="31"/>
      <c r="X407" s="31"/>
      <c r="Y407" s="31"/>
      <c r="Z407" s="31"/>
      <c r="AA407" s="31"/>
      <c r="AO407" s="35"/>
      <c r="AP407" s="35"/>
      <c r="AQ407" s="35"/>
      <c r="AR407" s="35"/>
      <c r="AS407" s="35"/>
      <c r="AT407" s="68"/>
      <c r="AW407" s="35"/>
      <c r="AX407" s="35"/>
      <c r="AY407" s="35"/>
      <c r="AZ407" s="35"/>
      <c r="BA407" s="35"/>
      <c r="BB407" s="35"/>
    </row>
    <row r="408" spans="1:54" x14ac:dyDescent="0.25">
      <c r="A408" s="31"/>
      <c r="L408" s="31"/>
      <c r="M408" s="31"/>
      <c r="T408" s="31"/>
      <c r="U408" s="31"/>
      <c r="V408" s="33"/>
      <c r="W408" s="31"/>
      <c r="X408" s="31"/>
      <c r="Y408" s="31"/>
      <c r="Z408" s="31"/>
      <c r="AA408" s="31"/>
      <c r="AO408" s="35"/>
      <c r="AP408" s="35"/>
      <c r="AQ408" s="35"/>
      <c r="AR408" s="35"/>
      <c r="AS408" s="35"/>
      <c r="AT408" s="68"/>
      <c r="AW408" s="35"/>
      <c r="AX408" s="35"/>
      <c r="AY408" s="35"/>
      <c r="AZ408" s="35"/>
      <c r="BA408" s="35"/>
      <c r="BB408" s="35"/>
    </row>
  </sheetData>
  <sortState xmlns:xlrd2="http://schemas.microsoft.com/office/spreadsheetml/2017/richdata2" ref="AD4:AG31">
    <sortCondition descending="1" ref="AG4:AG31"/>
  </sortState>
  <mergeCells count="41">
    <mergeCell ref="I12:I13"/>
    <mergeCell ref="J12:J13"/>
    <mergeCell ref="K12:K13"/>
    <mergeCell ref="D10:D11"/>
    <mergeCell ref="E10:E11"/>
    <mergeCell ref="F10:F11"/>
    <mergeCell ref="G10:G11"/>
    <mergeCell ref="H10:H11"/>
    <mergeCell ref="I10:I11"/>
    <mergeCell ref="D12:D13"/>
    <mergeCell ref="E12:E13"/>
    <mergeCell ref="F12:F13"/>
    <mergeCell ref="G12:G13"/>
    <mergeCell ref="H12:H13"/>
    <mergeCell ref="I8:I9"/>
    <mergeCell ref="J8:J9"/>
    <mergeCell ref="K8:K9"/>
    <mergeCell ref="J10:J11"/>
    <mergeCell ref="K10:K11"/>
    <mergeCell ref="D8:D9"/>
    <mergeCell ref="E8:E9"/>
    <mergeCell ref="F8:F9"/>
    <mergeCell ref="G8:G9"/>
    <mergeCell ref="H8:H9"/>
    <mergeCell ref="I4:I5"/>
    <mergeCell ref="J4:J5"/>
    <mergeCell ref="K4:K5"/>
    <mergeCell ref="D6:D7"/>
    <mergeCell ref="E6:E7"/>
    <mergeCell ref="F6:F7"/>
    <mergeCell ref="G6:G7"/>
    <mergeCell ref="H6:H7"/>
    <mergeCell ref="I6:I7"/>
    <mergeCell ref="J6:J7"/>
    <mergeCell ref="H4:H5"/>
    <mergeCell ref="K6:K7"/>
    <mergeCell ref="B4:B5"/>
    <mergeCell ref="D4:D5"/>
    <mergeCell ref="E4:E5"/>
    <mergeCell ref="F4:F5"/>
    <mergeCell ref="G4:G5"/>
  </mergeCells>
  <conditionalFormatting sqref="L4:L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P5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:Q52">
    <cfRule type="colorScale" priority="8">
      <colorScale>
        <cfvo type="min"/>
        <cfvo type="percentile" val="50"/>
        <cfvo type="max"/>
        <color theme="4" tint="0.79998168889431442"/>
        <color theme="6" tint="0.39997558519241921"/>
        <color theme="8" tint="-0.249977111117893"/>
      </colorScale>
    </cfRule>
  </conditionalFormatting>
  <conditionalFormatting sqref="Y4:Y3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64:Z100 Z4:Z34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{DEC02E8C-217B-427A-8BFF-70FFEE33939F}</x14:id>
        </ext>
      </extLst>
    </cfRule>
  </conditionalFormatting>
  <conditionalFormatting sqref="AA64:AA100 AA4:AA34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{EEA1B52D-F19C-4194-B17F-684949C3F105}</x14:id>
        </ext>
      </extLst>
    </cfRule>
  </conditionalFormatting>
  <conditionalFormatting sqref="AB4:AC3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:AM37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{B8A67307-830D-4ECF-A3F9-8F4A3D0DC8B3}</x14:id>
        </ext>
      </extLst>
    </cfRule>
  </conditionalFormatting>
  <conditionalFormatting sqref="AN4:AN37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{CAF5F382-AED9-4692-9950-125CA94303C5}</x14:id>
        </ext>
      </extLst>
    </cfRule>
  </conditionalFormatting>
  <conditionalFormatting sqref="AO4:AO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EC02E8C-217B-427A-8BFF-70FFEE3393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Z64:Z100 Z4:Z34</xm:sqref>
        </x14:conditionalFormatting>
        <x14:conditionalFormatting xmlns:xm="http://schemas.microsoft.com/office/excel/2006/main">
          <x14:cfRule type="dataBar" id="{EEA1B52D-F19C-4194-B17F-684949C3F1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AA64:AA100 AA4:AA34</xm:sqref>
        </x14:conditionalFormatting>
        <x14:conditionalFormatting xmlns:xm="http://schemas.microsoft.com/office/excel/2006/main">
          <x14:cfRule type="dataBar" id="{B8A67307-830D-4ECF-A3F9-8F4A3D0DC8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AM4:AM37</xm:sqref>
        </x14:conditionalFormatting>
        <x14:conditionalFormatting xmlns:xm="http://schemas.microsoft.com/office/excel/2006/main">
          <x14:cfRule type="dataBar" id="{CAF5F382-AED9-4692-9950-125CA94303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AN4:AN37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226E-6E81-4859-87AE-71F0CE309709}">
  <dimension ref="A1:BB408"/>
  <sheetViews>
    <sheetView zoomScale="85" zoomScaleNormal="85" workbookViewId="0">
      <selection activeCell="U4" sqref="U4:U24"/>
    </sheetView>
  </sheetViews>
  <sheetFormatPr defaultRowHeight="17.25" x14ac:dyDescent="0.25"/>
  <cols>
    <col min="1" max="1" width="3.7109375" customWidth="1"/>
    <col min="2" max="2" width="8.28515625" style="27" customWidth="1"/>
    <col min="3" max="3" width="7.85546875" customWidth="1"/>
    <col min="4" max="4" width="7.7109375" customWidth="1"/>
    <col min="5" max="5" width="7.7109375" style="24" customWidth="1"/>
    <col min="6" max="6" width="11.7109375" style="44" customWidth="1"/>
    <col min="7" max="7" width="3.7109375" style="24" customWidth="1"/>
    <col min="8" max="9" width="5.85546875" style="24" customWidth="1"/>
    <col min="10" max="10" width="6.7109375" style="24" customWidth="1"/>
    <col min="11" max="11" width="6.140625" style="24" bestFit="1" customWidth="1"/>
    <col min="12" max="12" width="4.85546875" customWidth="1"/>
    <col min="13" max="13" width="12.42578125" customWidth="1"/>
    <col min="14" max="15" width="6.7109375" style="82" customWidth="1"/>
    <col min="16" max="17" width="5" customWidth="1"/>
    <col min="18" max="19" width="6.85546875" style="39" customWidth="1"/>
    <col min="20" max="21" width="2" customWidth="1"/>
    <col min="22" max="22" width="8.28515625" style="24" customWidth="1"/>
    <col min="23" max="26" width="6.140625" customWidth="1"/>
    <col min="27" max="27" width="8.28515625" customWidth="1"/>
    <col min="28" max="28" width="4" customWidth="1"/>
    <col min="29" max="29" width="4" hidden="1" customWidth="1"/>
    <col min="32" max="33" width="5.42578125" customWidth="1"/>
    <col min="34" max="34" width="5.42578125" hidden="1" customWidth="1"/>
    <col min="35" max="38" width="1.28515625" customWidth="1"/>
    <col min="39" max="40" width="5.42578125" customWidth="1"/>
    <col min="41" max="41" width="5.42578125" style="30" customWidth="1"/>
    <col min="42" max="44" width="6.85546875" style="30" customWidth="1"/>
    <col min="45" max="45" width="4.28515625" style="30" customWidth="1"/>
    <col min="46" max="46" width="6.7109375" style="70" customWidth="1"/>
    <col min="47" max="47" width="6.7109375" style="69" customWidth="1"/>
    <col min="49" max="49" width="6.140625" style="30" hidden="1" customWidth="1"/>
    <col min="50" max="50" width="6.140625" style="30" customWidth="1"/>
    <col min="51" max="54" width="6.85546875" style="30" customWidth="1"/>
  </cols>
  <sheetData>
    <row r="1" spans="1:54" x14ac:dyDescent="0.25">
      <c r="A1" s="31"/>
      <c r="B1" s="32">
        <v>424</v>
      </c>
      <c r="C1" s="32" t="s">
        <v>133</v>
      </c>
      <c r="D1" s="31"/>
      <c r="E1" s="33"/>
      <c r="F1" s="48"/>
      <c r="G1" s="48"/>
      <c r="H1" s="98"/>
      <c r="I1" s="98"/>
      <c r="J1" s="98"/>
      <c r="K1" s="97" t="s">
        <v>238</v>
      </c>
      <c r="L1" s="31"/>
      <c r="M1" s="101" t="s">
        <v>315</v>
      </c>
      <c r="N1" s="80"/>
      <c r="O1" s="80"/>
      <c r="P1" s="31"/>
      <c r="Q1" s="31"/>
      <c r="R1" s="37" t="s">
        <v>104</v>
      </c>
      <c r="S1" s="55" t="s">
        <v>105</v>
      </c>
      <c r="T1" s="31"/>
      <c r="U1" s="31"/>
      <c r="V1" s="101" t="s">
        <v>315</v>
      </c>
      <c r="W1" s="73" t="s">
        <v>22</v>
      </c>
      <c r="X1" s="73" t="s">
        <v>19</v>
      </c>
      <c r="Y1" s="114"/>
      <c r="Z1" s="114"/>
      <c r="AA1" s="114"/>
      <c r="AB1" s="50"/>
      <c r="AC1" s="50"/>
      <c r="AD1" s="50"/>
      <c r="AE1" s="50"/>
      <c r="AF1" s="50" t="s">
        <v>115</v>
      </c>
      <c r="AG1" s="50"/>
      <c r="AH1" s="50"/>
      <c r="AI1" s="51"/>
      <c r="AJ1" s="51"/>
      <c r="AK1" s="51"/>
      <c r="AL1" s="51"/>
      <c r="AM1" s="51"/>
      <c r="AN1" s="51"/>
      <c r="AO1" s="71" t="s">
        <v>116</v>
      </c>
      <c r="AP1" s="71"/>
      <c r="AQ1" s="71"/>
      <c r="AR1" s="71"/>
      <c r="AS1" s="35"/>
      <c r="AT1" s="68"/>
      <c r="AU1" s="68"/>
      <c r="AV1" s="35" t="s">
        <v>239</v>
      </c>
      <c r="AW1" s="35"/>
      <c r="AX1" s="35" t="s">
        <v>240</v>
      </c>
      <c r="AY1" s="71"/>
      <c r="AZ1" s="71"/>
      <c r="BA1" s="71"/>
      <c r="BB1" s="71"/>
    </row>
    <row r="2" spans="1:54" x14ac:dyDescent="0.25">
      <c r="A2" s="31"/>
      <c r="B2" s="32"/>
      <c r="C2" s="31"/>
      <c r="D2" s="31"/>
      <c r="E2" s="33"/>
      <c r="F2" s="48"/>
      <c r="G2" s="48"/>
      <c r="H2" s="98"/>
      <c r="I2" s="98"/>
      <c r="J2" s="98"/>
      <c r="K2" s="97" t="s">
        <v>237</v>
      </c>
      <c r="L2" s="34">
        <f>INDEX(N4:N34,L3,1)</f>
        <v>463830</v>
      </c>
      <c r="M2" s="34">
        <f>INDEX(O4:O34,L3,1)</f>
        <v>7570065</v>
      </c>
      <c r="N2" s="80"/>
      <c r="O2" s="80"/>
      <c r="P2" s="31"/>
      <c r="Q2" s="31"/>
      <c r="R2" s="37" t="s">
        <v>106</v>
      </c>
      <c r="S2" s="37" t="s">
        <v>107</v>
      </c>
      <c r="T2" s="31"/>
      <c r="U2" s="31"/>
      <c r="V2" s="33"/>
      <c r="W2" s="73" t="s">
        <v>64</v>
      </c>
      <c r="X2" s="73" t="str">
        <f>""</f>
        <v/>
      </c>
      <c r="Y2" s="114"/>
      <c r="Z2" s="114"/>
      <c r="AA2" s="114"/>
      <c r="AB2" s="50"/>
      <c r="AC2" s="50"/>
      <c r="AD2" s="50"/>
      <c r="AE2" s="50"/>
      <c r="AF2" s="50"/>
      <c r="AG2" s="50"/>
      <c r="AH2" s="50"/>
      <c r="AI2" s="51"/>
      <c r="AJ2" s="51"/>
      <c r="AK2" s="51"/>
      <c r="AL2" s="51"/>
      <c r="AM2" s="51"/>
      <c r="AN2" s="51"/>
      <c r="AO2" s="71"/>
      <c r="AP2" s="71"/>
      <c r="AQ2" s="71"/>
      <c r="AR2" s="71"/>
      <c r="AS2" s="35"/>
      <c r="AT2" s="68"/>
      <c r="AU2" s="68"/>
      <c r="AV2" s="59"/>
      <c r="AW2" s="35"/>
      <c r="AX2" s="35"/>
      <c r="AY2" s="71"/>
      <c r="AZ2" s="71"/>
      <c r="BA2" s="71"/>
      <c r="BB2" s="71"/>
    </row>
    <row r="3" spans="1:54" ht="15.75" x14ac:dyDescent="0.25">
      <c r="A3" s="34"/>
      <c r="B3" s="32"/>
      <c r="C3" s="34" t="s">
        <v>316</v>
      </c>
      <c r="D3" s="34" t="s">
        <v>317</v>
      </c>
      <c r="E3" s="34" t="s">
        <v>318</v>
      </c>
      <c r="F3" s="48" t="s">
        <v>110</v>
      </c>
      <c r="G3" s="48" t="s">
        <v>111</v>
      </c>
      <c r="H3" s="48"/>
      <c r="I3" s="48"/>
      <c r="J3" s="48" t="s">
        <v>109</v>
      </c>
      <c r="K3" s="48" t="s">
        <v>108</v>
      </c>
      <c r="L3" s="87">
        <v>1</v>
      </c>
      <c r="M3" s="31">
        <v>2</v>
      </c>
      <c r="N3" s="80">
        <v>1</v>
      </c>
      <c r="O3" s="80">
        <v>2</v>
      </c>
      <c r="P3" s="34"/>
      <c r="Q3" s="31"/>
      <c r="R3" s="38"/>
      <c r="S3" s="56" t="s">
        <v>118</v>
      </c>
      <c r="T3" s="34"/>
      <c r="U3" s="34"/>
      <c r="V3" s="34"/>
      <c r="W3" s="73" t="s">
        <v>117</v>
      </c>
      <c r="X3" s="73"/>
      <c r="Y3" s="114" t="s">
        <v>375</v>
      </c>
      <c r="Z3" s="114" t="s">
        <v>120</v>
      </c>
      <c r="AA3" s="114" t="s">
        <v>108</v>
      </c>
      <c r="AB3" s="50"/>
      <c r="AC3" s="50"/>
      <c r="AD3" s="50">
        <v>1</v>
      </c>
      <c r="AE3" s="50">
        <v>2</v>
      </c>
      <c r="AF3" s="50">
        <v>3</v>
      </c>
      <c r="AG3" s="50"/>
      <c r="AH3" s="50"/>
      <c r="AI3" s="51"/>
      <c r="AJ3" s="51"/>
      <c r="AK3" s="51"/>
      <c r="AL3" s="51"/>
      <c r="AM3" s="51"/>
      <c r="AN3" s="51"/>
      <c r="AO3" s="36">
        <f>MAX(AO4:AO37)</f>
        <v>5</v>
      </c>
      <c r="AP3" s="36" t="s">
        <v>123</v>
      </c>
      <c r="AQ3" s="36" t="s">
        <v>134</v>
      </c>
      <c r="AR3" s="36" t="s">
        <v>122</v>
      </c>
      <c r="AS3" s="34" t="s">
        <v>121</v>
      </c>
      <c r="AT3" s="33" t="s">
        <v>112</v>
      </c>
      <c r="AU3" s="33" t="s">
        <v>113</v>
      </c>
      <c r="AV3" s="33" t="s">
        <v>119</v>
      </c>
      <c r="AW3" s="34" t="s">
        <v>120</v>
      </c>
      <c r="AX3" s="34" t="s">
        <v>108</v>
      </c>
      <c r="AY3" s="36"/>
      <c r="AZ3" s="36"/>
      <c r="BA3" s="36"/>
      <c r="BB3" s="36"/>
    </row>
    <row r="4" spans="1:54" ht="24.75" customHeight="1" x14ac:dyDescent="0.25">
      <c r="A4" s="49">
        <v>1</v>
      </c>
      <c r="B4" s="145">
        <v>1</v>
      </c>
      <c r="C4" s="74" t="s">
        <v>319</v>
      </c>
      <c r="D4" s="150" t="s">
        <v>321</v>
      </c>
      <c r="E4" s="150" t="s">
        <v>15</v>
      </c>
      <c r="F4" s="151">
        <v>463830</v>
      </c>
      <c r="G4" s="151">
        <v>7570065</v>
      </c>
      <c r="H4" s="150" t="s">
        <v>322</v>
      </c>
      <c r="I4" s="150" t="s">
        <v>232</v>
      </c>
      <c r="J4" s="150">
        <v>6</v>
      </c>
      <c r="K4" s="150">
        <v>4104</v>
      </c>
      <c r="L4" s="86">
        <f>IF(N4-L$2+M$2-O4=0,1,"")</f>
        <v>1</v>
      </c>
      <c r="M4" s="25" t="str">
        <f t="shared" ref="M4:M24" si="0">INDEX($B$4:$C$49,$P4,M$3)</f>
        <v xml:space="preserve">Fonte 1 </v>
      </c>
      <c r="N4" s="81">
        <f>INDEX($F$4:$G$49,$P4,N$3)</f>
        <v>463830</v>
      </c>
      <c r="O4" s="81">
        <f>INDEX($F$4:$G$49,$P4,O$3)</f>
        <v>7570065</v>
      </c>
      <c r="P4" s="30">
        <v>1</v>
      </c>
      <c r="Q4" s="30">
        <v>1</v>
      </c>
      <c r="R4" s="39" t="str">
        <f t="shared" ref="R4:R24" si="1">_xlfn.CONCAT(N4,R$2)</f>
        <v>463830 m E</v>
      </c>
      <c r="S4" s="39" t="str">
        <f t="shared" ref="S4:S24" si="2">_xlfn.CONCAT(O4,S$2)</f>
        <v>7570065 m S</v>
      </c>
      <c r="T4" s="31" t="s">
        <v>114</v>
      </c>
      <c r="U4" s="31" t="s">
        <v>398</v>
      </c>
      <c r="V4" s="33" t="s">
        <v>319</v>
      </c>
      <c r="W4" s="31" t="str">
        <f t="shared" ref="W4:W24" si="3">INDEX($H$4:$I$49,$P4,N$3)</f>
        <v xml:space="preserve">CT (2) </v>
      </c>
      <c r="X4" s="57" t="s">
        <v>19</v>
      </c>
      <c r="Y4" s="33">
        <f t="shared" ref="Y4:Y24" si="4">IF(X4=W$1,1,IF(X4=W$2,2,IF(X4=W$3,3,IF(X4=X$1,4,IF(X4=X$2,5,"")))))</f>
        <v>4</v>
      </c>
      <c r="Z4" s="53">
        <f>INDEX($J$4:$K$49,$P4,N$3)</f>
        <v>6</v>
      </c>
      <c r="AA4" s="54">
        <f>INDEX($J$4:$K$49,$P4,O$3)</f>
        <v>4104</v>
      </c>
      <c r="AB4" s="21" t="str">
        <f t="shared" ref="AB4:AB17" si="5">IF(OR(ISNUMBER(AI4),AF4=800),1,"-")</f>
        <v>-</v>
      </c>
      <c r="AC4" s="21"/>
      <c r="AD4" s="100">
        <v>1708744.8995910999</v>
      </c>
      <c r="AE4" s="100">
        <v>7523684.2677028002</v>
      </c>
      <c r="AF4" s="18">
        <v>878.8</v>
      </c>
      <c r="AG4" s="31">
        <v>21</v>
      </c>
      <c r="AH4" s="31"/>
      <c r="AI4" t="str">
        <f>""</f>
        <v/>
      </c>
      <c r="AJ4" t="str">
        <f>""</f>
        <v/>
      </c>
      <c r="AK4" t="str">
        <f>""</f>
        <v/>
      </c>
      <c r="AL4" t="str">
        <f>""</f>
        <v/>
      </c>
      <c r="AM4" s="1">
        <f t="shared" ref="AM4:AM24" si="6">AD4/N4</f>
        <v>3.6839896073800746</v>
      </c>
      <c r="AN4" s="1">
        <f t="shared" ref="AN4:AN24" si="7">AE4/O4</f>
        <v>0.99387313949124612</v>
      </c>
      <c r="AO4" s="72">
        <v>1</v>
      </c>
      <c r="AP4" s="73">
        <f t="shared" ref="AP4:AP24" si="8">IF(Q4&lt;=AO$3,MATCH(Q4,AO$4:AO$37,0),"")</f>
        <v>1</v>
      </c>
      <c r="AQ4" s="94" t="str">
        <f t="shared" ref="AQ4:AQ24" si="9">IF($Q4&lt;=$AO$3,INDEX($V$4:$V$37,$AP4,AD$3),"")</f>
        <v xml:space="preserve">Fonte 1 </v>
      </c>
      <c r="AR4" s="73" t="str">
        <f t="shared" ref="AR4:AR24" si="10">IF($Q4&lt;=$AO$3,INDEX($X$4:$X$37,$AP4,AD$3),"")</f>
        <v xml:space="preserve">CT </v>
      </c>
      <c r="AS4" s="58">
        <f t="shared" ref="AS4:AS24" si="11">IF(ISNUMBER(AP4),Q4,"")</f>
        <v>1</v>
      </c>
      <c r="AT4" s="68">
        <f t="shared" ref="AT4:AT24" si="12">IF($Q4&lt;=$AO$3,INDEX($AD$4:$AF$37,$AP4,AD$3),"")</f>
        <v>1708744.8995910999</v>
      </c>
      <c r="AU4" s="68">
        <f t="shared" ref="AU4:AU24" si="13">IF($Q4&lt;=$AO$3,INDEX($AD$4:$AF$37,$AP4,AE$3),"")</f>
        <v>7523684.2677028002</v>
      </c>
      <c r="AV4" s="59">
        <f t="shared" ref="AV4:AV24" si="14">IF($Q4&lt;=$AO$3,INDEX($AD$4:$AF$37,$AP4,AF$3),"")</f>
        <v>878.8</v>
      </c>
      <c r="AW4" s="58">
        <f t="shared" ref="AW4:AW24" si="15">IF($Q4&lt;=$AO$3,INDEX($Z$4:$AA$37,$AP4,AD$3),"")</f>
        <v>6</v>
      </c>
      <c r="AX4" s="58">
        <f t="shared" ref="AX4:AX24" si="16">IF($Q4&lt;=$AO$3,INDEX($Z$4:$AA$37,$AP4,AE$3),"")</f>
        <v>4104</v>
      </c>
      <c r="AY4" s="73"/>
      <c r="AZ4" s="73"/>
      <c r="BA4" s="73"/>
      <c r="BB4" s="73"/>
    </row>
    <row r="5" spans="1:54" ht="24.75" customHeight="1" x14ac:dyDescent="0.25">
      <c r="A5" s="49">
        <v>2</v>
      </c>
      <c r="B5" s="145"/>
      <c r="C5" s="74" t="s">
        <v>320</v>
      </c>
      <c r="D5" s="150"/>
      <c r="E5" s="150"/>
      <c r="F5" s="151"/>
      <c r="G5" s="151"/>
      <c r="H5" s="150"/>
      <c r="I5" s="150"/>
      <c r="J5" s="150"/>
      <c r="K5" s="150"/>
      <c r="L5" s="86" t="str">
        <f t="shared" ref="L5:L30" si="17">IF(N5-L$2+M$2-O5=0,1,"")</f>
        <v/>
      </c>
      <c r="M5" s="25" t="str">
        <f t="shared" si="0"/>
        <v xml:space="preserve">Fonte 2 </v>
      </c>
      <c r="N5" s="81">
        <f t="shared" ref="N5:O24" si="18">INDEX($F$4:$G$49,$P5,N$3)</f>
        <v>463830</v>
      </c>
      <c r="O5" s="81">
        <f t="shared" si="18"/>
        <v>7570067</v>
      </c>
      <c r="P5" s="30">
        <f>P4+2</f>
        <v>3</v>
      </c>
      <c r="Q5" s="30">
        <f>Q4+1</f>
        <v>2</v>
      </c>
      <c r="R5" s="39" t="str">
        <f t="shared" si="1"/>
        <v>463830 m E</v>
      </c>
      <c r="S5" s="39" t="str">
        <f t="shared" si="2"/>
        <v>7570067 m S</v>
      </c>
      <c r="T5" s="31" t="s">
        <v>114</v>
      </c>
      <c r="U5" s="31" t="s">
        <v>398</v>
      </c>
      <c r="V5" s="33" t="s">
        <v>323</v>
      </c>
      <c r="W5" s="31" t="str">
        <f t="shared" si="3"/>
        <v xml:space="preserve">CT </v>
      </c>
      <c r="X5" s="57" t="s">
        <v>19</v>
      </c>
      <c r="Y5" s="33">
        <f t="shared" si="4"/>
        <v>4</v>
      </c>
      <c r="Z5" s="53">
        <f t="shared" ref="Z5:AA24" si="19">INDEX($J$4:$K$49,$P5,N$3)</f>
        <v>6</v>
      </c>
      <c r="AA5" s="54">
        <f t="shared" si="19"/>
        <v>720</v>
      </c>
      <c r="AB5" s="21" t="str">
        <f t="shared" si="5"/>
        <v>-</v>
      </c>
      <c r="AC5" s="21"/>
      <c r="AD5" s="18">
        <v>1708745.0608528999</v>
      </c>
      <c r="AE5" s="18">
        <v>7523686.297518</v>
      </c>
      <c r="AF5" s="18">
        <v>878.8</v>
      </c>
      <c r="AG5" s="31">
        <v>20</v>
      </c>
      <c r="AH5" s="31"/>
      <c r="AI5" t="str">
        <f>""</f>
        <v/>
      </c>
      <c r="AJ5" t="str">
        <f>""</f>
        <v/>
      </c>
      <c r="AK5" t="str">
        <f>""</f>
        <v/>
      </c>
      <c r="AL5" t="str">
        <f>""</f>
        <v/>
      </c>
      <c r="AM5" s="1">
        <f t="shared" si="6"/>
        <v>3.6839899550544377</v>
      </c>
      <c r="AN5" s="1">
        <f t="shared" si="7"/>
        <v>0.99387314504851809</v>
      </c>
      <c r="AO5" s="71">
        <f>IF(AND(ISNUMBER(Y5),ISNUMBER(AA5)),MAX(AO$4:AO4)+1,0)</f>
        <v>2</v>
      </c>
      <c r="AP5" s="73">
        <f t="shared" si="8"/>
        <v>2</v>
      </c>
      <c r="AQ5" s="94" t="str">
        <f t="shared" si="9"/>
        <v xml:space="preserve">Fonte 2 </v>
      </c>
      <c r="AR5" s="73" t="str">
        <f t="shared" si="10"/>
        <v xml:space="preserve">CT </v>
      </c>
      <c r="AS5" s="58">
        <f t="shared" si="11"/>
        <v>2</v>
      </c>
      <c r="AT5" s="68">
        <f t="shared" si="12"/>
        <v>1708745.0608528999</v>
      </c>
      <c r="AU5" s="68">
        <f t="shared" si="13"/>
        <v>7523686.297518</v>
      </c>
      <c r="AV5" s="59">
        <f t="shared" si="14"/>
        <v>878.8</v>
      </c>
      <c r="AW5" s="58">
        <f t="shared" si="15"/>
        <v>6</v>
      </c>
      <c r="AX5" s="58">
        <f t="shared" si="16"/>
        <v>720</v>
      </c>
      <c r="AY5" s="73"/>
      <c r="AZ5" s="73"/>
      <c r="BA5" s="73"/>
      <c r="BB5" s="73"/>
    </row>
    <row r="6" spans="1:54" ht="24.75" customHeight="1" x14ac:dyDescent="0.25">
      <c r="A6" s="49">
        <f>A5+1</f>
        <v>3</v>
      </c>
      <c r="B6" s="90">
        <f>B4+1</f>
        <v>2</v>
      </c>
      <c r="C6" s="74" t="s">
        <v>323</v>
      </c>
      <c r="D6" s="150" t="s">
        <v>321</v>
      </c>
      <c r="E6" s="150" t="s">
        <v>15</v>
      </c>
      <c r="F6" s="151">
        <v>463830</v>
      </c>
      <c r="G6" s="151">
        <v>7570067</v>
      </c>
      <c r="H6" s="150" t="s">
        <v>19</v>
      </c>
      <c r="I6" s="150" t="s">
        <v>232</v>
      </c>
      <c r="J6" s="150">
        <v>6</v>
      </c>
      <c r="K6" s="150">
        <v>720</v>
      </c>
      <c r="L6" s="86" t="str">
        <f t="shared" si="17"/>
        <v/>
      </c>
      <c r="M6" s="25" t="str">
        <f t="shared" si="0"/>
        <v xml:space="preserve">Fonte 3 </v>
      </c>
      <c r="N6" s="81">
        <f t="shared" si="18"/>
        <v>463830</v>
      </c>
      <c r="O6" s="81">
        <f t="shared" si="18"/>
        <v>7570062</v>
      </c>
      <c r="P6" s="30">
        <f t="shared" ref="P6:P9" si="20">P5+2</f>
        <v>5</v>
      </c>
      <c r="Q6" s="30">
        <f t="shared" ref="Q6:Q24" si="21">Q5+1</f>
        <v>3</v>
      </c>
      <c r="R6" s="39" t="str">
        <f t="shared" si="1"/>
        <v>463830 m E</v>
      </c>
      <c r="S6" s="39" t="str">
        <f t="shared" si="2"/>
        <v>7570062 m S</v>
      </c>
      <c r="T6" s="31" t="s">
        <v>114</v>
      </c>
      <c r="U6" s="31" t="s">
        <v>398</v>
      </c>
      <c r="V6" s="33" t="s">
        <v>325</v>
      </c>
      <c r="W6" s="31" t="str">
        <f t="shared" si="3"/>
        <v xml:space="preserve">CT </v>
      </c>
      <c r="X6" s="57" t="s">
        <v>19</v>
      </c>
      <c r="Y6" s="33">
        <f t="shared" si="4"/>
        <v>4</v>
      </c>
      <c r="Z6" s="53">
        <f t="shared" si="19"/>
        <v>6</v>
      </c>
      <c r="AA6" s="54">
        <f t="shared" si="19"/>
        <v>432</v>
      </c>
      <c r="AB6" s="21" t="str">
        <f t="shared" si="5"/>
        <v>-</v>
      </c>
      <c r="AC6" s="21"/>
      <c r="AD6" s="100">
        <v>1708744.6575978</v>
      </c>
      <c r="AE6" s="100">
        <v>7523681.2230444001</v>
      </c>
      <c r="AF6" s="18">
        <v>878.9</v>
      </c>
      <c r="AG6" s="31">
        <v>19</v>
      </c>
      <c r="AH6" s="31"/>
      <c r="AI6" t="str">
        <f>""</f>
        <v/>
      </c>
      <c r="AJ6" t="str">
        <f>""</f>
        <v/>
      </c>
      <c r="AK6" t="str">
        <f>""</f>
        <v/>
      </c>
      <c r="AL6" t="str">
        <f>""</f>
        <v/>
      </c>
      <c r="AM6" s="1">
        <f t="shared" si="6"/>
        <v>3.6839890856516395</v>
      </c>
      <c r="AN6" s="1">
        <f t="shared" si="7"/>
        <v>0.99387313116383991</v>
      </c>
      <c r="AO6" s="71">
        <f>IF(AND(ISNUMBER(Y6),ISNUMBER(AA6)),MAX(AO$4:AO5)+1,0)</f>
        <v>3</v>
      </c>
      <c r="AP6" s="73">
        <f t="shared" si="8"/>
        <v>3</v>
      </c>
      <c r="AQ6" s="94" t="str">
        <f t="shared" si="9"/>
        <v xml:space="preserve">Fonte 3 </v>
      </c>
      <c r="AR6" s="73" t="str">
        <f t="shared" si="10"/>
        <v xml:space="preserve">CT </v>
      </c>
      <c r="AS6" s="58">
        <f t="shared" si="11"/>
        <v>3</v>
      </c>
      <c r="AT6" s="68">
        <f t="shared" si="12"/>
        <v>1708744.6575978</v>
      </c>
      <c r="AU6" s="68">
        <f t="shared" si="13"/>
        <v>7523681.2230444001</v>
      </c>
      <c r="AV6" s="59">
        <f t="shared" si="14"/>
        <v>878.9</v>
      </c>
      <c r="AW6" s="58">
        <f t="shared" si="15"/>
        <v>6</v>
      </c>
      <c r="AX6" s="58">
        <f t="shared" si="16"/>
        <v>432</v>
      </c>
      <c r="AY6" s="73"/>
      <c r="AZ6" s="73"/>
      <c r="BA6" s="73"/>
      <c r="BB6" s="73"/>
    </row>
    <row r="7" spans="1:54" ht="24.75" customHeight="1" x14ac:dyDescent="0.25">
      <c r="A7" s="49">
        <f t="shared" ref="A7:B30" si="22">A6+1</f>
        <v>4</v>
      </c>
      <c r="B7" s="90"/>
      <c r="C7" s="74" t="s">
        <v>324</v>
      </c>
      <c r="D7" s="150"/>
      <c r="E7" s="150"/>
      <c r="F7" s="151"/>
      <c r="G7" s="151"/>
      <c r="H7" s="150"/>
      <c r="I7" s="150"/>
      <c r="J7" s="150"/>
      <c r="K7" s="150"/>
      <c r="L7" s="86" t="str">
        <f t="shared" si="17"/>
        <v/>
      </c>
      <c r="M7" s="25" t="str">
        <f t="shared" si="0"/>
        <v xml:space="preserve">Fonte 4 </v>
      </c>
      <c r="N7" s="81">
        <f t="shared" si="18"/>
        <v>463826</v>
      </c>
      <c r="O7" s="81">
        <f t="shared" si="18"/>
        <v>7570065</v>
      </c>
      <c r="P7" s="30">
        <f t="shared" si="20"/>
        <v>7</v>
      </c>
      <c r="Q7" s="30">
        <f t="shared" si="21"/>
        <v>4</v>
      </c>
      <c r="R7" s="39" t="str">
        <f t="shared" si="1"/>
        <v>463826 m E</v>
      </c>
      <c r="S7" s="39" t="str">
        <f t="shared" si="2"/>
        <v>7570065 m S</v>
      </c>
      <c r="T7" s="31" t="s">
        <v>114</v>
      </c>
      <c r="U7" s="31" t="s">
        <v>398</v>
      </c>
      <c r="V7" s="33" t="s">
        <v>327</v>
      </c>
      <c r="W7" s="31" t="str">
        <f t="shared" si="3"/>
        <v xml:space="preserve">CT </v>
      </c>
      <c r="X7" s="57" t="s">
        <v>19</v>
      </c>
      <c r="Y7" s="33">
        <f t="shared" si="4"/>
        <v>4</v>
      </c>
      <c r="Z7" s="53">
        <f t="shared" si="19"/>
        <v>6</v>
      </c>
      <c r="AA7" s="54">
        <f t="shared" si="19"/>
        <v>216</v>
      </c>
      <c r="AB7" s="21" t="str">
        <f t="shared" si="5"/>
        <v>-</v>
      </c>
      <c r="AC7" s="21"/>
      <c r="AD7" s="18">
        <v>1708740.8399920999</v>
      </c>
      <c r="AE7" s="18">
        <v>7523684.5903270999</v>
      </c>
      <c r="AF7" s="18">
        <v>879</v>
      </c>
      <c r="AG7" s="31">
        <v>18</v>
      </c>
      <c r="AH7" s="31"/>
      <c r="AI7" t="str">
        <f>""</f>
        <v/>
      </c>
      <c r="AJ7" t="str">
        <f>""</f>
        <v/>
      </c>
      <c r="AK7" t="str">
        <f>""</f>
        <v/>
      </c>
      <c r="AL7" t="str">
        <f>""</f>
        <v/>
      </c>
      <c r="AM7" s="1">
        <f t="shared" si="6"/>
        <v>3.6840126254071568</v>
      </c>
      <c r="AN7" s="1">
        <f t="shared" si="7"/>
        <v>0.99387318210967801</v>
      </c>
      <c r="AO7" s="71">
        <f>IF(AND(ISNUMBER(Y7),ISNUMBER(AA7)),MAX(AO$4:AO6)+1,0)</f>
        <v>4</v>
      </c>
      <c r="AP7" s="73">
        <f t="shared" si="8"/>
        <v>4</v>
      </c>
      <c r="AQ7" s="94" t="str">
        <f t="shared" si="9"/>
        <v xml:space="preserve">Fonte 4 </v>
      </c>
      <c r="AR7" s="73" t="str">
        <f t="shared" si="10"/>
        <v xml:space="preserve">CT </v>
      </c>
      <c r="AS7" s="58">
        <f t="shared" si="11"/>
        <v>4</v>
      </c>
      <c r="AT7" s="68">
        <f t="shared" si="12"/>
        <v>1708740.8399920999</v>
      </c>
      <c r="AU7" s="68">
        <f t="shared" si="13"/>
        <v>7523684.5903270999</v>
      </c>
      <c r="AV7" s="59">
        <f t="shared" si="14"/>
        <v>879</v>
      </c>
      <c r="AW7" s="58">
        <f t="shared" si="15"/>
        <v>6</v>
      </c>
      <c r="AX7" s="58">
        <f t="shared" si="16"/>
        <v>216</v>
      </c>
      <c r="AY7" s="73"/>
      <c r="AZ7" s="73"/>
      <c r="BA7" s="73"/>
      <c r="BB7" s="73"/>
    </row>
    <row r="8" spans="1:54" ht="24.75" customHeight="1" x14ac:dyDescent="0.25">
      <c r="A8" s="49">
        <f t="shared" si="22"/>
        <v>5</v>
      </c>
      <c r="B8" s="90">
        <f t="shared" ref="B8" si="23">B6+1</f>
        <v>3</v>
      </c>
      <c r="C8" s="74" t="s">
        <v>325</v>
      </c>
      <c r="D8" s="150" t="s">
        <v>321</v>
      </c>
      <c r="E8" s="150" t="s">
        <v>15</v>
      </c>
      <c r="F8" s="151">
        <v>463830</v>
      </c>
      <c r="G8" s="151">
        <v>7570062</v>
      </c>
      <c r="H8" s="150" t="s">
        <v>19</v>
      </c>
      <c r="I8" s="150" t="s">
        <v>232</v>
      </c>
      <c r="J8" s="150">
        <v>6</v>
      </c>
      <c r="K8" s="150">
        <v>432</v>
      </c>
      <c r="L8" s="86" t="str">
        <f t="shared" si="17"/>
        <v/>
      </c>
      <c r="M8" s="25" t="str">
        <f t="shared" si="0"/>
        <v xml:space="preserve">Fonte 5 </v>
      </c>
      <c r="N8" s="81">
        <f t="shared" si="18"/>
        <v>463893</v>
      </c>
      <c r="O8" s="81">
        <f t="shared" si="18"/>
        <v>7570046</v>
      </c>
      <c r="P8" s="30">
        <f t="shared" si="20"/>
        <v>9</v>
      </c>
      <c r="Q8" s="30">
        <f t="shared" si="21"/>
        <v>5</v>
      </c>
      <c r="R8" s="39" t="str">
        <f t="shared" si="1"/>
        <v>463893 m E</v>
      </c>
      <c r="S8" s="39" t="str">
        <f t="shared" si="2"/>
        <v>7570046 m S</v>
      </c>
      <c r="T8" s="31" t="s">
        <v>114</v>
      </c>
      <c r="U8" s="31" t="s">
        <v>398</v>
      </c>
      <c r="V8" s="33" t="s">
        <v>329</v>
      </c>
      <c r="W8" s="31" t="str">
        <f t="shared" si="3"/>
        <v xml:space="preserve">CT </v>
      </c>
      <c r="X8" s="57" t="s">
        <v>19</v>
      </c>
      <c r="Y8" s="33">
        <f t="shared" si="4"/>
        <v>4</v>
      </c>
      <c r="Z8" s="53">
        <f t="shared" si="19"/>
        <v>6</v>
      </c>
      <c r="AA8" s="54" t="str">
        <f t="shared" si="19"/>
        <v xml:space="preserve">sd </v>
      </c>
      <c r="AB8" s="21" t="str">
        <f t="shared" si="5"/>
        <v>-</v>
      </c>
      <c r="AC8" s="21"/>
      <c r="AD8" s="18">
        <v>1708807.3059006999</v>
      </c>
      <c r="AE8" s="18">
        <v>7523659.9038535999</v>
      </c>
      <c r="AF8" s="18">
        <v>880</v>
      </c>
      <c r="AG8" s="31">
        <v>17</v>
      </c>
      <c r="AH8" s="31"/>
      <c r="AI8" t="str">
        <f>""</f>
        <v/>
      </c>
      <c r="AJ8" t="str">
        <f>""</f>
        <v/>
      </c>
      <c r="AK8" t="str">
        <f>""</f>
        <v/>
      </c>
      <c r="AL8" t="str">
        <f>""</f>
        <v/>
      </c>
      <c r="AM8" s="1">
        <f t="shared" si="6"/>
        <v>3.6836238225209259</v>
      </c>
      <c r="AN8" s="1">
        <f t="shared" si="7"/>
        <v>0.99387241555118688</v>
      </c>
      <c r="AO8" s="71">
        <f>IF(AND(ISNUMBER(Y8),ISNUMBER(AA8)),MAX(AO$4:AO7)+1,0)</f>
        <v>0</v>
      </c>
      <c r="AP8" s="73">
        <f t="shared" si="8"/>
        <v>6</v>
      </c>
      <c r="AQ8" s="94" t="str">
        <f t="shared" si="9"/>
        <v xml:space="preserve">Fonte 6 </v>
      </c>
      <c r="AR8" s="73" t="str">
        <f t="shared" si="10"/>
        <v xml:space="preserve">CT </v>
      </c>
      <c r="AS8" s="58">
        <f t="shared" si="11"/>
        <v>5</v>
      </c>
      <c r="AT8" s="68">
        <f t="shared" si="12"/>
        <v>1708808.4014387999</v>
      </c>
      <c r="AU8" s="68">
        <f t="shared" si="13"/>
        <v>7523660.8381297002</v>
      </c>
      <c r="AV8" s="59">
        <f t="shared" si="14"/>
        <v>880</v>
      </c>
      <c r="AW8" s="58">
        <f t="shared" si="15"/>
        <v>6</v>
      </c>
      <c r="AX8" s="58">
        <f t="shared" si="16"/>
        <v>10.8</v>
      </c>
      <c r="AY8" s="73"/>
      <c r="AZ8" s="73"/>
      <c r="BA8" s="73"/>
      <c r="BB8" s="73"/>
    </row>
    <row r="9" spans="1:54" ht="24.75" customHeight="1" x14ac:dyDescent="0.25">
      <c r="A9" s="49">
        <f t="shared" si="22"/>
        <v>6</v>
      </c>
      <c r="B9" s="90"/>
      <c r="C9" s="74" t="s">
        <v>326</v>
      </c>
      <c r="D9" s="150"/>
      <c r="E9" s="150"/>
      <c r="F9" s="151"/>
      <c r="G9" s="151"/>
      <c r="H9" s="150"/>
      <c r="I9" s="150"/>
      <c r="J9" s="150"/>
      <c r="K9" s="150"/>
      <c r="L9" s="86" t="str">
        <f t="shared" si="17"/>
        <v/>
      </c>
      <c r="M9" s="25" t="str">
        <f t="shared" si="0"/>
        <v xml:space="preserve">Fonte 6 </v>
      </c>
      <c r="N9" s="81">
        <f>INDEX($F$4:$G$49,$P9,N$3)+1</f>
        <v>463894</v>
      </c>
      <c r="O9" s="81">
        <f>INDEX($F$4:$G$49,$P9,O$3)+1</f>
        <v>7570047</v>
      </c>
      <c r="P9" s="30">
        <f t="shared" si="20"/>
        <v>11</v>
      </c>
      <c r="Q9" s="30">
        <f t="shared" si="21"/>
        <v>6</v>
      </c>
      <c r="R9" s="39" t="str">
        <f t="shared" si="1"/>
        <v>463894 m E</v>
      </c>
      <c r="S9" s="39" t="str">
        <f t="shared" si="2"/>
        <v>7570047 m S</v>
      </c>
      <c r="T9" s="31" t="s">
        <v>114</v>
      </c>
      <c r="U9" s="31" t="s">
        <v>398</v>
      </c>
      <c r="V9" s="33" t="s">
        <v>331</v>
      </c>
      <c r="W9" s="31" t="str">
        <f t="shared" si="3"/>
        <v xml:space="preserve">CT </v>
      </c>
      <c r="X9" s="57" t="s">
        <v>19</v>
      </c>
      <c r="Y9" s="33">
        <f t="shared" si="4"/>
        <v>4</v>
      </c>
      <c r="Z9" s="53">
        <f t="shared" si="19"/>
        <v>6</v>
      </c>
      <c r="AA9" s="54">
        <f t="shared" si="19"/>
        <v>10.8</v>
      </c>
      <c r="AB9" s="21" t="str">
        <f t="shared" si="5"/>
        <v>-</v>
      </c>
      <c r="AC9" s="21"/>
      <c r="AD9" s="18">
        <v>1708808.4014387999</v>
      </c>
      <c r="AE9" s="18">
        <v>7523660.8381297002</v>
      </c>
      <c r="AF9" s="18">
        <v>880</v>
      </c>
      <c r="AG9" s="31">
        <v>16</v>
      </c>
      <c r="AH9" s="31"/>
      <c r="AI9" t="str">
        <f>""</f>
        <v/>
      </c>
      <c r="AJ9" t="str">
        <f>""</f>
        <v/>
      </c>
      <c r="AK9" t="str">
        <f>""</f>
        <v/>
      </c>
      <c r="AL9" t="str">
        <f>""</f>
        <v/>
      </c>
      <c r="AM9" s="1">
        <f t="shared" si="6"/>
        <v>3.6836182434754488</v>
      </c>
      <c r="AN9" s="1">
        <f t="shared" si="7"/>
        <v>0.9938724076785389</v>
      </c>
      <c r="AO9" s="71">
        <f>IF(AND(ISNUMBER(Y9),ISNUMBER(AA9)),MAX(AO$4:AO8)+1,0)</f>
        <v>5</v>
      </c>
      <c r="AP9" s="73" t="str">
        <f t="shared" si="8"/>
        <v/>
      </c>
      <c r="AQ9" s="94" t="str">
        <f t="shared" si="9"/>
        <v/>
      </c>
      <c r="AR9" s="73" t="str">
        <f t="shared" si="10"/>
        <v/>
      </c>
      <c r="AS9" s="58" t="str">
        <f t="shared" si="11"/>
        <v/>
      </c>
      <c r="AT9" s="68" t="str">
        <f t="shared" si="12"/>
        <v/>
      </c>
      <c r="AU9" s="68" t="str">
        <f t="shared" si="13"/>
        <v/>
      </c>
      <c r="AV9" s="59" t="str">
        <f t="shared" si="14"/>
        <v/>
      </c>
      <c r="AW9" s="58" t="str">
        <f t="shared" si="15"/>
        <v/>
      </c>
      <c r="AX9" s="58" t="str">
        <f t="shared" si="16"/>
        <v/>
      </c>
      <c r="AY9" s="73"/>
      <c r="AZ9" s="73"/>
      <c r="BA9" s="73"/>
      <c r="BB9" s="73"/>
    </row>
    <row r="10" spans="1:54" ht="24.75" customHeight="1" x14ac:dyDescent="0.25">
      <c r="A10" s="49">
        <f t="shared" si="22"/>
        <v>7</v>
      </c>
      <c r="B10" s="90">
        <f t="shared" ref="B10" si="24">B8+1</f>
        <v>4</v>
      </c>
      <c r="C10" s="74" t="s">
        <v>327</v>
      </c>
      <c r="D10" s="150" t="s">
        <v>321</v>
      </c>
      <c r="E10" s="150" t="s">
        <v>15</v>
      </c>
      <c r="F10" s="151">
        <v>463826</v>
      </c>
      <c r="G10" s="151">
        <v>7570065</v>
      </c>
      <c r="H10" s="150" t="s">
        <v>19</v>
      </c>
      <c r="I10" s="150" t="s">
        <v>232</v>
      </c>
      <c r="J10" s="150">
        <v>6</v>
      </c>
      <c r="K10" s="150">
        <v>216</v>
      </c>
      <c r="L10" s="86" t="str">
        <f t="shared" si="17"/>
        <v/>
      </c>
      <c r="M10" s="25" t="str">
        <f t="shared" si="0"/>
        <v xml:space="preserve">LMB07 </v>
      </c>
      <c r="N10" s="81">
        <f t="shared" si="18"/>
        <v>466056</v>
      </c>
      <c r="O10" s="81">
        <f t="shared" si="18"/>
        <v>7567883</v>
      </c>
      <c r="P10" s="30">
        <f>P9+2</f>
        <v>13</v>
      </c>
      <c r="Q10" s="30">
        <f t="shared" si="21"/>
        <v>7</v>
      </c>
      <c r="R10" s="39" t="str">
        <f t="shared" si="1"/>
        <v>466056 m E</v>
      </c>
      <c r="S10" s="39" t="str">
        <f t="shared" si="2"/>
        <v>7567883 m S</v>
      </c>
      <c r="T10" s="31" t="s">
        <v>114</v>
      </c>
      <c r="U10" s="31" t="s">
        <v>398</v>
      </c>
      <c r="V10" s="33" t="s">
        <v>333</v>
      </c>
      <c r="W10" s="31" t="str">
        <f t="shared" si="3"/>
        <v xml:space="preserve">(3) PT </v>
      </c>
      <c r="X10" s="57" t="s">
        <v>22</v>
      </c>
      <c r="Y10" s="33">
        <f t="shared" si="4"/>
        <v>1</v>
      </c>
      <c r="Z10" s="53" t="str">
        <f t="shared" si="19"/>
        <v xml:space="preserve">100 a 150 </v>
      </c>
      <c r="AA10" s="54" t="str">
        <f t="shared" si="19"/>
        <v xml:space="preserve">sd </v>
      </c>
      <c r="AB10" s="21" t="str">
        <f t="shared" si="5"/>
        <v>-</v>
      </c>
      <c r="AC10" s="21"/>
      <c r="AD10" s="18">
        <v>1710828.0713206001</v>
      </c>
      <c r="AE10" s="18">
        <v>7521290.0877381004</v>
      </c>
      <c r="AF10" s="18">
        <v>889.3</v>
      </c>
      <c r="AG10" s="31">
        <v>15</v>
      </c>
      <c r="AH10" s="31"/>
      <c r="AI10" t="str">
        <f>""</f>
        <v/>
      </c>
      <c r="AJ10" t="str">
        <f>""</f>
        <v/>
      </c>
      <c r="AK10" t="str">
        <f>""</f>
        <v/>
      </c>
      <c r="AL10" t="str">
        <f>""</f>
        <v/>
      </c>
      <c r="AM10" s="1">
        <f t="shared" si="6"/>
        <v>3.6708637402385125</v>
      </c>
      <c r="AN10" s="1">
        <f t="shared" si="7"/>
        <v>0.9938433360740514</v>
      </c>
      <c r="AO10" s="71">
        <f>IF(AND(ISNUMBER(Y10),ISNUMBER(AA10)),MAX(AO$4:AO9)+1,0)</f>
        <v>0</v>
      </c>
      <c r="AP10" s="73" t="str">
        <f t="shared" si="8"/>
        <v/>
      </c>
      <c r="AQ10" s="73" t="str">
        <f t="shared" si="9"/>
        <v/>
      </c>
      <c r="AR10" s="73" t="str">
        <f t="shared" si="10"/>
        <v/>
      </c>
      <c r="AS10" s="58" t="str">
        <f t="shared" si="11"/>
        <v/>
      </c>
      <c r="AT10" s="68" t="str">
        <f t="shared" si="12"/>
        <v/>
      </c>
      <c r="AU10" s="68" t="str">
        <f t="shared" si="13"/>
        <v/>
      </c>
      <c r="AV10" s="59" t="str">
        <f t="shared" si="14"/>
        <v/>
      </c>
      <c r="AW10" s="58" t="str">
        <f t="shared" si="15"/>
        <v/>
      </c>
      <c r="AX10" s="58" t="str">
        <f t="shared" si="16"/>
        <v/>
      </c>
      <c r="AY10" s="73"/>
      <c r="AZ10" s="73"/>
      <c r="BA10" s="73"/>
      <c r="BB10" s="73"/>
    </row>
    <row r="11" spans="1:54" ht="24.75" customHeight="1" x14ac:dyDescent="0.25">
      <c r="A11" s="49">
        <f t="shared" si="22"/>
        <v>8</v>
      </c>
      <c r="B11" s="90"/>
      <c r="C11" s="74" t="s">
        <v>328</v>
      </c>
      <c r="D11" s="150"/>
      <c r="E11" s="150"/>
      <c r="F11" s="151"/>
      <c r="G11" s="151"/>
      <c r="H11" s="150"/>
      <c r="I11" s="150"/>
      <c r="J11" s="150"/>
      <c r="K11" s="150"/>
      <c r="L11" s="86" t="str">
        <f t="shared" si="17"/>
        <v/>
      </c>
      <c r="M11" s="25" t="str">
        <f t="shared" si="0"/>
        <v xml:space="preserve">LMB08 </v>
      </c>
      <c r="N11" s="81">
        <f t="shared" si="18"/>
        <v>460595</v>
      </c>
      <c r="O11" s="81">
        <f t="shared" si="18"/>
        <v>7569395</v>
      </c>
      <c r="P11" s="30">
        <f t="shared" ref="P11:P24" si="25">P10+1</f>
        <v>14</v>
      </c>
      <c r="Q11" s="30">
        <f t="shared" si="21"/>
        <v>8</v>
      </c>
      <c r="R11" s="39" t="str">
        <f t="shared" si="1"/>
        <v>460595 m E</v>
      </c>
      <c r="S11" s="39" t="str">
        <f t="shared" si="2"/>
        <v>7569395 m S</v>
      </c>
      <c r="T11" s="31" t="s">
        <v>114</v>
      </c>
      <c r="U11" s="31" t="s">
        <v>398</v>
      </c>
      <c r="V11" s="33" t="s">
        <v>338</v>
      </c>
      <c r="W11" s="31" t="str">
        <f t="shared" si="3"/>
        <v xml:space="preserve">(4) NC </v>
      </c>
      <c r="X11" s="57" t="s">
        <v>57</v>
      </c>
      <c r="Y11" s="33" t="str">
        <f t="shared" si="4"/>
        <v/>
      </c>
      <c r="Z11" s="53" t="str">
        <f t="shared" si="19"/>
        <v xml:space="preserve">sd </v>
      </c>
      <c r="AA11" s="54">
        <f t="shared" si="19"/>
        <v>36</v>
      </c>
      <c r="AB11" s="21" t="str">
        <f t="shared" si="5"/>
        <v>-</v>
      </c>
      <c r="AC11" s="21"/>
      <c r="AD11" s="18">
        <v>1705407.8345267</v>
      </c>
      <c r="AE11" s="18">
        <v>7523265.2225171998</v>
      </c>
      <c r="AF11" s="18">
        <v>980.3</v>
      </c>
      <c r="AG11" s="31">
        <v>14</v>
      </c>
      <c r="AH11" s="31"/>
      <c r="AI11" t="str">
        <f>""</f>
        <v/>
      </c>
      <c r="AJ11" t="str">
        <f>""</f>
        <v/>
      </c>
      <c r="AK11" t="str">
        <f>""</f>
        <v/>
      </c>
      <c r="AL11" t="str">
        <f>""</f>
        <v/>
      </c>
      <c r="AM11" s="1">
        <f t="shared" si="6"/>
        <v>3.7026190786411055</v>
      </c>
      <c r="AN11" s="1">
        <f t="shared" si="7"/>
        <v>0.99390575105635259</v>
      </c>
      <c r="AO11" s="71">
        <f>IF(AND(ISNUMBER(Y11),ISNUMBER(AA11)),MAX(AO$4:AO10)+1,0)</f>
        <v>0</v>
      </c>
      <c r="AP11" s="73" t="str">
        <f t="shared" si="8"/>
        <v/>
      </c>
      <c r="AQ11" s="73" t="str">
        <f t="shared" si="9"/>
        <v/>
      </c>
      <c r="AR11" s="73" t="str">
        <f t="shared" si="10"/>
        <v/>
      </c>
      <c r="AS11" s="58" t="str">
        <f t="shared" si="11"/>
        <v/>
      </c>
      <c r="AT11" s="68" t="str">
        <f t="shared" si="12"/>
        <v/>
      </c>
      <c r="AU11" s="68" t="str">
        <f t="shared" si="13"/>
        <v/>
      </c>
      <c r="AV11" s="59" t="str">
        <f t="shared" si="14"/>
        <v/>
      </c>
      <c r="AW11" s="58" t="str">
        <f t="shared" si="15"/>
        <v/>
      </c>
      <c r="AX11" s="58" t="str">
        <f t="shared" si="16"/>
        <v/>
      </c>
      <c r="AY11" s="73"/>
      <c r="AZ11" s="73"/>
      <c r="BA11" s="73"/>
      <c r="BB11" s="73"/>
    </row>
    <row r="12" spans="1:54" ht="24.75" customHeight="1" x14ac:dyDescent="0.25">
      <c r="A12" s="49">
        <f t="shared" si="22"/>
        <v>9</v>
      </c>
      <c r="B12" s="90">
        <f t="shared" ref="B12" si="26">B10+1</f>
        <v>5</v>
      </c>
      <c r="C12" s="74" t="s">
        <v>329</v>
      </c>
      <c r="D12" s="150" t="s">
        <v>321</v>
      </c>
      <c r="E12" s="150" t="s">
        <v>15</v>
      </c>
      <c r="F12" s="151">
        <v>463893</v>
      </c>
      <c r="G12" s="151">
        <v>7570046</v>
      </c>
      <c r="H12" s="150" t="s">
        <v>19</v>
      </c>
      <c r="I12" s="150" t="s">
        <v>232</v>
      </c>
      <c r="J12" s="150">
        <v>6</v>
      </c>
      <c r="K12" s="150" t="s">
        <v>31</v>
      </c>
      <c r="L12" s="86" t="str">
        <f t="shared" si="17"/>
        <v/>
      </c>
      <c r="M12" s="25" t="str">
        <f t="shared" si="0"/>
        <v xml:space="preserve">LMB09 </v>
      </c>
      <c r="N12" s="81">
        <f t="shared" si="18"/>
        <v>462167</v>
      </c>
      <c r="O12" s="81">
        <f t="shared" si="18"/>
        <v>7569379</v>
      </c>
      <c r="P12" s="30">
        <f t="shared" si="25"/>
        <v>15</v>
      </c>
      <c r="Q12" s="30">
        <f t="shared" si="21"/>
        <v>9</v>
      </c>
      <c r="R12" s="39" t="str">
        <f t="shared" si="1"/>
        <v>462167 m E</v>
      </c>
      <c r="S12" s="39" t="str">
        <f t="shared" si="2"/>
        <v>7569379 m S</v>
      </c>
      <c r="T12" s="31" t="s">
        <v>114</v>
      </c>
      <c r="U12" s="31" t="s">
        <v>398</v>
      </c>
      <c r="V12" s="33" t="s">
        <v>341</v>
      </c>
      <c r="W12" s="31" t="str">
        <f t="shared" si="3"/>
        <v xml:space="preserve">NC </v>
      </c>
      <c r="X12" s="57" t="s">
        <v>57</v>
      </c>
      <c r="Y12" s="33" t="str">
        <f t="shared" si="4"/>
        <v/>
      </c>
      <c r="Z12" s="53" t="str">
        <f t="shared" si="19"/>
        <v xml:space="preserve">sd </v>
      </c>
      <c r="AA12" s="54">
        <f t="shared" si="19"/>
        <v>18</v>
      </c>
      <c r="AB12" s="21" t="str">
        <f t="shared" si="5"/>
        <v>-</v>
      </c>
      <c r="AC12" s="21"/>
      <c r="AD12" s="18">
        <v>1707001.8400139001</v>
      </c>
      <c r="AE12" s="18">
        <v>7523122.1937640999</v>
      </c>
      <c r="AF12" s="18">
        <v>934.1</v>
      </c>
      <c r="AG12" s="31">
        <v>13</v>
      </c>
      <c r="AH12" s="31"/>
      <c r="AI12" t="str">
        <f>""</f>
        <v/>
      </c>
      <c r="AJ12" t="str">
        <f>""</f>
        <v/>
      </c>
      <c r="AK12" t="str">
        <f>""</f>
        <v/>
      </c>
      <c r="AL12" t="str">
        <f>""</f>
        <v/>
      </c>
      <c r="AM12" s="1">
        <f t="shared" si="6"/>
        <v>3.6934740905644499</v>
      </c>
      <c r="AN12" s="1">
        <f t="shared" si="7"/>
        <v>0.9938889562491322</v>
      </c>
      <c r="AO12" s="71">
        <f>IF(AND(ISNUMBER(Y12),ISNUMBER(AA12)),MAX(AO$4:AO11)+1,0)</f>
        <v>0</v>
      </c>
      <c r="AP12" s="73" t="str">
        <f t="shared" si="8"/>
        <v/>
      </c>
      <c r="AQ12" s="73" t="str">
        <f t="shared" si="9"/>
        <v/>
      </c>
      <c r="AR12" s="73" t="str">
        <f t="shared" si="10"/>
        <v/>
      </c>
      <c r="AS12" s="58" t="str">
        <f t="shared" si="11"/>
        <v/>
      </c>
      <c r="AT12" s="68" t="str">
        <f t="shared" si="12"/>
        <v/>
      </c>
      <c r="AU12" s="68" t="str">
        <f t="shared" si="13"/>
        <v/>
      </c>
      <c r="AV12" s="59" t="str">
        <f t="shared" si="14"/>
        <v/>
      </c>
      <c r="AW12" s="58" t="str">
        <f t="shared" si="15"/>
        <v/>
      </c>
      <c r="AX12" s="58" t="str">
        <f t="shared" si="16"/>
        <v/>
      </c>
      <c r="AY12" s="73"/>
      <c r="AZ12" s="73"/>
      <c r="BA12" s="73"/>
      <c r="BB12" s="73"/>
    </row>
    <row r="13" spans="1:54" ht="24.75" customHeight="1" x14ac:dyDescent="0.25">
      <c r="A13" s="49">
        <f t="shared" si="22"/>
        <v>10</v>
      </c>
      <c r="B13" s="90"/>
      <c r="C13" s="74" t="s">
        <v>330</v>
      </c>
      <c r="D13" s="150"/>
      <c r="E13" s="150"/>
      <c r="F13" s="151"/>
      <c r="G13" s="151"/>
      <c r="H13" s="150"/>
      <c r="I13" s="150"/>
      <c r="J13" s="150"/>
      <c r="K13" s="150"/>
      <c r="L13" s="86" t="str">
        <f t="shared" si="17"/>
        <v/>
      </c>
      <c r="M13" s="25" t="str">
        <f t="shared" si="0"/>
        <v xml:space="preserve">LMB10 </v>
      </c>
      <c r="N13" s="81">
        <f t="shared" si="18"/>
        <v>462527</v>
      </c>
      <c r="O13" s="81">
        <f t="shared" si="18"/>
        <v>7569451</v>
      </c>
      <c r="P13" s="30">
        <f t="shared" si="25"/>
        <v>16</v>
      </c>
      <c r="Q13" s="30">
        <f t="shared" si="21"/>
        <v>10</v>
      </c>
      <c r="R13" s="39" t="str">
        <f t="shared" si="1"/>
        <v>462527 m E</v>
      </c>
      <c r="S13" s="39" t="str">
        <f t="shared" si="2"/>
        <v>7569451 m S</v>
      </c>
      <c r="T13" s="31" t="s">
        <v>114</v>
      </c>
      <c r="U13" s="31" t="s">
        <v>398</v>
      </c>
      <c r="V13" s="33" t="s">
        <v>343</v>
      </c>
      <c r="W13" s="31" t="str">
        <f t="shared" si="3"/>
        <v xml:space="preserve">NC </v>
      </c>
      <c r="X13" s="57" t="s">
        <v>57</v>
      </c>
      <c r="Y13" s="33" t="str">
        <f t="shared" si="4"/>
        <v/>
      </c>
      <c r="Z13" s="53" t="str">
        <f t="shared" si="19"/>
        <v xml:space="preserve">sd </v>
      </c>
      <c r="AA13" s="54">
        <f t="shared" si="19"/>
        <v>108</v>
      </c>
      <c r="AB13" s="21" t="str">
        <f t="shared" si="5"/>
        <v>-</v>
      </c>
      <c r="AC13" s="21"/>
      <c r="AD13" s="18">
        <v>1707372.9933479</v>
      </c>
      <c r="AE13" s="18">
        <v>7523166.2252976997</v>
      </c>
      <c r="AF13" s="18">
        <v>924.6</v>
      </c>
      <c r="AG13" s="31">
        <v>12</v>
      </c>
      <c r="AH13" s="31"/>
      <c r="AI13" t="str">
        <f>""</f>
        <v/>
      </c>
      <c r="AJ13" t="str">
        <f>""</f>
        <v/>
      </c>
      <c r="AK13" t="str">
        <f>""</f>
        <v/>
      </c>
      <c r="AL13" t="str">
        <f>""</f>
        <v/>
      </c>
      <c r="AM13" s="1">
        <f t="shared" si="6"/>
        <v>3.6914017848642349</v>
      </c>
      <c r="AN13" s="1">
        <f t="shared" si="7"/>
        <v>0.9938853194634194</v>
      </c>
      <c r="AO13" s="71">
        <f>IF(AND(ISNUMBER(Y13),ISNUMBER(AA13)),MAX(AO$4:AO12)+1,0)</f>
        <v>0</v>
      </c>
      <c r="AP13" s="73" t="str">
        <f t="shared" si="8"/>
        <v/>
      </c>
      <c r="AQ13" s="73" t="str">
        <f t="shared" si="9"/>
        <v/>
      </c>
      <c r="AR13" s="73" t="str">
        <f t="shared" si="10"/>
        <v/>
      </c>
      <c r="AS13" s="58" t="str">
        <f t="shared" si="11"/>
        <v/>
      </c>
      <c r="AT13" s="68" t="str">
        <f t="shared" si="12"/>
        <v/>
      </c>
      <c r="AU13" s="68" t="str">
        <f t="shared" si="13"/>
        <v/>
      </c>
      <c r="AV13" s="59" t="str">
        <f t="shared" si="14"/>
        <v/>
      </c>
      <c r="AW13" s="58" t="str">
        <f t="shared" si="15"/>
        <v/>
      </c>
      <c r="AX13" s="58" t="str">
        <f t="shared" si="16"/>
        <v/>
      </c>
      <c r="AY13" s="73"/>
      <c r="AZ13" s="73"/>
      <c r="BA13" s="73"/>
      <c r="BB13" s="73"/>
    </row>
    <row r="14" spans="1:54" ht="24.75" customHeight="1" x14ac:dyDescent="0.25">
      <c r="A14" s="49">
        <f t="shared" si="22"/>
        <v>11</v>
      </c>
      <c r="B14" s="90">
        <f t="shared" ref="B14" si="27">B12+1</f>
        <v>6</v>
      </c>
      <c r="C14" s="74" t="s">
        <v>331</v>
      </c>
      <c r="D14" s="150" t="s">
        <v>321</v>
      </c>
      <c r="E14" s="150" t="s">
        <v>15</v>
      </c>
      <c r="F14" s="151">
        <v>463893</v>
      </c>
      <c r="G14" s="151">
        <v>7570046</v>
      </c>
      <c r="H14" s="150" t="s">
        <v>19</v>
      </c>
      <c r="I14" s="150" t="s">
        <v>232</v>
      </c>
      <c r="J14" s="150">
        <v>6</v>
      </c>
      <c r="K14" s="150">
        <v>10.8</v>
      </c>
      <c r="L14" s="86" t="str">
        <f t="shared" si="17"/>
        <v/>
      </c>
      <c r="M14" s="25" t="str">
        <f t="shared" si="0"/>
        <v xml:space="preserve">LMB11 </v>
      </c>
      <c r="N14" s="81">
        <f t="shared" si="18"/>
        <v>464377</v>
      </c>
      <c r="O14" s="81">
        <f t="shared" si="18"/>
        <v>7571806</v>
      </c>
      <c r="P14" s="30">
        <f t="shared" si="25"/>
        <v>17</v>
      </c>
      <c r="Q14" s="30">
        <f t="shared" si="21"/>
        <v>11</v>
      </c>
      <c r="R14" s="39" t="str">
        <f t="shared" si="1"/>
        <v>464377 m E</v>
      </c>
      <c r="S14" s="39" t="str">
        <f t="shared" si="2"/>
        <v>7571806 m S</v>
      </c>
      <c r="T14" s="31" t="s">
        <v>114</v>
      </c>
      <c r="U14" s="31" t="s">
        <v>398</v>
      </c>
      <c r="V14" s="33" t="s">
        <v>345</v>
      </c>
      <c r="W14" s="31" t="str">
        <f t="shared" si="3"/>
        <v xml:space="preserve">NC </v>
      </c>
      <c r="X14" s="57" t="s">
        <v>57</v>
      </c>
      <c r="Y14" s="33" t="str">
        <f t="shared" si="4"/>
        <v/>
      </c>
      <c r="Z14" s="53" t="str">
        <f t="shared" si="19"/>
        <v xml:space="preserve">sd </v>
      </c>
      <c r="AA14" s="54">
        <f t="shared" si="19"/>
        <v>180</v>
      </c>
      <c r="AB14" s="21" t="str">
        <f t="shared" si="5"/>
        <v>-</v>
      </c>
      <c r="AC14" s="21"/>
      <c r="AD14" s="18">
        <v>1709440.4182328</v>
      </c>
      <c r="AE14" s="18">
        <v>7525407.1276248004</v>
      </c>
      <c r="AF14" s="18">
        <v>909</v>
      </c>
      <c r="AG14" s="31">
        <v>11</v>
      </c>
      <c r="AH14" s="31"/>
      <c r="AI14" t="str">
        <f>""</f>
        <v/>
      </c>
      <c r="AJ14" t="str">
        <f>""</f>
        <v/>
      </c>
      <c r="AK14" t="str">
        <f>""</f>
        <v/>
      </c>
      <c r="AL14" t="str">
        <f>""</f>
        <v/>
      </c>
      <c r="AM14" s="1">
        <f t="shared" si="6"/>
        <v>3.6811478997297455</v>
      </c>
      <c r="AN14" s="1">
        <f t="shared" si="7"/>
        <v>0.99387215251220129</v>
      </c>
      <c r="AO14" s="71">
        <f>IF(AND(ISNUMBER(Y14),ISNUMBER(AA14)),MAX(AO$4:AO13)+1,0)</f>
        <v>0</v>
      </c>
      <c r="AP14" s="73" t="str">
        <f t="shared" si="8"/>
        <v/>
      </c>
      <c r="AQ14" s="73" t="str">
        <f t="shared" si="9"/>
        <v/>
      </c>
      <c r="AR14" s="73" t="str">
        <f t="shared" si="10"/>
        <v/>
      </c>
      <c r="AS14" s="58" t="str">
        <f t="shared" si="11"/>
        <v/>
      </c>
      <c r="AT14" s="68" t="str">
        <f t="shared" si="12"/>
        <v/>
      </c>
      <c r="AU14" s="68" t="str">
        <f t="shared" si="13"/>
        <v/>
      </c>
      <c r="AV14" s="59" t="str">
        <f t="shared" si="14"/>
        <v/>
      </c>
      <c r="AW14" s="58" t="str">
        <f t="shared" si="15"/>
        <v/>
      </c>
      <c r="AX14" s="58" t="str">
        <f t="shared" si="16"/>
        <v/>
      </c>
      <c r="AY14" s="73"/>
      <c r="AZ14" s="73"/>
      <c r="BA14" s="73"/>
      <c r="BB14" s="73"/>
    </row>
    <row r="15" spans="1:54" ht="24.75" customHeight="1" x14ac:dyDescent="0.25">
      <c r="A15" s="49">
        <f t="shared" si="22"/>
        <v>12</v>
      </c>
      <c r="B15" s="90"/>
      <c r="C15" s="74" t="s">
        <v>332</v>
      </c>
      <c r="D15" s="150"/>
      <c r="E15" s="150"/>
      <c r="F15" s="151"/>
      <c r="G15" s="151"/>
      <c r="H15" s="150"/>
      <c r="I15" s="150"/>
      <c r="J15" s="150"/>
      <c r="K15" s="150"/>
      <c r="L15" s="86" t="str">
        <f t="shared" si="17"/>
        <v/>
      </c>
      <c r="M15" s="25" t="str">
        <f t="shared" si="0"/>
        <v xml:space="preserve">LMB12 </v>
      </c>
      <c r="N15" s="81">
        <f t="shared" si="18"/>
        <v>461030</v>
      </c>
      <c r="O15" s="81">
        <f t="shared" si="18"/>
        <v>7570729</v>
      </c>
      <c r="P15" s="30">
        <f t="shared" si="25"/>
        <v>18</v>
      </c>
      <c r="Q15" s="30">
        <f t="shared" si="21"/>
        <v>12</v>
      </c>
      <c r="R15" s="39" t="str">
        <f t="shared" si="1"/>
        <v>461030 m E</v>
      </c>
      <c r="S15" s="39" t="str">
        <f t="shared" si="2"/>
        <v>7570729 m S</v>
      </c>
      <c r="T15" s="31" t="s">
        <v>114</v>
      </c>
      <c r="U15" s="31" t="s">
        <v>398</v>
      </c>
      <c r="V15" s="33" t="s">
        <v>346</v>
      </c>
      <c r="W15" s="31" t="str">
        <f t="shared" si="3"/>
        <v xml:space="preserve">Curso d'água </v>
      </c>
      <c r="X15" s="57" t="s">
        <v>94</v>
      </c>
      <c r="Y15" s="33" t="str">
        <f t="shared" si="4"/>
        <v/>
      </c>
      <c r="Z15" s="53" t="str">
        <f t="shared" si="19"/>
        <v xml:space="preserve">sd </v>
      </c>
      <c r="AA15" s="54">
        <f t="shared" si="19"/>
        <v>18</v>
      </c>
      <c r="AB15" s="21" t="str">
        <f t="shared" si="5"/>
        <v>-</v>
      </c>
      <c r="AC15" s="21"/>
      <c r="AD15" s="18">
        <v>1705956.8383187</v>
      </c>
      <c r="AE15" s="18">
        <v>7524583.8962068995</v>
      </c>
      <c r="AF15" s="18">
        <v>928.1</v>
      </c>
      <c r="AG15" s="31">
        <v>10</v>
      </c>
      <c r="AH15" s="31"/>
      <c r="AI15" t="str">
        <f>""</f>
        <v/>
      </c>
      <c r="AJ15" t="str">
        <f>""</f>
        <v/>
      </c>
      <c r="AK15" t="str">
        <f>""</f>
        <v/>
      </c>
      <c r="AL15" t="str">
        <f>""</f>
        <v/>
      </c>
      <c r="AM15" s="1">
        <f t="shared" si="6"/>
        <v>3.7003163315157366</v>
      </c>
      <c r="AN15" s="1">
        <f t="shared" si="7"/>
        <v>0.99390480047653262</v>
      </c>
      <c r="AO15" s="71">
        <f>IF(AND(ISNUMBER(Y15),ISNUMBER(AA15)),MAX(AO$4:AO14)+1,0)</f>
        <v>0</v>
      </c>
      <c r="AP15" s="73" t="str">
        <f t="shared" si="8"/>
        <v/>
      </c>
      <c r="AQ15" s="73" t="str">
        <f t="shared" si="9"/>
        <v/>
      </c>
      <c r="AR15" s="73" t="str">
        <f t="shared" si="10"/>
        <v/>
      </c>
      <c r="AS15" s="58" t="str">
        <f t="shared" si="11"/>
        <v/>
      </c>
      <c r="AT15" s="68" t="str">
        <f t="shared" si="12"/>
        <v/>
      </c>
      <c r="AU15" s="68" t="str">
        <f t="shared" si="13"/>
        <v/>
      </c>
      <c r="AV15" s="59" t="str">
        <f t="shared" si="14"/>
        <v/>
      </c>
      <c r="AW15" s="58" t="str">
        <f t="shared" si="15"/>
        <v/>
      </c>
      <c r="AX15" s="58" t="str">
        <f t="shared" si="16"/>
        <v/>
      </c>
      <c r="AY15" s="73"/>
      <c r="AZ15" s="73"/>
      <c r="BA15" s="73"/>
      <c r="BB15" s="73"/>
    </row>
    <row r="16" spans="1:54" ht="24.75" customHeight="1" x14ac:dyDescent="0.25">
      <c r="A16" s="79">
        <f t="shared" si="22"/>
        <v>13</v>
      </c>
      <c r="B16" s="28">
        <f t="shared" ref="B16" si="28">B14+1</f>
        <v>7</v>
      </c>
      <c r="C16" s="74" t="s">
        <v>333</v>
      </c>
      <c r="D16" s="74" t="s">
        <v>334</v>
      </c>
      <c r="E16" s="74" t="s">
        <v>335</v>
      </c>
      <c r="F16" s="102">
        <v>466056</v>
      </c>
      <c r="G16" s="102">
        <v>7567883</v>
      </c>
      <c r="H16" s="95" t="s">
        <v>336</v>
      </c>
      <c r="I16" s="74" t="s">
        <v>232</v>
      </c>
      <c r="J16" s="74" t="s">
        <v>337</v>
      </c>
      <c r="K16" s="74" t="s">
        <v>31</v>
      </c>
      <c r="L16" s="86" t="str">
        <f t="shared" si="17"/>
        <v/>
      </c>
      <c r="M16" s="25" t="str">
        <f t="shared" si="0"/>
        <v xml:space="preserve">LMB13 </v>
      </c>
      <c r="N16" s="81">
        <f t="shared" si="18"/>
        <v>460467</v>
      </c>
      <c r="O16" s="81">
        <f t="shared" si="18"/>
        <v>7569708</v>
      </c>
      <c r="P16" s="30">
        <f t="shared" si="25"/>
        <v>19</v>
      </c>
      <c r="Q16" s="30">
        <f t="shared" si="21"/>
        <v>13</v>
      </c>
      <c r="R16" s="39" t="str">
        <f t="shared" si="1"/>
        <v>460467 m E</v>
      </c>
      <c r="S16" s="39" t="str">
        <f t="shared" si="2"/>
        <v>7569708 m S</v>
      </c>
      <c r="T16" s="31" t="s">
        <v>114</v>
      </c>
      <c r="U16" s="31" t="s">
        <v>398</v>
      </c>
      <c r="V16" s="33" t="s">
        <v>349</v>
      </c>
      <c r="W16" s="31" t="str">
        <f t="shared" si="3"/>
        <v xml:space="preserve">Barragem </v>
      </c>
      <c r="X16" s="57" t="s">
        <v>376</v>
      </c>
      <c r="Y16" s="33" t="str">
        <f t="shared" si="4"/>
        <v/>
      </c>
      <c r="Z16" s="53" t="str">
        <f t="shared" si="19"/>
        <v xml:space="preserve">sd </v>
      </c>
      <c r="AA16" s="54">
        <f t="shared" si="19"/>
        <v>720</v>
      </c>
      <c r="AB16" s="21" t="str">
        <f t="shared" si="5"/>
        <v>-</v>
      </c>
      <c r="AC16" s="21"/>
      <c r="AD16" s="18">
        <v>1705303.1834352</v>
      </c>
      <c r="AE16" s="18">
        <v>7523593.1755152997</v>
      </c>
      <c r="AF16" s="18">
        <v>900.1</v>
      </c>
      <c r="AG16" s="31">
        <v>9</v>
      </c>
      <c r="AH16" s="31"/>
      <c r="AI16" t="str">
        <f>""</f>
        <v/>
      </c>
      <c r="AJ16" t="str">
        <f>""</f>
        <v/>
      </c>
      <c r="AK16" t="str">
        <f>""</f>
        <v/>
      </c>
      <c r="AL16" t="str">
        <f>""</f>
        <v/>
      </c>
      <c r="AM16" s="1">
        <f t="shared" si="6"/>
        <v>3.7034210560913161</v>
      </c>
      <c r="AN16" s="1">
        <f t="shared" si="7"/>
        <v>0.99390797842073952</v>
      </c>
      <c r="AO16" s="71">
        <f>IF(AND(ISNUMBER(Y16),ISNUMBER(AA16)),MAX(AO$4:AO15)+1,0)</f>
        <v>0</v>
      </c>
      <c r="AP16" s="73" t="str">
        <f t="shared" si="8"/>
        <v/>
      </c>
      <c r="AQ16" s="73" t="str">
        <f t="shared" si="9"/>
        <v/>
      </c>
      <c r="AR16" s="73" t="str">
        <f t="shared" si="10"/>
        <v/>
      </c>
      <c r="AS16" s="58" t="str">
        <f t="shared" si="11"/>
        <v/>
      </c>
      <c r="AT16" s="68" t="str">
        <f t="shared" si="12"/>
        <v/>
      </c>
      <c r="AU16" s="68" t="str">
        <f t="shared" si="13"/>
        <v/>
      </c>
      <c r="AV16" s="59" t="str">
        <f t="shared" si="14"/>
        <v/>
      </c>
      <c r="AW16" s="58" t="str">
        <f t="shared" si="15"/>
        <v/>
      </c>
      <c r="AX16" s="58" t="str">
        <f t="shared" si="16"/>
        <v/>
      </c>
      <c r="AY16" s="73"/>
      <c r="AZ16" s="73"/>
      <c r="BA16" s="73"/>
      <c r="BB16" s="73"/>
    </row>
    <row r="17" spans="1:54" ht="17.25" customHeight="1" x14ac:dyDescent="0.25">
      <c r="A17" s="79">
        <f t="shared" si="22"/>
        <v>14</v>
      </c>
      <c r="B17" s="28"/>
      <c r="C17" s="74" t="s">
        <v>338</v>
      </c>
      <c r="D17" s="74" t="s">
        <v>147</v>
      </c>
      <c r="E17" s="74" t="s">
        <v>339</v>
      </c>
      <c r="F17" s="102">
        <v>460595</v>
      </c>
      <c r="G17" s="102">
        <v>7569395</v>
      </c>
      <c r="H17" s="95" t="s">
        <v>340</v>
      </c>
      <c r="I17" s="74" t="s">
        <v>295</v>
      </c>
      <c r="J17" s="74" t="s">
        <v>31</v>
      </c>
      <c r="K17" s="74">
        <v>36</v>
      </c>
      <c r="L17" s="86" t="str">
        <f t="shared" si="17"/>
        <v/>
      </c>
      <c r="M17" s="25" t="str">
        <f t="shared" si="0"/>
        <v xml:space="preserve">LMB14 </v>
      </c>
      <c r="N17" s="81">
        <f t="shared" si="18"/>
        <v>459771</v>
      </c>
      <c r="O17" s="81">
        <f t="shared" si="18"/>
        <v>7570934</v>
      </c>
      <c r="P17" s="30">
        <f t="shared" si="25"/>
        <v>20</v>
      </c>
      <c r="Q17" s="30">
        <f t="shared" si="21"/>
        <v>14</v>
      </c>
      <c r="R17" s="39" t="str">
        <f t="shared" si="1"/>
        <v>459771 m E</v>
      </c>
      <c r="S17" s="39" t="str">
        <f t="shared" si="2"/>
        <v>7570934 m S</v>
      </c>
      <c r="T17" s="31" t="s">
        <v>114</v>
      </c>
      <c r="U17" s="31" t="s">
        <v>398</v>
      </c>
      <c r="V17" s="33" t="s">
        <v>351</v>
      </c>
      <c r="W17" s="31" t="str">
        <f t="shared" si="3"/>
        <v xml:space="preserve">NC </v>
      </c>
      <c r="X17" s="57" t="s">
        <v>57</v>
      </c>
      <c r="Y17" s="33" t="str">
        <f t="shared" si="4"/>
        <v/>
      </c>
      <c r="Z17" s="53" t="str">
        <f t="shared" si="19"/>
        <v xml:space="preserve">sd </v>
      </c>
      <c r="AA17" s="54" t="str">
        <f t="shared" si="19"/>
        <v xml:space="preserve">sd </v>
      </c>
      <c r="AB17" s="21" t="str">
        <f t="shared" si="5"/>
        <v>-</v>
      </c>
      <c r="AC17" s="21"/>
      <c r="AD17" s="18">
        <v>1704695.7345890999</v>
      </c>
      <c r="AE17" s="18">
        <v>7524893.4127011001</v>
      </c>
      <c r="AF17" s="18">
        <v>1114.2</v>
      </c>
      <c r="AG17" s="31">
        <v>8</v>
      </c>
      <c r="AH17" s="31"/>
      <c r="AI17" t="str">
        <f>""</f>
        <v/>
      </c>
      <c r="AJ17" t="str">
        <f>""</f>
        <v/>
      </c>
      <c r="AK17" t="str">
        <f>""</f>
        <v/>
      </c>
      <c r="AL17" t="str">
        <f>""</f>
        <v/>
      </c>
      <c r="AM17" s="1">
        <f t="shared" si="6"/>
        <v>3.7077060853970778</v>
      </c>
      <c r="AN17" s="1">
        <f t="shared" si="7"/>
        <v>0.99391877048473809</v>
      </c>
      <c r="AO17" s="71">
        <f>IF(AND(ISNUMBER(Y17),ISNUMBER(AA17)),MAX(AO$4:AO16)+1,0)</f>
        <v>0</v>
      </c>
      <c r="AP17" s="73" t="str">
        <f t="shared" si="8"/>
        <v/>
      </c>
      <c r="AQ17" s="73" t="str">
        <f t="shared" si="9"/>
        <v/>
      </c>
      <c r="AR17" s="73" t="str">
        <f t="shared" si="10"/>
        <v/>
      </c>
      <c r="AS17" s="58" t="str">
        <f t="shared" si="11"/>
        <v/>
      </c>
      <c r="AT17" s="68" t="str">
        <f t="shared" si="12"/>
        <v/>
      </c>
      <c r="AU17" s="68" t="str">
        <f t="shared" si="13"/>
        <v/>
      </c>
      <c r="AV17" s="59" t="str">
        <f t="shared" si="14"/>
        <v/>
      </c>
      <c r="AW17" s="58" t="str">
        <f t="shared" si="15"/>
        <v/>
      </c>
      <c r="AX17" s="58" t="str">
        <f t="shared" si="16"/>
        <v/>
      </c>
      <c r="AY17" s="73"/>
      <c r="AZ17" s="73"/>
      <c r="BA17" s="73"/>
      <c r="BB17" s="73"/>
    </row>
    <row r="18" spans="1:54" ht="17.25" customHeight="1" x14ac:dyDescent="0.25">
      <c r="A18" s="31">
        <f t="shared" si="22"/>
        <v>15</v>
      </c>
      <c r="B18" s="28">
        <f t="shared" ref="B18" si="29">B16+1</f>
        <v>8</v>
      </c>
      <c r="C18" s="74" t="s">
        <v>341</v>
      </c>
      <c r="D18" s="74" t="s">
        <v>31</v>
      </c>
      <c r="E18" s="74" t="s">
        <v>342</v>
      </c>
      <c r="F18" s="102">
        <v>462167</v>
      </c>
      <c r="G18" s="102">
        <v>7569379</v>
      </c>
      <c r="H18" s="74" t="s">
        <v>57</v>
      </c>
      <c r="I18" s="74" t="s">
        <v>295</v>
      </c>
      <c r="J18" s="74" t="s">
        <v>31</v>
      </c>
      <c r="K18" s="74">
        <v>18</v>
      </c>
      <c r="L18" s="86" t="str">
        <f t="shared" si="17"/>
        <v/>
      </c>
      <c r="M18" s="25" t="str">
        <f t="shared" si="0"/>
        <v xml:space="preserve">LMB15 </v>
      </c>
      <c r="N18" s="81">
        <f t="shared" si="18"/>
        <v>460832</v>
      </c>
      <c r="O18" s="81">
        <f t="shared" si="18"/>
        <v>7571623</v>
      </c>
      <c r="P18" s="30">
        <f t="shared" si="25"/>
        <v>21</v>
      </c>
      <c r="Q18" s="30">
        <f t="shared" si="21"/>
        <v>15</v>
      </c>
      <c r="R18" s="39" t="str">
        <f t="shared" si="1"/>
        <v>460832 m E</v>
      </c>
      <c r="S18" s="39" t="str">
        <f t="shared" si="2"/>
        <v>7571623 m S</v>
      </c>
      <c r="T18" s="31" t="s">
        <v>114</v>
      </c>
      <c r="U18" s="31" t="s">
        <v>398</v>
      </c>
      <c r="V18" s="33" t="s">
        <v>353</v>
      </c>
      <c r="W18" s="31" t="str">
        <f t="shared" si="3"/>
        <v xml:space="preserve">NC </v>
      </c>
      <c r="X18" s="57" t="s">
        <v>57</v>
      </c>
      <c r="Y18" s="33" t="str">
        <f t="shared" si="4"/>
        <v/>
      </c>
      <c r="Z18" s="53" t="str">
        <f t="shared" si="19"/>
        <v xml:space="preserve">sd </v>
      </c>
      <c r="AA18" s="54" t="str">
        <f t="shared" si="19"/>
        <v xml:space="preserve">sd </v>
      </c>
      <c r="AB18" s="21" t="str">
        <f>IF(OR(ISNUMBER(AI18),AF18=800),1,"-")</f>
        <v>-</v>
      </c>
      <c r="AC18" s="21"/>
      <c r="AD18" s="18">
        <v>1705827.9600895001</v>
      </c>
      <c r="AE18" s="18">
        <v>7525507.0977795999</v>
      </c>
      <c r="AF18" s="18">
        <v>1199.4000000000001</v>
      </c>
      <c r="AG18" s="31">
        <v>7</v>
      </c>
      <c r="AH18" s="31"/>
      <c r="AI18" t="str">
        <f>""</f>
        <v/>
      </c>
      <c r="AJ18" t="str">
        <f>""</f>
        <v/>
      </c>
      <c r="AK18" t="str">
        <f>""</f>
        <v/>
      </c>
      <c r="AL18" t="str">
        <f>""</f>
        <v/>
      </c>
      <c r="AM18" s="1">
        <f t="shared" si="6"/>
        <v>3.7016265365458563</v>
      </c>
      <c r="AN18" s="1">
        <f t="shared" si="7"/>
        <v>0.993909376864062</v>
      </c>
      <c r="AO18" s="71">
        <f>IF(AND(ISNUMBER(Y18),ISNUMBER(AA18)),MAX(AO$4:AO17)+1,0)</f>
        <v>0</v>
      </c>
      <c r="AP18" s="73" t="str">
        <f t="shared" si="8"/>
        <v/>
      </c>
      <c r="AQ18" s="73" t="str">
        <f t="shared" si="9"/>
        <v/>
      </c>
      <c r="AR18" s="73" t="str">
        <f t="shared" si="10"/>
        <v/>
      </c>
      <c r="AS18" s="58" t="str">
        <f t="shared" si="11"/>
        <v/>
      </c>
      <c r="AT18" s="68" t="str">
        <f t="shared" si="12"/>
        <v/>
      </c>
      <c r="AU18" s="68" t="str">
        <f t="shared" si="13"/>
        <v/>
      </c>
      <c r="AV18" s="59" t="str">
        <f t="shared" si="14"/>
        <v/>
      </c>
      <c r="AW18" s="58" t="str">
        <f t="shared" si="15"/>
        <v/>
      </c>
      <c r="AX18" s="58" t="str">
        <f t="shared" si="16"/>
        <v/>
      </c>
      <c r="AY18" s="73"/>
      <c r="AZ18" s="73"/>
      <c r="BA18" s="73"/>
      <c r="BB18" s="73"/>
    </row>
    <row r="19" spans="1:54" ht="17.25" customHeight="1" x14ac:dyDescent="0.25">
      <c r="A19" s="31">
        <f t="shared" si="22"/>
        <v>16</v>
      </c>
      <c r="B19" s="28"/>
      <c r="C19" s="74" t="s">
        <v>343</v>
      </c>
      <c r="D19" s="74" t="s">
        <v>344</v>
      </c>
      <c r="E19" s="74" t="s">
        <v>147</v>
      </c>
      <c r="F19" s="102">
        <v>462527</v>
      </c>
      <c r="G19" s="102">
        <v>7569451</v>
      </c>
      <c r="H19" s="74" t="s">
        <v>57</v>
      </c>
      <c r="I19" s="74" t="s">
        <v>295</v>
      </c>
      <c r="J19" s="74" t="s">
        <v>31</v>
      </c>
      <c r="K19" s="74">
        <v>108</v>
      </c>
      <c r="L19" s="86" t="str">
        <f t="shared" si="17"/>
        <v/>
      </c>
      <c r="M19" s="25" t="str">
        <f t="shared" si="0"/>
        <v xml:space="preserve">LMB16 </v>
      </c>
      <c r="N19" s="81">
        <f t="shared" si="18"/>
        <v>463433</v>
      </c>
      <c r="O19" s="81">
        <f t="shared" si="18"/>
        <v>7572645</v>
      </c>
      <c r="P19" s="30">
        <f t="shared" si="25"/>
        <v>22</v>
      </c>
      <c r="Q19" s="30">
        <f t="shared" si="21"/>
        <v>16</v>
      </c>
      <c r="R19" s="39" t="str">
        <f t="shared" si="1"/>
        <v>463433 m E</v>
      </c>
      <c r="S19" s="39" t="str">
        <f t="shared" si="2"/>
        <v>7572645 m S</v>
      </c>
      <c r="T19" s="31" t="s">
        <v>114</v>
      </c>
      <c r="U19" s="31" t="s">
        <v>398</v>
      </c>
      <c r="V19" s="33" t="s">
        <v>356</v>
      </c>
      <c r="W19" s="31" t="str">
        <f t="shared" si="3"/>
        <v xml:space="preserve">NC </v>
      </c>
      <c r="X19" s="57" t="s">
        <v>57</v>
      </c>
      <c r="Y19" s="33" t="str">
        <f t="shared" si="4"/>
        <v/>
      </c>
      <c r="Z19" s="53" t="str">
        <f t="shared" si="19"/>
        <v xml:space="preserve">sd </v>
      </c>
      <c r="AA19" s="54" t="str">
        <f t="shared" si="19"/>
        <v xml:space="preserve">sd </v>
      </c>
      <c r="AB19" s="21" t="str">
        <f t="shared" ref="AB19:AB24" si="30">IF(OR(ISNUMBER(AI19),AF19=800),1,"-")</f>
        <v>-</v>
      </c>
      <c r="AC19" s="21"/>
      <c r="AD19" s="18">
        <v>1708549.9483539001</v>
      </c>
      <c r="AE19" s="18">
        <v>7526334.7058662996</v>
      </c>
      <c r="AF19" s="18">
        <v>1182.4000000000001</v>
      </c>
      <c r="AG19" s="31">
        <v>6</v>
      </c>
      <c r="AH19" s="31"/>
      <c r="AI19" t="str">
        <f>""</f>
        <v/>
      </c>
      <c r="AJ19" t="str">
        <f>""</f>
        <v/>
      </c>
      <c r="AK19" t="str">
        <f>""</f>
        <v/>
      </c>
      <c r="AL19" t="str">
        <f>""</f>
        <v/>
      </c>
      <c r="AM19" s="1">
        <f t="shared" si="6"/>
        <v>3.6867248304585565</v>
      </c>
      <c r="AN19" s="1">
        <f t="shared" si="7"/>
        <v>0.99388452857176057</v>
      </c>
      <c r="AO19" s="71">
        <f>IF(AND(ISNUMBER(Y19),ISNUMBER(AA19)),MAX(AO$4:AO18)+1,0)</f>
        <v>0</v>
      </c>
      <c r="AP19" s="73" t="str">
        <f t="shared" si="8"/>
        <v/>
      </c>
      <c r="AQ19" s="73" t="str">
        <f t="shared" si="9"/>
        <v/>
      </c>
      <c r="AR19" s="73" t="str">
        <f t="shared" si="10"/>
        <v/>
      </c>
      <c r="AS19" s="58" t="str">
        <f t="shared" si="11"/>
        <v/>
      </c>
      <c r="AT19" s="68" t="str">
        <f t="shared" si="12"/>
        <v/>
      </c>
      <c r="AU19" s="68" t="str">
        <f t="shared" si="13"/>
        <v/>
      </c>
      <c r="AV19" s="59" t="str">
        <f t="shared" si="14"/>
        <v/>
      </c>
      <c r="AW19" s="58" t="str">
        <f t="shared" si="15"/>
        <v/>
      </c>
      <c r="AX19" s="58" t="str">
        <f t="shared" si="16"/>
        <v/>
      </c>
      <c r="AY19" s="73"/>
      <c r="AZ19" s="73"/>
      <c r="BA19" s="73"/>
      <c r="BB19" s="73"/>
    </row>
    <row r="20" spans="1:54" ht="17.25" customHeight="1" x14ac:dyDescent="0.25">
      <c r="A20" s="31">
        <f t="shared" si="22"/>
        <v>17</v>
      </c>
      <c r="B20" s="28">
        <f t="shared" ref="B20" si="31">B18+1</f>
        <v>9</v>
      </c>
      <c r="C20" s="74" t="s">
        <v>345</v>
      </c>
      <c r="D20" s="74" t="s">
        <v>31</v>
      </c>
      <c r="E20" s="74" t="s">
        <v>31</v>
      </c>
      <c r="F20" s="102">
        <v>464377</v>
      </c>
      <c r="G20" s="102">
        <v>7571806</v>
      </c>
      <c r="H20" s="74" t="s">
        <v>57</v>
      </c>
      <c r="I20" s="74" t="s">
        <v>295</v>
      </c>
      <c r="J20" s="74" t="s">
        <v>31</v>
      </c>
      <c r="K20" s="74">
        <v>180</v>
      </c>
      <c r="L20" s="86" t="str">
        <f t="shared" si="17"/>
        <v/>
      </c>
      <c r="M20" s="25" t="str">
        <f t="shared" si="0"/>
        <v xml:space="preserve">LMB17 </v>
      </c>
      <c r="N20" s="81">
        <f t="shared" si="18"/>
        <v>462952</v>
      </c>
      <c r="O20" s="81">
        <f t="shared" si="18"/>
        <v>7572573</v>
      </c>
      <c r="P20" s="30">
        <f t="shared" si="25"/>
        <v>23</v>
      </c>
      <c r="Q20" s="30">
        <f t="shared" si="21"/>
        <v>17</v>
      </c>
      <c r="R20" s="39" t="str">
        <f t="shared" si="1"/>
        <v>462952 m E</v>
      </c>
      <c r="S20" s="39" t="str">
        <f t="shared" si="2"/>
        <v>7572573 m S</v>
      </c>
      <c r="T20" s="31" t="s">
        <v>114</v>
      </c>
      <c r="U20" s="31" t="s">
        <v>398</v>
      </c>
      <c r="V20" s="33" t="s">
        <v>358</v>
      </c>
      <c r="W20" s="31" t="str">
        <f t="shared" si="3"/>
        <v xml:space="preserve">NC </v>
      </c>
      <c r="X20" s="57" t="s">
        <v>57</v>
      </c>
      <c r="Y20" s="33" t="str">
        <f t="shared" si="4"/>
        <v/>
      </c>
      <c r="Z20" s="53" t="str">
        <f t="shared" si="19"/>
        <v xml:space="preserve">sd </v>
      </c>
      <c r="AA20" s="54" t="str">
        <f t="shared" si="19"/>
        <v xml:space="preserve">sd </v>
      </c>
      <c r="AB20" s="21" t="str">
        <f t="shared" si="30"/>
        <v>-</v>
      </c>
      <c r="AC20" s="21"/>
      <c r="AD20" s="18">
        <v>1708055.9847865</v>
      </c>
      <c r="AE20" s="18">
        <v>7526300.3854238996</v>
      </c>
      <c r="AF20" s="18">
        <v>1186.4000000000001</v>
      </c>
      <c r="AG20" s="31">
        <v>5</v>
      </c>
      <c r="AH20" s="31"/>
      <c r="AI20" t="str">
        <f>""</f>
        <v/>
      </c>
      <c r="AJ20" t="str">
        <f>""</f>
        <v/>
      </c>
      <c r="AK20" t="str">
        <f>""</f>
        <v/>
      </c>
      <c r="AL20" t="str">
        <f>""</f>
        <v/>
      </c>
      <c r="AM20" s="1">
        <f t="shared" si="6"/>
        <v>3.6894882942216474</v>
      </c>
      <c r="AN20" s="1">
        <f t="shared" si="7"/>
        <v>0.99388944621912523</v>
      </c>
      <c r="AO20" s="71">
        <f>IF(AND(ISNUMBER(Y20),ISNUMBER(AA20)),MAX(AO$4:AO19)+1,0)</f>
        <v>0</v>
      </c>
      <c r="AP20" s="73" t="str">
        <f t="shared" si="8"/>
        <v/>
      </c>
      <c r="AQ20" s="73" t="str">
        <f t="shared" si="9"/>
        <v/>
      </c>
      <c r="AR20" s="73" t="str">
        <f t="shared" si="10"/>
        <v/>
      </c>
      <c r="AS20" s="58" t="str">
        <f t="shared" si="11"/>
        <v/>
      </c>
      <c r="AT20" s="68" t="str">
        <f t="shared" si="12"/>
        <v/>
      </c>
      <c r="AU20" s="68" t="str">
        <f t="shared" si="13"/>
        <v/>
      </c>
      <c r="AV20" s="59" t="str">
        <f t="shared" si="14"/>
        <v/>
      </c>
      <c r="AW20" s="58" t="str">
        <f t="shared" si="15"/>
        <v/>
      </c>
      <c r="AX20" s="58" t="str">
        <f t="shared" si="16"/>
        <v/>
      </c>
      <c r="AY20" s="73"/>
      <c r="AZ20" s="73"/>
      <c r="BA20" s="73"/>
      <c r="BB20" s="73"/>
    </row>
    <row r="21" spans="1:54" ht="17.25" customHeight="1" x14ac:dyDescent="0.25">
      <c r="A21" s="31">
        <f t="shared" si="22"/>
        <v>18</v>
      </c>
      <c r="B21" s="28"/>
      <c r="C21" s="74" t="s">
        <v>346</v>
      </c>
      <c r="D21" s="74" t="s">
        <v>347</v>
      </c>
      <c r="E21" s="74" t="s">
        <v>348</v>
      </c>
      <c r="F21" s="102">
        <v>461030</v>
      </c>
      <c r="G21" s="102">
        <v>7570729</v>
      </c>
      <c r="H21" s="74" t="s">
        <v>94</v>
      </c>
      <c r="I21" s="74" t="s">
        <v>295</v>
      </c>
      <c r="J21" s="74" t="s">
        <v>31</v>
      </c>
      <c r="K21" s="74">
        <v>18</v>
      </c>
      <c r="L21" s="86" t="str">
        <f t="shared" si="17"/>
        <v/>
      </c>
      <c r="M21" s="25" t="str">
        <f t="shared" si="0"/>
        <v xml:space="preserve">LMB18 </v>
      </c>
      <c r="N21" s="81">
        <f t="shared" si="18"/>
        <v>461604</v>
      </c>
      <c r="O21" s="81">
        <f t="shared" si="18"/>
        <v>7569172</v>
      </c>
      <c r="P21" s="30">
        <f t="shared" si="25"/>
        <v>24</v>
      </c>
      <c r="Q21" s="30">
        <f t="shared" si="21"/>
        <v>18</v>
      </c>
      <c r="R21" s="39" t="str">
        <f t="shared" si="1"/>
        <v>461604 m E</v>
      </c>
      <c r="S21" s="39" t="str">
        <f t="shared" si="2"/>
        <v>7569172 m S</v>
      </c>
      <c r="T21" s="31" t="s">
        <v>114</v>
      </c>
      <c r="U21" s="31" t="s">
        <v>398</v>
      </c>
      <c r="V21" s="33" t="s">
        <v>359</v>
      </c>
      <c r="W21" s="31" t="str">
        <f t="shared" si="3"/>
        <v xml:space="preserve">NC </v>
      </c>
      <c r="X21" s="57" t="s">
        <v>57</v>
      </c>
      <c r="Y21" s="33" t="str">
        <f t="shared" si="4"/>
        <v/>
      </c>
      <c r="Z21" s="53" t="str">
        <f t="shared" si="19"/>
        <v xml:space="preserve">sd </v>
      </c>
      <c r="AA21" s="54" t="str">
        <f t="shared" si="19"/>
        <v xml:space="preserve">sd </v>
      </c>
      <c r="AB21" s="21" t="str">
        <f t="shared" si="30"/>
        <v>-</v>
      </c>
      <c r="AC21" s="21"/>
      <c r="AD21" s="18">
        <v>1706413.7911286999</v>
      </c>
      <c r="AE21" s="18">
        <v>7522957.5360356998</v>
      </c>
      <c r="AF21" s="18">
        <v>977.1</v>
      </c>
      <c r="AG21" s="31">
        <v>4</v>
      </c>
      <c r="AH21" s="31"/>
      <c r="AI21" t="str">
        <f>""</f>
        <v/>
      </c>
      <c r="AJ21" t="str">
        <f>""</f>
        <v/>
      </c>
      <c r="AK21" t="str">
        <f>""</f>
        <v/>
      </c>
      <c r="AL21" t="str">
        <f>""</f>
        <v/>
      </c>
      <c r="AM21" s="1">
        <f t="shared" si="6"/>
        <v>3.6967049486761376</v>
      </c>
      <c r="AN21" s="1">
        <f t="shared" si="7"/>
        <v>0.99389438316842316</v>
      </c>
      <c r="AO21" s="71">
        <f>IF(AND(ISNUMBER(Y21),ISNUMBER(AA21)),MAX(AO$4:AO20)+1,0)</f>
        <v>0</v>
      </c>
      <c r="AP21" s="73" t="str">
        <f t="shared" si="8"/>
        <v/>
      </c>
      <c r="AQ21" s="73" t="str">
        <f t="shared" si="9"/>
        <v/>
      </c>
      <c r="AR21" s="73" t="str">
        <f t="shared" si="10"/>
        <v/>
      </c>
      <c r="AS21" s="58" t="str">
        <f t="shared" si="11"/>
        <v/>
      </c>
      <c r="AT21" s="68" t="str">
        <f t="shared" si="12"/>
        <v/>
      </c>
      <c r="AU21" s="68" t="str">
        <f t="shared" si="13"/>
        <v/>
      </c>
      <c r="AV21" s="59" t="str">
        <f t="shared" si="14"/>
        <v/>
      </c>
      <c r="AW21" s="58" t="str">
        <f t="shared" si="15"/>
        <v/>
      </c>
      <c r="AX21" s="58" t="str">
        <f t="shared" si="16"/>
        <v/>
      </c>
      <c r="AY21" s="73"/>
      <c r="AZ21" s="73"/>
      <c r="BA21" s="73"/>
      <c r="BB21" s="73"/>
    </row>
    <row r="22" spans="1:54" ht="17.25" customHeight="1" x14ac:dyDescent="0.25">
      <c r="A22" s="31">
        <f t="shared" si="22"/>
        <v>19</v>
      </c>
      <c r="B22" s="28">
        <f t="shared" ref="B22" si="32">B20+1</f>
        <v>10</v>
      </c>
      <c r="C22" s="74" t="s">
        <v>349</v>
      </c>
      <c r="D22" s="74" t="s">
        <v>31</v>
      </c>
      <c r="E22" s="74" t="s">
        <v>31</v>
      </c>
      <c r="F22" s="102">
        <v>460467</v>
      </c>
      <c r="G22" s="102">
        <v>7569708</v>
      </c>
      <c r="H22" s="74" t="s">
        <v>350</v>
      </c>
      <c r="I22" s="74" t="s">
        <v>295</v>
      </c>
      <c r="J22" s="74" t="s">
        <v>31</v>
      </c>
      <c r="K22" s="74">
        <v>720</v>
      </c>
      <c r="L22" s="86" t="str">
        <f t="shared" si="17"/>
        <v/>
      </c>
      <c r="M22" s="25" t="str">
        <f t="shared" si="0"/>
        <v xml:space="preserve">LMB19 </v>
      </c>
      <c r="N22" s="81">
        <f t="shared" si="18"/>
        <v>460634</v>
      </c>
      <c r="O22" s="81">
        <f t="shared" si="18"/>
        <v>7568732</v>
      </c>
      <c r="P22" s="30">
        <f t="shared" si="25"/>
        <v>25</v>
      </c>
      <c r="Q22" s="30">
        <f t="shared" si="21"/>
        <v>19</v>
      </c>
      <c r="R22" s="39" t="str">
        <f t="shared" si="1"/>
        <v>460634 m E</v>
      </c>
      <c r="S22" s="39" t="str">
        <f t="shared" si="2"/>
        <v>7568732 m S</v>
      </c>
      <c r="T22" s="31" t="s">
        <v>114</v>
      </c>
      <c r="U22" s="31" t="s">
        <v>398</v>
      </c>
      <c r="V22" s="33" t="s">
        <v>361</v>
      </c>
      <c r="W22" s="31" t="str">
        <f t="shared" si="3"/>
        <v xml:space="preserve">NC </v>
      </c>
      <c r="X22" s="57" t="s">
        <v>57</v>
      </c>
      <c r="Y22" s="33" t="str">
        <f t="shared" si="4"/>
        <v/>
      </c>
      <c r="Z22" s="53" t="str">
        <f t="shared" si="19"/>
        <v xml:space="preserve">sd </v>
      </c>
      <c r="AA22" s="54" t="str">
        <f t="shared" si="19"/>
        <v xml:space="preserve">sd </v>
      </c>
      <c r="AB22" s="21" t="str">
        <f t="shared" si="30"/>
        <v>-</v>
      </c>
      <c r="AC22" s="21"/>
      <c r="AD22" s="18">
        <v>1705393.9321948001</v>
      </c>
      <c r="AE22" s="18">
        <v>7522589.2688658005</v>
      </c>
      <c r="AF22" s="18">
        <v>1099.3</v>
      </c>
      <c r="AG22" s="31">
        <v>3</v>
      </c>
      <c r="AH22" s="31"/>
      <c r="AI22" t="str">
        <f>""</f>
        <v/>
      </c>
      <c r="AJ22" t="str">
        <f>""</f>
        <v/>
      </c>
      <c r="AK22" t="str">
        <f>""</f>
        <v/>
      </c>
      <c r="AL22" t="str">
        <f>""</f>
        <v/>
      </c>
      <c r="AM22" s="1">
        <f t="shared" si="6"/>
        <v>3.7022754121380537</v>
      </c>
      <c r="AN22" s="1">
        <f t="shared" si="7"/>
        <v>0.99390350574783204</v>
      </c>
      <c r="AO22" s="71">
        <f>IF(AND(ISNUMBER(Y22),ISNUMBER(AA22)),MAX(AO$4:AO21)+1,0)</f>
        <v>0</v>
      </c>
      <c r="AP22" s="73" t="str">
        <f t="shared" si="8"/>
        <v/>
      </c>
      <c r="AQ22" s="73" t="str">
        <f t="shared" si="9"/>
        <v/>
      </c>
      <c r="AR22" s="73" t="str">
        <f t="shared" si="10"/>
        <v/>
      </c>
      <c r="AS22" s="58" t="str">
        <f t="shared" si="11"/>
        <v/>
      </c>
      <c r="AT22" s="68" t="str">
        <f t="shared" si="12"/>
        <v/>
      </c>
      <c r="AU22" s="68" t="str">
        <f t="shared" si="13"/>
        <v/>
      </c>
      <c r="AV22" s="59" t="str">
        <f t="shared" si="14"/>
        <v/>
      </c>
      <c r="AW22" s="58" t="str">
        <f t="shared" si="15"/>
        <v/>
      </c>
      <c r="AX22" s="58" t="str">
        <f t="shared" si="16"/>
        <v/>
      </c>
      <c r="AY22" s="73"/>
      <c r="AZ22" s="73"/>
      <c r="BA22" s="73"/>
      <c r="BB22" s="73"/>
    </row>
    <row r="23" spans="1:54" ht="17.25" customHeight="1" x14ac:dyDescent="0.25">
      <c r="A23" s="31">
        <f t="shared" si="22"/>
        <v>20</v>
      </c>
      <c r="B23" s="28"/>
      <c r="C23" s="74" t="s">
        <v>351</v>
      </c>
      <c r="D23" s="74" t="s">
        <v>31</v>
      </c>
      <c r="E23" s="74" t="s">
        <v>352</v>
      </c>
      <c r="F23" s="102">
        <v>459771</v>
      </c>
      <c r="G23" s="102">
        <v>7570934</v>
      </c>
      <c r="H23" s="74" t="s">
        <v>57</v>
      </c>
      <c r="I23" s="74" t="s">
        <v>295</v>
      </c>
      <c r="J23" s="74" t="s">
        <v>31</v>
      </c>
      <c r="K23" s="74" t="s">
        <v>31</v>
      </c>
      <c r="L23" s="86" t="str">
        <f t="shared" si="17"/>
        <v/>
      </c>
      <c r="M23" s="25" t="str">
        <f t="shared" si="0"/>
        <v xml:space="preserve">LMB20 </v>
      </c>
      <c r="N23" s="81">
        <f t="shared" si="18"/>
        <v>464487</v>
      </c>
      <c r="O23" s="81">
        <f t="shared" si="18"/>
        <v>7569805</v>
      </c>
      <c r="P23" s="30">
        <f t="shared" si="25"/>
        <v>26</v>
      </c>
      <c r="Q23" s="30">
        <f t="shared" si="21"/>
        <v>20</v>
      </c>
      <c r="R23" s="39" t="str">
        <f t="shared" si="1"/>
        <v>464487 m E</v>
      </c>
      <c r="S23" s="39" t="str">
        <f t="shared" si="2"/>
        <v>7569805 m S</v>
      </c>
      <c r="T23" s="31" t="s">
        <v>114</v>
      </c>
      <c r="U23" s="31" t="s">
        <v>398</v>
      </c>
      <c r="V23" s="33" t="s">
        <v>363</v>
      </c>
      <c r="W23" s="31" t="str">
        <f t="shared" si="3"/>
        <v xml:space="preserve">Curso d'água </v>
      </c>
      <c r="X23" s="57" t="s">
        <v>94</v>
      </c>
      <c r="Y23" s="33" t="str">
        <f t="shared" si="4"/>
        <v/>
      </c>
      <c r="Z23" s="53" t="str">
        <f t="shared" si="19"/>
        <v xml:space="preserve">sd </v>
      </c>
      <c r="AA23" s="54" t="str">
        <f t="shared" si="19"/>
        <v xml:space="preserve">sd </v>
      </c>
      <c r="AB23" s="21" t="str">
        <f t="shared" si="30"/>
        <v>-</v>
      </c>
      <c r="AC23" s="21"/>
      <c r="AD23" s="18">
        <v>1709390.7246335</v>
      </c>
      <c r="AE23" s="18">
        <v>7523367.4027468003</v>
      </c>
      <c r="AF23" s="18">
        <v>877.8</v>
      </c>
      <c r="AG23" s="31">
        <v>2</v>
      </c>
      <c r="AH23" s="31"/>
      <c r="AI23" t="str">
        <f>""</f>
        <v/>
      </c>
      <c r="AJ23" t="str">
        <f>""</f>
        <v/>
      </c>
      <c r="AK23" t="str">
        <f>""</f>
        <v/>
      </c>
      <c r="AL23" t="str">
        <f>""</f>
        <v/>
      </c>
      <c r="AM23" s="1">
        <f t="shared" si="6"/>
        <v>3.6801691428037815</v>
      </c>
      <c r="AN23" s="1">
        <f t="shared" si="7"/>
        <v>0.99386541697531183</v>
      </c>
      <c r="AO23" s="71">
        <f>IF(AND(ISNUMBER(Y23),ISNUMBER(AA23)),MAX(AO$4:AO22)+1,0)</f>
        <v>0</v>
      </c>
      <c r="AP23" s="73" t="str">
        <f t="shared" si="8"/>
        <v/>
      </c>
      <c r="AQ23" s="73" t="str">
        <f t="shared" si="9"/>
        <v/>
      </c>
      <c r="AR23" s="73" t="str">
        <f t="shared" si="10"/>
        <v/>
      </c>
      <c r="AS23" s="58" t="str">
        <f t="shared" si="11"/>
        <v/>
      </c>
      <c r="AT23" s="68" t="str">
        <f t="shared" si="12"/>
        <v/>
      </c>
      <c r="AU23" s="68" t="str">
        <f t="shared" si="13"/>
        <v/>
      </c>
      <c r="AV23" s="59" t="str">
        <f t="shared" si="14"/>
        <v/>
      </c>
      <c r="AW23" s="58" t="str">
        <f t="shared" si="15"/>
        <v/>
      </c>
      <c r="AX23" s="58" t="str">
        <f t="shared" si="16"/>
        <v/>
      </c>
      <c r="AY23" s="73"/>
      <c r="AZ23" s="73"/>
      <c r="BA23" s="73"/>
      <c r="BB23" s="73"/>
    </row>
    <row r="24" spans="1:54" ht="17.25" customHeight="1" x14ac:dyDescent="0.25">
      <c r="A24" s="31">
        <f t="shared" si="22"/>
        <v>21</v>
      </c>
      <c r="B24" s="28">
        <f t="shared" ref="B24" si="33">B22+1</f>
        <v>11</v>
      </c>
      <c r="C24" s="74" t="s">
        <v>353</v>
      </c>
      <c r="D24" s="74" t="s">
        <v>354</v>
      </c>
      <c r="E24" s="74" t="s">
        <v>355</v>
      </c>
      <c r="F24" s="102">
        <v>460832</v>
      </c>
      <c r="G24" s="102">
        <v>7571623</v>
      </c>
      <c r="H24" s="74" t="s">
        <v>57</v>
      </c>
      <c r="I24" s="74" t="s">
        <v>295</v>
      </c>
      <c r="J24" s="74" t="s">
        <v>31</v>
      </c>
      <c r="K24" s="74" t="s">
        <v>31</v>
      </c>
      <c r="L24" s="86" t="str">
        <f t="shared" si="17"/>
        <v/>
      </c>
      <c r="M24" s="25" t="str">
        <f t="shared" si="0"/>
        <v xml:space="preserve">LMB21 </v>
      </c>
      <c r="N24" s="81">
        <f t="shared" si="18"/>
        <v>463302</v>
      </c>
      <c r="O24" s="81">
        <f t="shared" si="18"/>
        <v>7570825</v>
      </c>
      <c r="P24" s="30">
        <f t="shared" si="25"/>
        <v>27</v>
      </c>
      <c r="Q24" s="30">
        <f t="shared" si="21"/>
        <v>21</v>
      </c>
      <c r="R24" s="39" t="str">
        <f t="shared" si="1"/>
        <v>463302 m E</v>
      </c>
      <c r="S24" s="39" t="str">
        <f t="shared" si="2"/>
        <v>7570825 m S</v>
      </c>
      <c r="T24" s="31" t="s">
        <v>114</v>
      </c>
      <c r="U24" s="31" t="s">
        <v>398</v>
      </c>
      <c r="V24" s="33" t="s">
        <v>364</v>
      </c>
      <c r="W24" s="31" t="str">
        <f t="shared" si="3"/>
        <v xml:space="preserve">Curso d'água </v>
      </c>
      <c r="X24" s="57" t="s">
        <v>94</v>
      </c>
      <c r="Y24" s="33" t="str">
        <f t="shared" si="4"/>
        <v/>
      </c>
      <c r="Z24" s="53" t="str">
        <f t="shared" si="19"/>
        <v xml:space="preserve">sd </v>
      </c>
      <c r="AA24" s="54" t="str">
        <f t="shared" si="19"/>
        <v xml:space="preserve">sd </v>
      </c>
      <c r="AB24" s="21" t="str">
        <f t="shared" si="30"/>
        <v>-</v>
      </c>
      <c r="AC24" s="21"/>
      <c r="AD24" s="18">
        <v>1708270.3181328001</v>
      </c>
      <c r="AE24" s="18">
        <v>7524498.1602753</v>
      </c>
      <c r="AF24" s="18">
        <v>879.8</v>
      </c>
      <c r="AG24" s="31">
        <v>1</v>
      </c>
      <c r="AH24" s="31"/>
      <c r="AI24" t="str">
        <f>""</f>
        <v/>
      </c>
      <c r="AJ24" t="str">
        <f>""</f>
        <v/>
      </c>
      <c r="AK24" t="str">
        <f>""</f>
        <v/>
      </c>
      <c r="AL24" t="str">
        <f>""</f>
        <v/>
      </c>
      <c r="AM24" s="1">
        <f t="shared" si="6"/>
        <v>3.6871637034435425</v>
      </c>
      <c r="AN24" s="1">
        <f t="shared" si="7"/>
        <v>0.99388087299274519</v>
      </c>
      <c r="AO24" s="71">
        <f>IF(AND(ISNUMBER(Y24),ISNUMBER(AA24)),MAX(AO$4:AO23)+1,0)</f>
        <v>0</v>
      </c>
      <c r="AP24" s="73" t="str">
        <f t="shared" si="8"/>
        <v/>
      </c>
      <c r="AQ24" s="73" t="str">
        <f t="shared" si="9"/>
        <v/>
      </c>
      <c r="AR24" s="73" t="str">
        <f t="shared" si="10"/>
        <v/>
      </c>
      <c r="AS24" s="58" t="str">
        <f t="shared" si="11"/>
        <v/>
      </c>
      <c r="AT24" s="68" t="str">
        <f t="shared" si="12"/>
        <v/>
      </c>
      <c r="AU24" s="68" t="str">
        <f t="shared" si="13"/>
        <v/>
      </c>
      <c r="AV24" s="59" t="str">
        <f t="shared" si="14"/>
        <v/>
      </c>
      <c r="AW24" s="58" t="str">
        <f t="shared" si="15"/>
        <v/>
      </c>
      <c r="AX24" s="58" t="str">
        <f t="shared" si="16"/>
        <v/>
      </c>
      <c r="AY24" s="73"/>
      <c r="AZ24" s="73"/>
      <c r="BA24" s="73"/>
      <c r="BB24" s="73"/>
    </row>
    <row r="25" spans="1:54" ht="17.25" customHeight="1" x14ac:dyDescent="0.25">
      <c r="A25" s="31">
        <f t="shared" si="22"/>
        <v>22</v>
      </c>
      <c r="B25" s="28"/>
      <c r="C25" s="74" t="s">
        <v>356</v>
      </c>
      <c r="D25" s="74" t="s">
        <v>357</v>
      </c>
      <c r="E25" s="74" t="s">
        <v>31</v>
      </c>
      <c r="F25" s="102">
        <v>463433</v>
      </c>
      <c r="G25" s="102">
        <v>7572645</v>
      </c>
      <c r="H25" s="74" t="s">
        <v>57</v>
      </c>
      <c r="I25" s="74" t="s">
        <v>295</v>
      </c>
      <c r="J25" s="74" t="s">
        <v>31</v>
      </c>
      <c r="K25" s="74" t="s">
        <v>31</v>
      </c>
      <c r="L25" s="86" t="str">
        <f t="shared" si="17"/>
        <v/>
      </c>
      <c r="M25" s="25"/>
      <c r="N25" s="81"/>
      <c r="O25" s="81"/>
      <c r="P25" s="30"/>
      <c r="Q25" s="30"/>
      <c r="T25" s="31"/>
      <c r="U25" s="31"/>
      <c r="V25" s="33"/>
      <c r="W25" s="31"/>
      <c r="X25" s="57"/>
      <c r="Y25" s="33"/>
      <c r="Z25" s="53"/>
      <c r="AA25" s="54"/>
      <c r="AB25" s="21"/>
      <c r="AC25" s="21"/>
      <c r="AD25" s="18"/>
      <c r="AE25" s="18"/>
      <c r="AF25" s="18"/>
      <c r="AG25" s="31"/>
      <c r="AH25" s="31"/>
      <c r="AM25" s="1"/>
      <c r="AN25" s="1"/>
      <c r="AO25" s="71"/>
      <c r="AP25" s="73"/>
      <c r="AQ25" s="73"/>
      <c r="AR25" s="73"/>
      <c r="AS25" s="58"/>
      <c r="AT25" s="68"/>
      <c r="AU25" s="68"/>
      <c r="AV25" s="59"/>
      <c r="AW25" s="58"/>
      <c r="AX25" s="58"/>
      <c r="AY25" s="73"/>
      <c r="AZ25" s="73"/>
      <c r="BA25" s="73"/>
      <c r="BB25" s="73"/>
    </row>
    <row r="26" spans="1:54" ht="17.25" customHeight="1" x14ac:dyDescent="0.25">
      <c r="A26" s="31">
        <f t="shared" si="22"/>
        <v>23</v>
      </c>
      <c r="B26" s="28">
        <f t="shared" ref="B26" si="34">B24+1</f>
        <v>12</v>
      </c>
      <c r="C26" s="74" t="s">
        <v>358</v>
      </c>
      <c r="D26" s="74" t="s">
        <v>31</v>
      </c>
      <c r="E26" s="74" t="s">
        <v>31</v>
      </c>
      <c r="F26" s="102">
        <v>462952</v>
      </c>
      <c r="G26" s="102">
        <v>7572573</v>
      </c>
      <c r="H26" s="74" t="s">
        <v>57</v>
      </c>
      <c r="I26" s="74" t="s">
        <v>295</v>
      </c>
      <c r="J26" s="74" t="s">
        <v>31</v>
      </c>
      <c r="K26" s="74" t="s">
        <v>31</v>
      </c>
      <c r="L26" s="86" t="str">
        <f t="shared" si="17"/>
        <v/>
      </c>
      <c r="M26" s="25"/>
      <c r="N26" s="81"/>
      <c r="O26" s="81"/>
      <c r="P26" s="30"/>
      <c r="Q26" s="30"/>
      <c r="T26" s="31"/>
      <c r="U26" s="31"/>
      <c r="V26" s="33"/>
      <c r="W26" s="31"/>
      <c r="X26" s="57"/>
      <c r="Y26" s="33"/>
      <c r="Z26" s="53"/>
      <c r="AA26" s="54"/>
      <c r="AB26" s="21"/>
      <c r="AC26" s="21"/>
      <c r="AD26" s="18"/>
      <c r="AE26" s="18"/>
      <c r="AF26" s="18"/>
      <c r="AG26" s="31"/>
      <c r="AH26" s="31"/>
      <c r="AM26" s="1"/>
      <c r="AN26" s="1"/>
      <c r="AO26" s="71"/>
      <c r="AP26" s="73"/>
      <c r="AQ26" s="73"/>
      <c r="AR26" s="73"/>
      <c r="AS26" s="58"/>
      <c r="AT26" s="68"/>
      <c r="AU26" s="68"/>
      <c r="AV26" s="59"/>
      <c r="AW26" s="58"/>
      <c r="AX26" s="58"/>
      <c r="AY26" s="73"/>
      <c r="AZ26" s="73"/>
      <c r="BA26" s="73"/>
      <c r="BB26" s="73"/>
    </row>
    <row r="27" spans="1:54" ht="17.25" customHeight="1" x14ac:dyDescent="0.25">
      <c r="A27" s="31">
        <f t="shared" si="22"/>
        <v>24</v>
      </c>
      <c r="B27" s="28"/>
      <c r="C27" s="74" t="s">
        <v>359</v>
      </c>
      <c r="D27" s="74" t="s">
        <v>31</v>
      </c>
      <c r="E27" s="74" t="s">
        <v>360</v>
      </c>
      <c r="F27" s="102">
        <v>461604</v>
      </c>
      <c r="G27" s="102">
        <v>7569172</v>
      </c>
      <c r="H27" s="74" t="s">
        <v>57</v>
      </c>
      <c r="I27" s="74" t="s">
        <v>295</v>
      </c>
      <c r="J27" s="74" t="s">
        <v>31</v>
      </c>
      <c r="K27" s="74" t="s">
        <v>31</v>
      </c>
      <c r="L27" s="86" t="str">
        <f t="shared" si="17"/>
        <v/>
      </c>
      <c r="M27" s="25"/>
      <c r="N27" s="81"/>
      <c r="O27" s="81"/>
      <c r="P27" s="30"/>
      <c r="Q27" s="30"/>
      <c r="T27" s="31"/>
      <c r="U27" s="31"/>
      <c r="V27" s="33"/>
      <c r="W27" s="31"/>
      <c r="X27" s="57"/>
      <c r="Y27" s="33"/>
      <c r="Z27" s="53"/>
      <c r="AA27" s="54"/>
      <c r="AB27" s="21"/>
      <c r="AC27" s="21"/>
      <c r="AD27" s="18"/>
      <c r="AE27" s="18"/>
      <c r="AF27" s="18"/>
      <c r="AG27" s="31"/>
      <c r="AH27" s="31"/>
      <c r="AM27" s="1"/>
      <c r="AN27" s="1"/>
      <c r="AO27" s="71"/>
      <c r="AP27" s="73"/>
      <c r="AQ27" s="73"/>
      <c r="AR27" s="73"/>
      <c r="AS27" s="58"/>
      <c r="AT27" s="68"/>
      <c r="AU27" s="68"/>
      <c r="AV27" s="59"/>
      <c r="AW27" s="58"/>
      <c r="AX27" s="58"/>
      <c r="AY27" s="73"/>
      <c r="AZ27" s="73"/>
      <c r="BA27" s="73"/>
      <c r="BB27" s="73"/>
    </row>
    <row r="28" spans="1:54" ht="18.75" x14ac:dyDescent="0.25">
      <c r="A28" s="31">
        <f t="shared" si="22"/>
        <v>25</v>
      </c>
      <c r="B28" s="28">
        <v>13</v>
      </c>
      <c r="C28" s="74" t="s">
        <v>361</v>
      </c>
      <c r="D28" s="74" t="s">
        <v>31</v>
      </c>
      <c r="E28" s="74" t="s">
        <v>362</v>
      </c>
      <c r="F28" s="102">
        <v>460634</v>
      </c>
      <c r="G28" s="102">
        <v>7568732</v>
      </c>
      <c r="H28" s="74" t="s">
        <v>57</v>
      </c>
      <c r="I28" s="74" t="s">
        <v>295</v>
      </c>
      <c r="J28" s="74" t="s">
        <v>31</v>
      </c>
      <c r="K28" s="74" t="s">
        <v>31</v>
      </c>
      <c r="L28" s="86" t="str">
        <f t="shared" si="17"/>
        <v/>
      </c>
      <c r="M28" s="25"/>
      <c r="N28" s="81"/>
      <c r="O28" s="81"/>
      <c r="P28" s="30"/>
      <c r="Q28" s="30"/>
      <c r="T28" s="31"/>
      <c r="U28" s="31"/>
      <c r="V28" s="33"/>
      <c r="W28" s="31"/>
      <c r="X28" s="57"/>
      <c r="Y28" s="33"/>
      <c r="Z28" s="53"/>
      <c r="AA28" s="54"/>
      <c r="AB28" s="21"/>
      <c r="AC28" s="21"/>
      <c r="AD28" s="18"/>
      <c r="AE28" s="18"/>
      <c r="AF28" s="18"/>
      <c r="AG28" s="31"/>
      <c r="AH28" s="31"/>
      <c r="AM28" s="1"/>
      <c r="AN28" s="1"/>
      <c r="AO28" s="71"/>
      <c r="AP28" s="73"/>
      <c r="AQ28" s="73"/>
      <c r="AR28" s="73"/>
      <c r="AS28" s="58"/>
      <c r="AT28" s="68"/>
      <c r="AU28" s="68"/>
      <c r="AV28" s="59"/>
      <c r="AW28" s="58"/>
      <c r="AX28" s="58"/>
      <c r="AY28" s="73"/>
      <c r="AZ28" s="73"/>
      <c r="BA28" s="73"/>
      <c r="BB28" s="73"/>
    </row>
    <row r="29" spans="1:54" ht="18.75" x14ac:dyDescent="0.25">
      <c r="A29" s="31">
        <f t="shared" si="22"/>
        <v>26</v>
      </c>
      <c r="B29" s="28">
        <f>B28+1</f>
        <v>14</v>
      </c>
      <c r="C29" s="74" t="s">
        <v>363</v>
      </c>
      <c r="D29" s="74" t="s">
        <v>31</v>
      </c>
      <c r="E29" s="74" t="s">
        <v>31</v>
      </c>
      <c r="F29" s="102">
        <v>464487</v>
      </c>
      <c r="G29" s="102">
        <v>7569805</v>
      </c>
      <c r="H29" s="74" t="s">
        <v>94</v>
      </c>
      <c r="I29" s="74" t="s">
        <v>295</v>
      </c>
      <c r="J29" s="74" t="s">
        <v>31</v>
      </c>
      <c r="K29" s="74" t="s">
        <v>31</v>
      </c>
      <c r="L29" s="86" t="str">
        <f t="shared" si="17"/>
        <v/>
      </c>
      <c r="M29" s="25"/>
      <c r="N29" s="81"/>
      <c r="O29" s="81"/>
      <c r="P29" s="30"/>
      <c r="Q29" s="30"/>
      <c r="T29" s="31"/>
      <c r="U29" s="31"/>
      <c r="V29" s="33"/>
      <c r="W29" s="31"/>
      <c r="X29" s="57"/>
      <c r="Y29" s="33"/>
      <c r="Z29" s="53"/>
      <c r="AA29" s="54"/>
      <c r="AB29" s="21"/>
      <c r="AC29" s="21"/>
      <c r="AD29" s="18"/>
      <c r="AE29" s="18"/>
      <c r="AF29" s="18"/>
      <c r="AG29" s="31"/>
      <c r="AH29" s="31"/>
      <c r="AM29" s="1"/>
      <c r="AN29" s="1"/>
      <c r="AO29" s="71"/>
      <c r="AP29" s="73"/>
      <c r="AQ29" s="73"/>
      <c r="AR29" s="73"/>
      <c r="AS29" s="58"/>
      <c r="AT29" s="68"/>
      <c r="AU29" s="68"/>
      <c r="AV29" s="59"/>
      <c r="AW29" s="58"/>
      <c r="AX29" s="58"/>
      <c r="AY29" s="73"/>
      <c r="AZ29" s="73"/>
      <c r="BA29" s="73"/>
      <c r="BB29" s="73"/>
    </row>
    <row r="30" spans="1:54" ht="18.75" x14ac:dyDescent="0.25">
      <c r="A30" s="31">
        <f t="shared" si="22"/>
        <v>27</v>
      </c>
      <c r="B30" s="28">
        <f t="shared" si="22"/>
        <v>15</v>
      </c>
      <c r="C30" s="74" t="s">
        <v>364</v>
      </c>
      <c r="D30" s="74" t="s">
        <v>31</v>
      </c>
      <c r="E30" s="74" t="s">
        <v>31</v>
      </c>
      <c r="F30" s="102">
        <v>463302</v>
      </c>
      <c r="G30" s="102">
        <v>7570825</v>
      </c>
      <c r="H30" s="74" t="s">
        <v>94</v>
      </c>
      <c r="I30" s="74" t="s">
        <v>295</v>
      </c>
      <c r="J30" s="74" t="s">
        <v>31</v>
      </c>
      <c r="K30" s="74" t="s">
        <v>31</v>
      </c>
      <c r="L30" s="86" t="str">
        <f t="shared" si="17"/>
        <v/>
      </c>
      <c r="M30" s="25"/>
      <c r="N30" s="81"/>
      <c r="O30" s="81"/>
      <c r="P30" s="30"/>
      <c r="Q30" s="30"/>
      <c r="T30" s="31"/>
      <c r="U30" s="31"/>
      <c r="V30" s="33"/>
      <c r="W30" s="31"/>
      <c r="X30" s="57"/>
      <c r="Y30" s="33"/>
      <c r="Z30" s="53"/>
      <c r="AA30" s="54"/>
      <c r="AB30" s="21"/>
      <c r="AC30" s="21"/>
      <c r="AD30" s="18"/>
      <c r="AE30" s="18"/>
      <c r="AF30" s="18"/>
      <c r="AG30" s="31"/>
      <c r="AH30" s="31"/>
      <c r="AM30" s="1"/>
      <c r="AN30" s="1"/>
      <c r="AO30" s="71"/>
      <c r="AP30" s="73"/>
      <c r="AQ30" s="73"/>
      <c r="AR30" s="73"/>
      <c r="AS30" s="58"/>
      <c r="AT30" s="68"/>
      <c r="AU30" s="68"/>
      <c r="AV30" s="59"/>
      <c r="AW30" s="58"/>
      <c r="AX30" s="58"/>
      <c r="AY30" s="73"/>
      <c r="AZ30" s="73"/>
      <c r="BA30" s="73"/>
      <c r="BB30" s="73"/>
    </row>
    <row r="31" spans="1:54" ht="18.75" x14ac:dyDescent="0.25">
      <c r="A31" s="31"/>
      <c r="B31" s="28"/>
      <c r="C31" s="75"/>
      <c r="D31" s="75"/>
      <c r="E31" s="75"/>
      <c r="F31" s="84"/>
      <c r="G31" s="84"/>
      <c r="H31" s="75"/>
      <c r="I31" s="75"/>
      <c r="J31" s="75"/>
      <c r="K31" s="75"/>
      <c r="L31" s="86"/>
      <c r="M31" s="25"/>
      <c r="N31" s="81"/>
      <c r="O31" s="81"/>
      <c r="P31" s="30"/>
      <c r="Q31" s="30"/>
      <c r="T31" s="31"/>
      <c r="U31" s="31"/>
      <c r="V31" s="33"/>
      <c r="W31" s="31"/>
      <c r="X31" s="57"/>
      <c r="Y31" s="33"/>
      <c r="Z31" s="53"/>
      <c r="AA31" s="54"/>
      <c r="AB31" s="21"/>
      <c r="AC31" s="21"/>
      <c r="AD31" s="18"/>
      <c r="AE31" s="18"/>
      <c r="AF31" s="18"/>
      <c r="AG31" s="31"/>
      <c r="AH31" s="31"/>
      <c r="AM31" s="1"/>
      <c r="AN31" s="1"/>
      <c r="AO31" s="71"/>
      <c r="AP31" s="73"/>
      <c r="AQ31" s="73"/>
      <c r="AR31" s="73"/>
      <c r="AS31" s="58"/>
      <c r="AT31" s="68"/>
      <c r="AU31" s="68"/>
      <c r="AV31" s="59"/>
      <c r="AW31" s="58"/>
      <c r="AX31" s="58"/>
      <c r="AY31" s="73"/>
      <c r="AZ31" s="73"/>
      <c r="BA31" s="73"/>
      <c r="BB31" s="73"/>
    </row>
    <row r="32" spans="1:54" ht="18.75" x14ac:dyDescent="0.25">
      <c r="A32" s="31"/>
      <c r="B32" s="28"/>
      <c r="C32" s="75"/>
      <c r="D32" s="75"/>
      <c r="E32" s="75"/>
      <c r="F32" s="84"/>
      <c r="G32" s="84"/>
      <c r="H32" s="75"/>
      <c r="I32" s="75"/>
      <c r="J32" s="75"/>
      <c r="K32" s="75"/>
      <c r="L32" s="86"/>
      <c r="M32" s="25"/>
      <c r="N32" s="81"/>
      <c r="O32" s="81"/>
      <c r="P32" s="30"/>
      <c r="Q32" s="30"/>
      <c r="T32" s="31"/>
      <c r="U32" s="31"/>
      <c r="V32" s="33"/>
      <c r="W32" s="31"/>
      <c r="X32" s="57"/>
      <c r="Y32" s="33"/>
      <c r="Z32" s="53"/>
      <c r="AA32" s="54"/>
      <c r="AB32" s="21"/>
      <c r="AC32" s="21"/>
      <c r="AG32" s="31"/>
      <c r="AH32" s="31"/>
      <c r="AM32" s="1"/>
      <c r="AN32" s="1"/>
      <c r="AO32" s="71"/>
      <c r="AP32" s="73"/>
      <c r="AQ32" s="73"/>
      <c r="AR32" s="73"/>
      <c r="AS32" s="58"/>
      <c r="AT32" s="68"/>
      <c r="AU32" s="68"/>
      <c r="AV32" s="59"/>
      <c r="AW32" s="58"/>
      <c r="AX32" s="58"/>
      <c r="AY32" s="73"/>
      <c r="AZ32" s="73"/>
      <c r="BA32" s="73"/>
      <c r="BB32" s="73"/>
    </row>
    <row r="33" spans="1:54" ht="18.75" x14ac:dyDescent="0.25">
      <c r="A33" s="31"/>
      <c r="B33" s="28"/>
      <c r="C33" s="75"/>
      <c r="D33" s="75"/>
      <c r="E33" s="75"/>
      <c r="F33" s="84"/>
      <c r="G33" s="84"/>
      <c r="H33" s="75"/>
      <c r="I33" s="75"/>
      <c r="J33" s="75"/>
      <c r="K33" s="75"/>
      <c r="L33" s="86"/>
      <c r="M33" s="25"/>
      <c r="N33" s="81"/>
      <c r="O33" s="81"/>
      <c r="P33" s="30"/>
      <c r="Q33" s="30"/>
      <c r="T33" s="31"/>
      <c r="U33" s="31"/>
      <c r="V33" s="33"/>
      <c r="W33" s="31"/>
      <c r="X33" s="57"/>
      <c r="Y33" s="33"/>
      <c r="Z33" s="53"/>
      <c r="AA33" s="54"/>
      <c r="AB33" s="21"/>
      <c r="AC33" s="21"/>
      <c r="AG33" s="31"/>
      <c r="AH33" s="31"/>
      <c r="AM33" s="1"/>
      <c r="AN33" s="1"/>
      <c r="AO33" s="71"/>
      <c r="AP33" s="73"/>
      <c r="AQ33" s="73"/>
      <c r="AR33" s="73"/>
      <c r="AS33" s="58"/>
      <c r="AT33" s="68"/>
      <c r="AU33" s="68"/>
      <c r="AV33" s="59"/>
      <c r="AW33" s="58"/>
      <c r="AX33" s="58"/>
      <c r="AY33" s="73"/>
      <c r="AZ33" s="73"/>
      <c r="BA33" s="73"/>
      <c r="BB33" s="73"/>
    </row>
    <row r="34" spans="1:54" ht="18.75" x14ac:dyDescent="0.25">
      <c r="A34" s="31"/>
      <c r="B34" s="28"/>
      <c r="C34" s="75"/>
      <c r="D34" s="75"/>
      <c r="E34" s="75"/>
      <c r="F34" s="84"/>
      <c r="G34" s="84"/>
      <c r="H34" s="75"/>
      <c r="I34" s="75"/>
      <c r="J34" s="75"/>
      <c r="K34" s="75"/>
      <c r="L34" s="86"/>
      <c r="M34" s="25"/>
      <c r="N34" s="81"/>
      <c r="O34" s="81"/>
      <c r="P34" s="30"/>
      <c r="Q34" s="30"/>
      <c r="T34" s="31"/>
      <c r="U34" s="31"/>
      <c r="V34" s="33"/>
      <c r="W34" s="31"/>
      <c r="X34" s="57"/>
      <c r="Y34" s="33"/>
      <c r="Z34" s="53"/>
      <c r="AA34" s="54"/>
      <c r="AB34" s="21"/>
      <c r="AC34" s="21"/>
      <c r="AG34" s="31"/>
      <c r="AH34" s="31"/>
      <c r="AM34" s="1"/>
      <c r="AN34" s="1"/>
      <c r="AO34" s="71"/>
      <c r="AP34" s="73"/>
      <c r="AQ34" s="73"/>
      <c r="AR34" s="73"/>
      <c r="AS34" s="58"/>
      <c r="AT34" s="68"/>
      <c r="AU34" s="68"/>
      <c r="AV34" s="59"/>
      <c r="AW34" s="58"/>
      <c r="AX34" s="58"/>
      <c r="AY34" s="73"/>
      <c r="AZ34" s="73"/>
      <c r="BA34" s="73"/>
      <c r="BB34" s="73"/>
    </row>
    <row r="35" spans="1:54" ht="18.75" x14ac:dyDescent="0.25">
      <c r="A35" s="31"/>
      <c r="B35" s="28"/>
      <c r="C35" s="75"/>
      <c r="D35" s="75"/>
      <c r="E35" s="75"/>
      <c r="F35" s="84"/>
      <c r="G35" s="84"/>
      <c r="H35" s="75"/>
      <c r="I35" s="75"/>
      <c r="J35" s="75"/>
      <c r="K35" s="75"/>
      <c r="L35" s="31"/>
      <c r="M35" s="25"/>
      <c r="N35" s="81"/>
      <c r="O35" s="81"/>
      <c r="P35" s="30"/>
      <c r="Q35" s="30"/>
      <c r="T35" s="39"/>
      <c r="U35" s="39"/>
      <c r="V35" s="39"/>
      <c r="W35" s="39"/>
      <c r="X35" s="39"/>
      <c r="Y35" s="39"/>
      <c r="Z35" s="39"/>
      <c r="AA35" s="39"/>
      <c r="AB35" s="21"/>
      <c r="AC35" s="21"/>
      <c r="AG35" s="31"/>
      <c r="AH35" s="31"/>
      <c r="AI35" t="str">
        <f>""</f>
        <v/>
      </c>
      <c r="AJ35" t="str">
        <f>""</f>
        <v/>
      </c>
      <c r="AK35" t="str">
        <f>""</f>
        <v/>
      </c>
      <c r="AL35" t="str">
        <f>""</f>
        <v/>
      </c>
      <c r="AM35" s="1"/>
      <c r="AN35" s="1"/>
      <c r="AO35" s="71"/>
      <c r="AP35" s="73"/>
      <c r="AQ35" s="73"/>
      <c r="AR35" s="73"/>
      <c r="AS35" s="58"/>
      <c r="AT35" s="68"/>
      <c r="AU35" s="68"/>
      <c r="AV35" s="59"/>
      <c r="AW35" s="58"/>
      <c r="AX35" s="58">
        <f>IF($Q35&lt;=$AO$3,INDEX($Z$4:$AA$37,$AP35,AE$3),"")</f>
        <v>0</v>
      </c>
      <c r="AY35" s="73"/>
      <c r="AZ35" s="73"/>
      <c r="BA35" s="73"/>
      <c r="BB35" s="73"/>
    </row>
    <row r="36" spans="1:54" ht="18.75" x14ac:dyDescent="0.25">
      <c r="A36" s="31"/>
      <c r="B36" s="28"/>
      <c r="C36" s="75"/>
      <c r="D36" s="75"/>
      <c r="E36" s="75"/>
      <c r="F36" s="84"/>
      <c r="G36" s="84"/>
      <c r="H36" s="96"/>
      <c r="I36" s="75"/>
      <c r="J36" s="75"/>
      <c r="K36" s="75"/>
      <c r="L36" s="31"/>
      <c r="M36" s="25"/>
      <c r="N36" s="81"/>
      <c r="O36" s="81"/>
      <c r="P36" s="30"/>
      <c r="Q36" s="30"/>
      <c r="T36" s="39"/>
      <c r="U36" s="39"/>
      <c r="V36" s="39"/>
      <c r="W36" s="39"/>
      <c r="X36" s="39"/>
      <c r="Y36" s="39"/>
      <c r="Z36" s="39"/>
      <c r="AA36" s="39"/>
      <c r="AB36" s="21"/>
      <c r="AC36" s="21"/>
      <c r="AG36" s="31"/>
      <c r="AH36" s="31"/>
      <c r="AI36" t="str">
        <f>""</f>
        <v/>
      </c>
      <c r="AJ36" t="str">
        <f>""</f>
        <v/>
      </c>
      <c r="AK36" t="str">
        <f>""</f>
        <v/>
      </c>
      <c r="AL36" t="str">
        <f>""</f>
        <v/>
      </c>
      <c r="AM36" s="1"/>
      <c r="AN36" s="1"/>
      <c r="AO36" s="71"/>
      <c r="AP36" s="73"/>
      <c r="AQ36" s="73"/>
      <c r="AR36" s="73"/>
      <c r="AS36" s="58"/>
      <c r="AT36" s="68"/>
      <c r="AU36" s="68"/>
      <c r="AV36" s="59"/>
      <c r="AW36" s="58"/>
      <c r="AX36" s="58">
        <f>IF($Q36&lt;=$AO$3,INDEX($Z$4:$AA$37,$AP36,AE$3),"")</f>
        <v>0</v>
      </c>
      <c r="AY36" s="73"/>
      <c r="AZ36" s="73"/>
      <c r="BA36" s="73"/>
      <c r="BB36" s="73"/>
    </row>
    <row r="37" spans="1:54" ht="18.75" x14ac:dyDescent="0.25">
      <c r="A37" s="31"/>
      <c r="B37" s="28"/>
      <c r="C37" s="75"/>
      <c r="D37" s="75"/>
      <c r="E37" s="75"/>
      <c r="F37" s="84"/>
      <c r="G37" s="84"/>
      <c r="H37" s="75"/>
      <c r="I37" s="75"/>
      <c r="J37" s="85"/>
      <c r="K37" s="85"/>
      <c r="L37" s="31"/>
      <c r="M37" s="25"/>
      <c r="N37" s="81"/>
      <c r="O37" s="81"/>
      <c r="P37" s="30"/>
      <c r="Q37" s="30"/>
      <c r="T37" s="39"/>
      <c r="U37" s="39"/>
      <c r="V37" s="39"/>
      <c r="W37" s="39"/>
      <c r="X37" s="39"/>
      <c r="Y37" s="39"/>
      <c r="Z37" s="39"/>
      <c r="AA37" s="39"/>
      <c r="AB37" s="21"/>
      <c r="AC37" s="21"/>
      <c r="AG37" s="31"/>
      <c r="AH37" s="31"/>
      <c r="AI37" t="str">
        <f>""</f>
        <v/>
      </c>
      <c r="AJ37" t="str">
        <f>""</f>
        <v/>
      </c>
      <c r="AK37" t="str">
        <f>""</f>
        <v/>
      </c>
      <c r="AL37" t="str">
        <f>""</f>
        <v/>
      </c>
      <c r="AM37" s="1"/>
      <c r="AN37" s="1"/>
      <c r="AO37" s="71"/>
      <c r="AP37" s="73"/>
      <c r="AQ37" s="73"/>
      <c r="AR37" s="73"/>
      <c r="AS37" s="58"/>
      <c r="AT37" s="68"/>
      <c r="AU37" s="68"/>
      <c r="AV37" s="59"/>
      <c r="AW37" s="58"/>
      <c r="AX37" s="58">
        <f>IF($Q37&lt;=$AO$3,INDEX($Z$4:$AA$37,$AP37,AE$3),"")</f>
        <v>0</v>
      </c>
      <c r="AY37" s="73"/>
      <c r="AZ37" s="73"/>
      <c r="BA37" s="73"/>
      <c r="BB37" s="73"/>
    </row>
    <row r="38" spans="1:54" ht="18.75" x14ac:dyDescent="0.25">
      <c r="A38" s="31"/>
      <c r="B38" s="28"/>
      <c r="C38" s="75"/>
      <c r="D38" s="75"/>
      <c r="E38" s="75"/>
      <c r="F38" s="84"/>
      <c r="G38" s="84"/>
      <c r="H38" s="75"/>
      <c r="I38" s="75"/>
      <c r="J38" s="85"/>
      <c r="K38" s="85"/>
      <c r="L38" s="31"/>
      <c r="M38" s="25"/>
      <c r="N38" s="81"/>
      <c r="O38" s="81"/>
      <c r="P38" s="30"/>
      <c r="Q38" s="30"/>
      <c r="T38" s="39"/>
      <c r="U38" s="39"/>
      <c r="V38" s="39"/>
      <c r="W38" s="39"/>
      <c r="X38" s="39"/>
      <c r="Y38" s="39"/>
      <c r="Z38" s="39"/>
      <c r="AA38" s="39"/>
      <c r="AG38" s="31"/>
      <c r="AH38" s="31"/>
      <c r="AI38" t="str">
        <f>""</f>
        <v/>
      </c>
      <c r="AJ38" t="str">
        <f>""</f>
        <v/>
      </c>
      <c r="AK38" t="str">
        <f>""</f>
        <v/>
      </c>
      <c r="AL38" t="str">
        <f>""</f>
        <v/>
      </c>
      <c r="AO38" s="71"/>
      <c r="AP38" s="71"/>
      <c r="AQ38" s="71"/>
      <c r="AR38" s="71"/>
      <c r="AS38" s="35"/>
      <c r="AT38" s="68"/>
      <c r="AW38" s="35"/>
      <c r="AX38" s="35"/>
      <c r="AY38" s="71"/>
      <c r="AZ38" s="71"/>
      <c r="BA38" s="71"/>
      <c r="BB38" s="71"/>
    </row>
    <row r="39" spans="1:54" ht="18.75" x14ac:dyDescent="0.25">
      <c r="A39" s="31"/>
      <c r="B39" s="28"/>
      <c r="C39" s="75"/>
      <c r="D39" s="75"/>
      <c r="E39" s="75"/>
      <c r="F39" s="84"/>
      <c r="G39" s="84"/>
      <c r="H39" s="75"/>
      <c r="I39" s="75"/>
      <c r="J39" s="85"/>
      <c r="K39" s="85"/>
      <c r="L39" s="31"/>
      <c r="M39" s="25"/>
      <c r="N39" s="81"/>
      <c r="O39" s="81"/>
      <c r="P39" s="30"/>
      <c r="Q39" s="30"/>
      <c r="T39" s="39"/>
      <c r="U39" s="39"/>
      <c r="V39" s="39"/>
      <c r="W39" s="39"/>
      <c r="X39" s="39"/>
      <c r="Y39" s="39"/>
      <c r="Z39" s="39"/>
      <c r="AA39" s="39"/>
      <c r="AG39" s="31"/>
      <c r="AH39" s="31"/>
      <c r="AI39" t="str">
        <f>""</f>
        <v/>
      </c>
      <c r="AJ39" t="str">
        <f>""</f>
        <v/>
      </c>
      <c r="AK39" t="str">
        <f>""</f>
        <v/>
      </c>
      <c r="AL39" t="str">
        <f>""</f>
        <v/>
      </c>
      <c r="AO39" s="71"/>
      <c r="AP39" s="71"/>
      <c r="AQ39" s="71"/>
      <c r="AR39" s="71"/>
      <c r="AS39" s="35"/>
      <c r="AT39" s="68"/>
      <c r="AW39" s="35"/>
      <c r="AX39" s="35"/>
      <c r="AY39" s="71"/>
      <c r="AZ39" s="71"/>
      <c r="BA39" s="71"/>
      <c r="BB39" s="71"/>
    </row>
    <row r="40" spans="1:54" ht="18.75" x14ac:dyDescent="0.25">
      <c r="A40" s="31"/>
      <c r="B40" s="28"/>
      <c r="C40" s="75"/>
      <c r="D40" s="75"/>
      <c r="E40" s="75"/>
      <c r="F40" s="84"/>
      <c r="G40" s="84"/>
      <c r="H40" s="75"/>
      <c r="I40" s="75"/>
      <c r="J40" s="85"/>
      <c r="K40" s="85"/>
      <c r="L40" s="31"/>
      <c r="M40" s="25"/>
      <c r="N40" s="81"/>
      <c r="O40" s="81"/>
      <c r="P40" s="30"/>
      <c r="Q40" s="30"/>
      <c r="T40" s="39"/>
      <c r="U40" s="39"/>
      <c r="V40" s="39"/>
      <c r="W40" s="39"/>
      <c r="X40" s="39"/>
      <c r="Y40" s="39"/>
      <c r="Z40" s="39"/>
      <c r="AA40" s="39"/>
      <c r="AG40" s="31"/>
      <c r="AH40" s="31"/>
      <c r="AI40" t="str">
        <f>""</f>
        <v/>
      </c>
      <c r="AJ40" t="str">
        <f>""</f>
        <v/>
      </c>
      <c r="AK40" t="str">
        <f>""</f>
        <v/>
      </c>
      <c r="AL40" t="str">
        <f>""</f>
        <v/>
      </c>
      <c r="AO40" s="71"/>
      <c r="AP40" s="71"/>
      <c r="AQ40" s="71"/>
      <c r="AR40" s="71"/>
      <c r="AS40" s="35"/>
      <c r="AT40" s="68"/>
      <c r="AW40" s="35"/>
      <c r="AX40" s="35"/>
      <c r="AY40" s="71"/>
      <c r="AZ40" s="71"/>
      <c r="BA40" s="71"/>
      <c r="BB40" s="71"/>
    </row>
    <row r="41" spans="1:54" ht="18.75" x14ac:dyDescent="0.25">
      <c r="A41" s="31"/>
      <c r="B41" s="28"/>
      <c r="C41" s="75"/>
      <c r="D41" s="75"/>
      <c r="E41" s="75"/>
      <c r="F41" s="84"/>
      <c r="G41" s="84"/>
      <c r="H41" s="75"/>
      <c r="I41" s="75"/>
      <c r="J41" s="85"/>
      <c r="K41" s="85"/>
      <c r="L41" s="31"/>
      <c r="M41" s="25"/>
      <c r="N41" s="81"/>
      <c r="O41" s="81"/>
      <c r="P41" s="30"/>
      <c r="Q41" s="30"/>
      <c r="T41" s="39"/>
      <c r="U41" s="39"/>
      <c r="V41" s="39"/>
      <c r="W41" s="39"/>
      <c r="X41" s="39"/>
      <c r="Y41" s="39"/>
      <c r="Z41" s="39"/>
      <c r="AA41" s="39"/>
      <c r="AG41" s="31"/>
      <c r="AH41" s="31"/>
      <c r="AI41" t="str">
        <f>""</f>
        <v/>
      </c>
      <c r="AJ41" t="str">
        <f>""</f>
        <v/>
      </c>
      <c r="AK41" t="str">
        <f>""</f>
        <v/>
      </c>
      <c r="AL41" t="str">
        <f>""</f>
        <v/>
      </c>
      <c r="AO41" s="71"/>
      <c r="AP41" s="71"/>
      <c r="AQ41" s="71"/>
      <c r="AR41" s="71"/>
      <c r="AS41" s="35"/>
      <c r="AT41" s="68"/>
      <c r="AW41" s="35"/>
      <c r="AX41" s="35"/>
      <c r="AY41" s="71"/>
      <c r="AZ41" s="71"/>
      <c r="BA41" s="71"/>
      <c r="BB41" s="71"/>
    </row>
    <row r="42" spans="1:54" ht="27.75" customHeight="1" x14ac:dyDescent="0.25">
      <c r="A42" s="75"/>
      <c r="B42" s="75"/>
      <c r="C42" s="75"/>
      <c r="D42" s="75"/>
      <c r="E42" s="75"/>
      <c r="F42" s="84"/>
      <c r="G42" s="84"/>
      <c r="H42" s="75"/>
      <c r="I42" s="75"/>
      <c r="J42" s="75"/>
      <c r="K42" s="75"/>
      <c r="L42" s="31"/>
      <c r="M42" s="25"/>
      <c r="N42" s="81"/>
      <c r="O42" s="81"/>
      <c r="P42" s="30"/>
      <c r="Q42" s="30"/>
      <c r="T42" s="39"/>
      <c r="U42" s="39"/>
      <c r="V42" s="39"/>
      <c r="W42" s="39"/>
      <c r="X42" s="39"/>
      <c r="Y42" s="39"/>
      <c r="Z42" s="39"/>
      <c r="AA42" s="39"/>
      <c r="AG42" s="31"/>
      <c r="AH42" s="31"/>
      <c r="AI42" t="str">
        <f>""</f>
        <v/>
      </c>
      <c r="AJ42" t="str">
        <f>""</f>
        <v/>
      </c>
      <c r="AK42" t="str">
        <f>""</f>
        <v/>
      </c>
      <c r="AL42" t="str">
        <f>""</f>
        <v/>
      </c>
      <c r="AO42" s="71"/>
      <c r="AP42" s="71"/>
      <c r="AQ42" s="71"/>
      <c r="AR42" s="71"/>
      <c r="AS42" s="35"/>
      <c r="AT42" s="68"/>
      <c r="AW42" s="35"/>
      <c r="AX42" s="35"/>
      <c r="AY42" s="71"/>
      <c r="AZ42" s="71"/>
      <c r="BA42" s="71"/>
      <c r="BB42" s="71"/>
    </row>
    <row r="43" spans="1:54" ht="17.25" customHeight="1" x14ac:dyDescent="0.25">
      <c r="A43" s="75"/>
      <c r="B43" s="75"/>
      <c r="C43" s="75"/>
      <c r="D43" s="75"/>
      <c r="E43" s="75"/>
      <c r="F43" s="84"/>
      <c r="G43" s="84"/>
      <c r="H43" s="75"/>
      <c r="I43" s="75"/>
      <c r="J43" s="75"/>
      <c r="K43" s="75"/>
      <c r="L43" s="31"/>
      <c r="M43" s="25"/>
      <c r="N43" s="81"/>
      <c r="O43" s="81"/>
      <c r="P43" s="30"/>
      <c r="Q43" s="30"/>
      <c r="T43" s="39"/>
      <c r="U43" s="39"/>
      <c r="V43" s="39"/>
      <c r="W43" s="39"/>
      <c r="X43" s="39"/>
      <c r="Y43" s="39"/>
      <c r="Z43" s="39"/>
      <c r="AA43" s="39"/>
      <c r="AG43" s="31"/>
      <c r="AH43" s="31"/>
      <c r="AI43" t="str">
        <f>""</f>
        <v/>
      </c>
      <c r="AJ43" t="str">
        <f>""</f>
        <v/>
      </c>
      <c r="AK43" t="str">
        <f>""</f>
        <v/>
      </c>
      <c r="AL43" t="str">
        <f>""</f>
        <v/>
      </c>
      <c r="AO43" s="71"/>
      <c r="AP43" s="71"/>
      <c r="AQ43" s="71"/>
      <c r="AR43" s="71"/>
      <c r="AS43" s="35"/>
      <c r="AT43" s="68"/>
      <c r="AW43" s="35"/>
      <c r="AX43" s="35"/>
      <c r="AY43" s="71"/>
      <c r="AZ43" s="71"/>
      <c r="BA43" s="71"/>
      <c r="BB43" s="71"/>
    </row>
    <row r="44" spans="1:54" ht="27.75" customHeight="1" x14ac:dyDescent="0.25">
      <c r="A44" s="75"/>
      <c r="B44" s="75"/>
      <c r="C44" s="75"/>
      <c r="D44" s="75"/>
      <c r="E44" s="75"/>
      <c r="F44" s="84"/>
      <c r="G44" s="84"/>
      <c r="H44" s="75"/>
      <c r="I44" s="75"/>
      <c r="J44" s="75"/>
      <c r="K44" s="75"/>
      <c r="L44" s="31"/>
      <c r="M44" s="25"/>
      <c r="N44" s="81"/>
      <c r="O44" s="81"/>
      <c r="P44" s="30"/>
      <c r="Q44" s="30"/>
      <c r="T44" s="39"/>
      <c r="U44" s="39"/>
      <c r="V44" s="39"/>
      <c r="W44" s="39"/>
      <c r="X44" s="39"/>
      <c r="Y44" s="39"/>
      <c r="Z44" s="39"/>
      <c r="AA44" s="39"/>
      <c r="AG44" s="31"/>
      <c r="AH44" s="31"/>
      <c r="AI44" t="str">
        <f>""</f>
        <v/>
      </c>
      <c r="AJ44" t="str">
        <f>""</f>
        <v/>
      </c>
      <c r="AK44" t="str">
        <f>""</f>
        <v/>
      </c>
      <c r="AL44" t="str">
        <f>""</f>
        <v/>
      </c>
      <c r="AO44" s="71"/>
      <c r="AP44" s="71"/>
      <c r="AQ44" s="71"/>
      <c r="AR44" s="71"/>
      <c r="AS44" s="35"/>
      <c r="AT44" s="68"/>
      <c r="AW44" s="35"/>
      <c r="AX44" s="35"/>
      <c r="AY44" s="71"/>
      <c r="AZ44" s="71"/>
      <c r="BA44" s="71"/>
      <c r="BB44" s="71"/>
    </row>
    <row r="45" spans="1:54" ht="17.25" customHeight="1" x14ac:dyDescent="0.25">
      <c r="A45" s="75"/>
      <c r="B45" s="75"/>
      <c r="C45" s="75"/>
      <c r="D45" s="75"/>
      <c r="E45" s="75"/>
      <c r="F45" s="84"/>
      <c r="G45" s="84"/>
      <c r="H45" s="75"/>
      <c r="I45" s="75"/>
      <c r="J45" s="75"/>
      <c r="K45" s="75"/>
      <c r="L45" s="31"/>
      <c r="M45" s="25"/>
      <c r="N45" s="81"/>
      <c r="O45" s="81"/>
      <c r="P45" s="30"/>
      <c r="Q45" s="30"/>
      <c r="T45" s="39"/>
      <c r="U45" s="39"/>
      <c r="V45" s="39"/>
      <c r="W45" s="39"/>
      <c r="X45" s="39"/>
      <c r="Y45" s="39"/>
      <c r="Z45" s="39"/>
      <c r="AA45" s="39"/>
      <c r="AG45" s="31"/>
      <c r="AH45" s="31"/>
      <c r="AI45" t="str">
        <f>""</f>
        <v/>
      </c>
      <c r="AJ45" t="str">
        <f>""</f>
        <v/>
      </c>
      <c r="AK45" t="str">
        <f>""</f>
        <v/>
      </c>
      <c r="AL45" t="str">
        <f>""</f>
        <v/>
      </c>
      <c r="AO45" s="71"/>
      <c r="AP45" s="71"/>
      <c r="AQ45" s="71"/>
      <c r="AR45" s="71"/>
      <c r="AS45" s="35"/>
      <c r="AT45" s="68"/>
      <c r="AW45" s="35"/>
      <c r="AX45" s="35"/>
      <c r="AY45" s="71"/>
      <c r="AZ45" s="71"/>
      <c r="BA45" s="71"/>
      <c r="BB45" s="71"/>
    </row>
    <row r="46" spans="1:54" ht="27.75" customHeight="1" x14ac:dyDescent="0.25">
      <c r="A46" s="75"/>
      <c r="B46" s="75"/>
      <c r="C46" s="75"/>
      <c r="D46" s="75"/>
      <c r="E46" s="75"/>
      <c r="F46" s="84"/>
      <c r="G46" s="84"/>
      <c r="H46" s="75"/>
      <c r="I46" s="75"/>
      <c r="J46" s="75"/>
      <c r="K46" s="75"/>
      <c r="L46" s="31"/>
      <c r="M46" s="25"/>
      <c r="N46" s="81"/>
      <c r="O46" s="81"/>
      <c r="P46" s="30"/>
      <c r="Q46" s="30"/>
      <c r="T46" s="39"/>
      <c r="U46" s="39"/>
      <c r="V46" s="39"/>
      <c r="W46" s="39"/>
      <c r="X46" s="39"/>
      <c r="Y46" s="39"/>
      <c r="Z46" s="39"/>
      <c r="AA46" s="39"/>
      <c r="AG46" s="31"/>
      <c r="AH46" s="31"/>
      <c r="AI46" t="str">
        <f>""</f>
        <v/>
      </c>
      <c r="AJ46" t="str">
        <f>""</f>
        <v/>
      </c>
      <c r="AK46" t="str">
        <f>""</f>
        <v/>
      </c>
      <c r="AL46" t="str">
        <f>""</f>
        <v/>
      </c>
      <c r="AO46" s="71"/>
      <c r="AP46" s="71"/>
      <c r="AQ46" s="71"/>
      <c r="AR46" s="71"/>
      <c r="AS46" s="35"/>
      <c r="AT46" s="68"/>
      <c r="AW46" s="35"/>
      <c r="AX46" s="35"/>
      <c r="AY46" s="71"/>
      <c r="AZ46" s="71"/>
      <c r="BA46" s="71"/>
      <c r="BB46" s="71"/>
    </row>
    <row r="47" spans="1:54" ht="18.75" x14ac:dyDescent="0.25">
      <c r="A47" s="75"/>
      <c r="B47" s="75"/>
      <c r="C47" s="75"/>
      <c r="D47" s="75"/>
      <c r="E47" s="75"/>
      <c r="F47" s="84"/>
      <c r="G47" s="84"/>
      <c r="H47" s="75"/>
      <c r="I47" s="75"/>
      <c r="J47" s="75"/>
      <c r="K47" s="75"/>
      <c r="L47" s="31"/>
      <c r="M47" s="25"/>
      <c r="N47" s="81"/>
      <c r="O47" s="81"/>
      <c r="P47" s="30"/>
      <c r="Q47" s="30"/>
      <c r="T47" s="39"/>
      <c r="U47" s="39"/>
      <c r="V47" s="39"/>
      <c r="W47" s="39"/>
      <c r="X47" s="39"/>
      <c r="Y47" s="39"/>
      <c r="Z47" s="39"/>
      <c r="AA47" s="39"/>
      <c r="AG47" s="31"/>
      <c r="AH47" s="31"/>
      <c r="AI47" t="str">
        <f>""</f>
        <v/>
      </c>
      <c r="AJ47" t="str">
        <f>""</f>
        <v/>
      </c>
      <c r="AK47" t="str">
        <f>""</f>
        <v/>
      </c>
      <c r="AL47" t="str">
        <f>""</f>
        <v/>
      </c>
      <c r="AO47" s="71"/>
      <c r="AP47" s="71"/>
      <c r="AQ47" s="71"/>
      <c r="AR47" s="71"/>
      <c r="AS47" s="35"/>
      <c r="AT47" s="68"/>
      <c r="AW47" s="35"/>
      <c r="AX47" s="35"/>
      <c r="AY47" s="71"/>
      <c r="AZ47" s="71"/>
      <c r="BA47" s="71"/>
      <c r="BB47" s="71"/>
    </row>
    <row r="48" spans="1:54" ht="18.75" x14ac:dyDescent="0.25">
      <c r="A48" s="75"/>
      <c r="B48" s="75"/>
      <c r="C48" s="75"/>
      <c r="D48" s="75"/>
      <c r="E48" s="75"/>
      <c r="F48" s="84"/>
      <c r="G48" s="84"/>
      <c r="H48" s="75"/>
      <c r="I48" s="75"/>
      <c r="J48" s="75"/>
      <c r="K48" s="75"/>
      <c r="L48" s="31"/>
      <c r="M48" s="25"/>
      <c r="N48" s="81"/>
      <c r="O48" s="81"/>
      <c r="P48" s="30"/>
      <c r="Q48" s="30"/>
      <c r="T48" s="39"/>
      <c r="U48" s="39"/>
      <c r="V48" s="39"/>
      <c r="W48" s="39"/>
      <c r="X48" s="39"/>
      <c r="Y48" s="39"/>
      <c r="Z48" s="39"/>
      <c r="AA48" s="39"/>
      <c r="AG48" s="31"/>
      <c r="AH48" s="31"/>
      <c r="AI48" t="str">
        <f>""</f>
        <v/>
      </c>
      <c r="AJ48" t="str">
        <f>""</f>
        <v/>
      </c>
      <c r="AK48" t="str">
        <f>""</f>
        <v/>
      </c>
      <c r="AL48" t="str">
        <f>""</f>
        <v/>
      </c>
      <c r="AO48" s="71"/>
      <c r="AP48" s="71"/>
      <c r="AQ48" s="71"/>
      <c r="AR48" s="71"/>
      <c r="AS48" s="35"/>
      <c r="AT48" s="68"/>
      <c r="AW48" s="35"/>
      <c r="AX48" s="35"/>
      <c r="AY48" s="71"/>
      <c r="AZ48" s="71"/>
      <c r="BA48" s="71"/>
      <c r="BB48" s="71"/>
    </row>
    <row r="49" spans="1:54" ht="18.75" x14ac:dyDescent="0.25">
      <c r="A49" s="75"/>
      <c r="B49" s="75"/>
      <c r="C49" s="75"/>
      <c r="D49" s="75"/>
      <c r="E49" s="75"/>
      <c r="F49" s="84"/>
      <c r="G49" s="84"/>
      <c r="H49" s="75"/>
      <c r="I49" s="75"/>
      <c r="J49" s="75"/>
      <c r="K49" s="75"/>
      <c r="L49" s="31"/>
      <c r="M49" s="25"/>
      <c r="N49" s="81"/>
      <c r="O49" s="81"/>
      <c r="P49" s="30"/>
      <c r="Q49" s="30"/>
      <c r="T49" s="39"/>
      <c r="U49" s="39"/>
      <c r="V49" s="39"/>
      <c r="W49" s="39"/>
      <c r="X49" s="39"/>
      <c r="Y49" s="39"/>
      <c r="Z49" s="39"/>
      <c r="AA49" s="39"/>
      <c r="AG49" s="31"/>
      <c r="AH49" s="31"/>
      <c r="AI49" t="str">
        <f>""</f>
        <v/>
      </c>
      <c r="AJ49" t="str">
        <f>""</f>
        <v/>
      </c>
      <c r="AK49" t="str">
        <f>""</f>
        <v/>
      </c>
      <c r="AL49" t="str">
        <f>""</f>
        <v/>
      </c>
      <c r="AO49" s="71"/>
      <c r="AP49" s="71"/>
      <c r="AQ49" s="71"/>
      <c r="AR49" s="71"/>
      <c r="AS49" s="35"/>
      <c r="AT49" s="68"/>
      <c r="AW49" s="35"/>
      <c r="AX49" s="35"/>
      <c r="AY49" s="71"/>
      <c r="AZ49" s="71"/>
      <c r="BA49" s="71"/>
      <c r="BB49" s="71"/>
    </row>
    <row r="50" spans="1:54" ht="18.75" x14ac:dyDescent="0.25">
      <c r="A50" s="75"/>
      <c r="B50" s="75"/>
      <c r="C50" s="75"/>
      <c r="D50" s="75"/>
      <c r="E50" s="75"/>
      <c r="F50" s="84"/>
      <c r="G50" s="84"/>
      <c r="H50" s="75"/>
      <c r="I50" s="75"/>
      <c r="J50" s="75"/>
      <c r="K50" s="75"/>
      <c r="L50" s="31"/>
      <c r="M50" s="25"/>
      <c r="N50" s="81"/>
      <c r="O50" s="81"/>
      <c r="P50" s="30"/>
      <c r="Q50" s="30"/>
      <c r="T50" s="39"/>
      <c r="U50" s="39"/>
      <c r="V50" s="39"/>
      <c r="W50" s="39"/>
      <c r="X50" s="39"/>
      <c r="Y50" s="39"/>
      <c r="Z50" s="39"/>
      <c r="AA50" s="39"/>
      <c r="AI50" t="str">
        <f>""</f>
        <v/>
      </c>
      <c r="AJ50" t="str">
        <f>""</f>
        <v/>
      </c>
      <c r="AK50" t="str">
        <f>""</f>
        <v/>
      </c>
      <c r="AL50" t="str">
        <f>""</f>
        <v/>
      </c>
      <c r="AO50" s="71"/>
      <c r="AP50" s="71"/>
      <c r="AQ50" s="71"/>
      <c r="AR50" s="71"/>
      <c r="AS50" s="35"/>
      <c r="AT50" s="68"/>
      <c r="AW50" s="35"/>
      <c r="AX50" s="35"/>
      <c r="AY50" s="71"/>
      <c r="AZ50" s="71"/>
      <c r="BA50" s="71"/>
      <c r="BB50" s="71"/>
    </row>
    <row r="51" spans="1:54" ht="18.75" x14ac:dyDescent="0.25">
      <c r="A51" s="75"/>
      <c r="B51" s="75"/>
      <c r="C51" s="75"/>
      <c r="D51" s="75"/>
      <c r="E51" s="75"/>
      <c r="F51" s="84"/>
      <c r="G51" s="84"/>
      <c r="H51" s="75"/>
      <c r="I51" s="75"/>
      <c r="J51" s="75"/>
      <c r="K51" s="75"/>
      <c r="L51" s="31"/>
      <c r="M51" s="25"/>
      <c r="N51" s="81"/>
      <c r="O51" s="81"/>
      <c r="P51" s="30"/>
      <c r="Q51" s="30"/>
      <c r="T51" s="39"/>
      <c r="U51" s="39"/>
      <c r="V51" s="39"/>
      <c r="W51" s="39"/>
      <c r="X51" s="39"/>
      <c r="Y51" s="39"/>
      <c r="Z51" s="39"/>
      <c r="AA51" s="39"/>
      <c r="AI51" t="str">
        <f>""</f>
        <v/>
      </c>
      <c r="AJ51" t="str">
        <f>""</f>
        <v/>
      </c>
      <c r="AK51" t="str">
        <f>""</f>
        <v/>
      </c>
      <c r="AL51" t="str">
        <f>""</f>
        <v/>
      </c>
      <c r="AO51" s="71"/>
      <c r="AP51" s="71"/>
      <c r="AQ51" s="71"/>
      <c r="AR51" s="71"/>
      <c r="AS51" s="35"/>
      <c r="AT51" s="68"/>
      <c r="AW51" s="35"/>
      <c r="AX51" s="35"/>
      <c r="AY51" s="71"/>
      <c r="AZ51" s="71"/>
      <c r="BA51" s="71"/>
      <c r="BB51" s="71"/>
    </row>
    <row r="52" spans="1:54" ht="18.75" x14ac:dyDescent="0.25">
      <c r="A52" s="75"/>
      <c r="B52" s="75"/>
      <c r="C52" s="75"/>
      <c r="D52" s="75"/>
      <c r="E52" s="75"/>
      <c r="F52" s="84"/>
      <c r="G52" s="84"/>
      <c r="H52" s="75"/>
      <c r="I52" s="75"/>
      <c r="J52" s="75"/>
      <c r="K52" s="75"/>
      <c r="L52" s="31"/>
      <c r="M52" s="25"/>
      <c r="N52" s="81"/>
      <c r="O52" s="81"/>
      <c r="P52" s="30"/>
      <c r="Q52" s="30"/>
      <c r="T52" s="39"/>
      <c r="U52" s="39"/>
      <c r="V52" s="39"/>
      <c r="W52" s="39"/>
      <c r="X52" s="39"/>
      <c r="Y52" s="39"/>
      <c r="Z52" s="39"/>
      <c r="AA52" s="39"/>
      <c r="AI52" t="str">
        <f>""</f>
        <v/>
      </c>
      <c r="AJ52" t="str">
        <f>""</f>
        <v/>
      </c>
      <c r="AK52" t="str">
        <f>""</f>
        <v/>
      </c>
      <c r="AL52" t="str">
        <f>""</f>
        <v/>
      </c>
      <c r="AO52" s="71"/>
      <c r="AP52" s="71"/>
      <c r="AQ52" s="71"/>
      <c r="AR52" s="71"/>
      <c r="AS52" s="35"/>
      <c r="AT52" s="68"/>
      <c r="AW52" s="35"/>
      <c r="AX52" s="35"/>
      <c r="AY52" s="71"/>
      <c r="AZ52" s="71"/>
      <c r="BA52" s="71"/>
      <c r="BB52" s="71"/>
    </row>
    <row r="53" spans="1:54" ht="18.75" x14ac:dyDescent="0.25">
      <c r="A53" s="75"/>
      <c r="B53" s="75"/>
      <c r="C53" s="75"/>
      <c r="D53" s="75"/>
      <c r="E53" s="75"/>
      <c r="F53" s="84"/>
      <c r="G53" s="84"/>
      <c r="H53" s="75"/>
      <c r="I53" s="75"/>
      <c r="J53" s="75"/>
      <c r="K53" s="75"/>
      <c r="L53" s="31"/>
      <c r="M53" s="31"/>
      <c r="T53" s="39"/>
      <c r="U53" s="39"/>
      <c r="V53" s="39"/>
      <c r="W53" s="39"/>
      <c r="X53" s="39"/>
      <c r="Y53" s="39"/>
      <c r="Z53" s="39"/>
      <c r="AA53" s="39"/>
      <c r="AI53" t="str">
        <f>""</f>
        <v/>
      </c>
      <c r="AJ53" t="str">
        <f>""</f>
        <v/>
      </c>
      <c r="AK53" t="str">
        <f>""</f>
        <v/>
      </c>
      <c r="AL53" t="str">
        <f>""</f>
        <v/>
      </c>
      <c r="AO53" s="71"/>
      <c r="AP53" s="71"/>
      <c r="AQ53" s="71"/>
      <c r="AR53" s="71"/>
      <c r="AS53" s="35"/>
      <c r="AT53" s="68"/>
      <c r="AW53" s="35"/>
      <c r="AX53" s="35"/>
      <c r="AY53" s="71"/>
      <c r="AZ53" s="71"/>
      <c r="BA53" s="71"/>
      <c r="BB53" s="71"/>
    </row>
    <row r="54" spans="1:54" ht="18.75" x14ac:dyDescent="0.25">
      <c r="A54" s="75"/>
      <c r="B54" s="75"/>
      <c r="C54" s="75"/>
      <c r="D54" s="75"/>
      <c r="E54" s="75"/>
      <c r="F54" s="84"/>
      <c r="G54" s="84"/>
      <c r="H54" s="75"/>
      <c r="I54" s="75"/>
      <c r="J54" s="75"/>
      <c r="K54" s="75"/>
      <c r="L54" s="31"/>
      <c r="M54" s="31"/>
      <c r="T54" s="39"/>
      <c r="U54" s="39"/>
      <c r="V54" s="39"/>
      <c r="W54" s="39"/>
      <c r="X54" s="39"/>
      <c r="Y54" s="39"/>
      <c r="Z54" s="39"/>
      <c r="AA54" s="39"/>
      <c r="AI54" t="str">
        <f>""</f>
        <v/>
      </c>
      <c r="AJ54" t="str">
        <f>""</f>
        <v/>
      </c>
      <c r="AK54" t="str">
        <f>""</f>
        <v/>
      </c>
      <c r="AL54" t="str">
        <f>""</f>
        <v/>
      </c>
      <c r="AO54" s="71"/>
      <c r="AP54" s="71"/>
      <c r="AQ54" s="71"/>
      <c r="AR54" s="71"/>
      <c r="AS54" s="35"/>
      <c r="AT54" s="68"/>
      <c r="AW54" s="35"/>
      <c r="AX54" s="35"/>
      <c r="AY54" s="71"/>
      <c r="AZ54" s="71"/>
      <c r="BA54" s="71"/>
      <c r="BB54" s="71"/>
    </row>
    <row r="55" spans="1:54" ht="18.75" x14ac:dyDescent="0.25">
      <c r="A55" s="75"/>
      <c r="B55" s="75"/>
      <c r="C55" s="75"/>
      <c r="D55" s="75"/>
      <c r="E55" s="75"/>
      <c r="F55" s="84"/>
      <c r="G55" s="84"/>
      <c r="H55" s="75"/>
      <c r="I55" s="75"/>
      <c r="J55" s="75"/>
      <c r="K55" s="75"/>
      <c r="L55" s="31"/>
      <c r="M55" s="31"/>
      <c r="T55" s="39"/>
      <c r="U55" s="39"/>
      <c r="V55" s="39"/>
      <c r="W55" s="39"/>
      <c r="X55" s="39"/>
      <c r="Y55" s="39"/>
      <c r="Z55" s="39"/>
      <c r="AA55" s="39"/>
      <c r="AI55" t="str">
        <f>""</f>
        <v/>
      </c>
      <c r="AJ55" t="str">
        <f>""</f>
        <v/>
      </c>
      <c r="AK55" t="str">
        <f>""</f>
        <v/>
      </c>
      <c r="AL55" t="str">
        <f>""</f>
        <v/>
      </c>
      <c r="AO55" s="71"/>
      <c r="AP55" s="71"/>
      <c r="AQ55" s="71"/>
      <c r="AR55" s="71"/>
      <c r="AS55" s="35"/>
      <c r="AT55" s="68"/>
      <c r="AW55" s="35"/>
      <c r="AX55" s="35"/>
      <c r="AY55" s="71"/>
      <c r="AZ55" s="71"/>
      <c r="BA55" s="71"/>
      <c r="BB55" s="71"/>
    </row>
    <row r="56" spans="1:54" ht="18.75" x14ac:dyDescent="0.25">
      <c r="A56" s="75"/>
      <c r="B56" s="75"/>
      <c r="C56" s="75"/>
      <c r="D56" s="75"/>
      <c r="E56" s="75"/>
      <c r="F56" s="84"/>
      <c r="G56" s="84"/>
      <c r="H56" s="75"/>
      <c r="I56" s="75"/>
      <c r="J56" s="75"/>
      <c r="K56" s="75"/>
      <c r="L56" s="31"/>
      <c r="M56" s="31"/>
      <c r="T56" s="39"/>
      <c r="U56" s="39"/>
      <c r="V56" s="39"/>
      <c r="W56" s="39"/>
      <c r="X56" s="39"/>
      <c r="Y56" s="39"/>
      <c r="Z56" s="39"/>
      <c r="AA56" s="39"/>
      <c r="AI56" t="str">
        <f>""</f>
        <v/>
      </c>
      <c r="AJ56" t="str">
        <f>""</f>
        <v/>
      </c>
      <c r="AK56" t="str">
        <f>""</f>
        <v/>
      </c>
      <c r="AL56" t="str">
        <f>""</f>
        <v/>
      </c>
      <c r="AO56" s="71"/>
      <c r="AP56" s="71"/>
      <c r="AQ56" s="71"/>
      <c r="AR56" s="71"/>
      <c r="AS56" s="35"/>
      <c r="AT56" s="68"/>
      <c r="AW56" s="35"/>
      <c r="AX56" s="35"/>
      <c r="AY56" s="71"/>
      <c r="AZ56" s="71"/>
      <c r="BA56" s="71"/>
      <c r="BB56" s="71"/>
    </row>
    <row r="57" spans="1:54" ht="18.75" x14ac:dyDescent="0.25">
      <c r="A57" s="75"/>
      <c r="B57" s="75"/>
      <c r="C57" s="75"/>
      <c r="D57" s="75"/>
      <c r="E57" s="75"/>
      <c r="F57" s="84"/>
      <c r="G57" s="84"/>
      <c r="H57" s="75"/>
      <c r="I57" s="75"/>
      <c r="J57" s="75"/>
      <c r="K57" s="75"/>
      <c r="L57" s="31"/>
      <c r="M57" s="31"/>
      <c r="T57" s="39"/>
      <c r="U57" s="39"/>
      <c r="V57" s="39"/>
      <c r="W57" s="39"/>
      <c r="X57" s="39"/>
      <c r="Y57" s="39"/>
      <c r="Z57" s="39"/>
      <c r="AA57" s="39"/>
      <c r="AI57" t="str">
        <f>""</f>
        <v/>
      </c>
      <c r="AJ57" t="str">
        <f>""</f>
        <v/>
      </c>
      <c r="AK57" t="str">
        <f>""</f>
        <v/>
      </c>
      <c r="AL57" t="str">
        <f>""</f>
        <v/>
      </c>
      <c r="AO57" s="71"/>
      <c r="AP57" s="71"/>
      <c r="AQ57" s="71"/>
      <c r="AR57" s="71"/>
      <c r="AS57" s="35"/>
      <c r="AT57" s="68"/>
      <c r="AW57" s="35"/>
      <c r="AX57" s="35"/>
      <c r="AY57" s="71"/>
      <c r="AZ57" s="71"/>
      <c r="BA57" s="71"/>
      <c r="BB57" s="71"/>
    </row>
    <row r="58" spans="1:54" ht="18.75" x14ac:dyDescent="0.25">
      <c r="A58" s="75"/>
      <c r="B58" s="75"/>
      <c r="C58" s="75"/>
      <c r="D58" s="75"/>
      <c r="E58" s="75"/>
      <c r="F58" s="84"/>
      <c r="G58" s="84"/>
      <c r="H58" s="75"/>
      <c r="I58" s="75"/>
      <c r="J58" s="75"/>
      <c r="K58" s="75"/>
      <c r="L58" s="31"/>
      <c r="M58" s="31"/>
      <c r="T58" s="39"/>
      <c r="U58" s="39"/>
      <c r="V58" s="39"/>
      <c r="W58" s="39"/>
      <c r="X58" s="39"/>
      <c r="Y58" s="39"/>
      <c r="Z58" s="39"/>
      <c r="AA58" s="39"/>
      <c r="AI58" t="str">
        <f>""</f>
        <v/>
      </c>
      <c r="AJ58" t="str">
        <f>""</f>
        <v/>
      </c>
      <c r="AK58" t="str">
        <f>""</f>
        <v/>
      </c>
      <c r="AL58" t="str">
        <f>""</f>
        <v/>
      </c>
      <c r="AO58" s="71"/>
      <c r="AP58" s="71"/>
      <c r="AQ58" s="71"/>
      <c r="AR58" s="71"/>
      <c r="AS58" s="35"/>
      <c r="AT58" s="68"/>
      <c r="AW58" s="35"/>
      <c r="AX58" s="35"/>
      <c r="AY58" s="71"/>
      <c r="AZ58" s="71"/>
      <c r="BA58" s="71"/>
      <c r="BB58" s="71"/>
    </row>
    <row r="59" spans="1:54" ht="18.75" x14ac:dyDescent="0.25">
      <c r="A59" s="75"/>
      <c r="B59" s="75"/>
      <c r="C59" s="75"/>
      <c r="D59" s="75"/>
      <c r="E59" s="75"/>
      <c r="F59" s="84"/>
      <c r="G59" s="84"/>
      <c r="H59" s="75"/>
      <c r="I59" s="75"/>
      <c r="J59" s="75"/>
      <c r="K59" s="75"/>
      <c r="L59" s="31"/>
      <c r="M59" s="31"/>
      <c r="T59" s="39"/>
      <c r="U59" s="39"/>
      <c r="V59" s="39"/>
      <c r="W59" s="39"/>
      <c r="X59" s="39"/>
      <c r="Y59" s="39"/>
      <c r="Z59" s="39"/>
      <c r="AA59" s="39"/>
      <c r="AI59" t="str">
        <f>""</f>
        <v/>
      </c>
      <c r="AJ59" t="str">
        <f>""</f>
        <v/>
      </c>
      <c r="AK59" t="str">
        <f>""</f>
        <v/>
      </c>
      <c r="AL59" t="str">
        <f>""</f>
        <v/>
      </c>
      <c r="AO59" s="71"/>
      <c r="AP59" s="71"/>
      <c r="AQ59" s="71"/>
      <c r="AR59" s="71"/>
      <c r="AS59" s="35"/>
      <c r="AT59" s="68"/>
      <c r="AW59" s="35"/>
      <c r="AX59" s="35"/>
      <c r="AY59" s="71"/>
      <c r="AZ59" s="71"/>
      <c r="BA59" s="71"/>
      <c r="BB59" s="71"/>
    </row>
    <row r="60" spans="1:54" ht="18.75" x14ac:dyDescent="0.25">
      <c r="A60" s="75"/>
      <c r="B60" s="75"/>
      <c r="C60" s="75"/>
      <c r="D60" s="75"/>
      <c r="E60" s="75"/>
      <c r="F60" s="84"/>
      <c r="G60" s="84"/>
      <c r="H60" s="75"/>
      <c r="I60" s="75"/>
      <c r="J60" s="75"/>
      <c r="K60" s="75"/>
      <c r="L60" s="31"/>
      <c r="M60" s="31"/>
      <c r="T60" s="39"/>
      <c r="U60" s="39"/>
      <c r="V60" s="39"/>
      <c r="W60" s="39"/>
      <c r="X60" s="39"/>
      <c r="Y60" s="39"/>
      <c r="Z60" s="39"/>
      <c r="AA60" s="39"/>
      <c r="AI60" t="str">
        <f>""</f>
        <v/>
      </c>
      <c r="AJ60" t="str">
        <f>""</f>
        <v/>
      </c>
      <c r="AK60" t="str">
        <f>""</f>
        <v/>
      </c>
      <c r="AL60" t="str">
        <f>""</f>
        <v/>
      </c>
      <c r="AO60" s="71"/>
      <c r="AP60" s="71"/>
      <c r="AQ60" s="71"/>
      <c r="AR60" s="71"/>
      <c r="AS60" s="35"/>
      <c r="AT60" s="68"/>
      <c r="AW60" s="35"/>
      <c r="AX60" s="35"/>
      <c r="AY60" s="71"/>
      <c r="AZ60" s="71"/>
      <c r="BA60" s="71"/>
      <c r="BB60" s="71"/>
    </row>
    <row r="61" spans="1:54" ht="18.75" x14ac:dyDescent="0.25">
      <c r="A61" s="75"/>
      <c r="B61" s="75"/>
      <c r="C61" s="75"/>
      <c r="D61" s="75"/>
      <c r="E61" s="75"/>
      <c r="F61" s="84"/>
      <c r="G61" s="84"/>
      <c r="H61" s="75"/>
      <c r="I61" s="75"/>
      <c r="J61" s="75"/>
      <c r="K61" s="75"/>
      <c r="L61" s="31"/>
      <c r="M61" s="31"/>
      <c r="T61" s="39"/>
      <c r="U61" s="39"/>
      <c r="V61" s="39"/>
      <c r="W61" s="39"/>
      <c r="X61" s="39"/>
      <c r="Y61" s="39"/>
      <c r="Z61" s="39"/>
      <c r="AA61" s="39"/>
      <c r="AI61" t="str">
        <f>""</f>
        <v/>
      </c>
      <c r="AJ61" t="str">
        <f>""</f>
        <v/>
      </c>
      <c r="AK61" t="str">
        <f>""</f>
        <v/>
      </c>
      <c r="AL61" t="str">
        <f>""</f>
        <v/>
      </c>
      <c r="AO61" s="71"/>
      <c r="AP61" s="71"/>
      <c r="AQ61" s="71"/>
      <c r="AR61" s="71"/>
      <c r="AS61" s="35"/>
      <c r="AT61" s="68"/>
      <c r="AW61" s="35"/>
      <c r="AX61" s="35"/>
      <c r="AY61" s="71"/>
      <c r="AZ61" s="71"/>
      <c r="BA61" s="71"/>
      <c r="BB61" s="71"/>
    </row>
    <row r="62" spans="1:54" ht="18.75" x14ac:dyDescent="0.25">
      <c r="A62" s="75"/>
      <c r="B62" s="75"/>
      <c r="C62" s="75"/>
      <c r="D62" s="75"/>
      <c r="E62" s="75"/>
      <c r="F62" s="84"/>
      <c r="G62" s="84"/>
      <c r="H62" s="75"/>
      <c r="I62" s="75"/>
      <c r="J62" s="75"/>
      <c r="K62" s="75"/>
      <c r="L62" s="31"/>
      <c r="M62" s="31"/>
      <c r="T62" s="39"/>
      <c r="U62" s="39"/>
      <c r="V62" s="39"/>
      <c r="W62" s="39"/>
      <c r="X62" s="39"/>
      <c r="Y62" s="39"/>
      <c r="Z62" s="39"/>
      <c r="AA62" s="39"/>
      <c r="AI62" t="str">
        <f>""</f>
        <v/>
      </c>
      <c r="AJ62" t="str">
        <f>""</f>
        <v/>
      </c>
      <c r="AK62" t="str">
        <f>""</f>
        <v/>
      </c>
      <c r="AL62" t="str">
        <f>""</f>
        <v/>
      </c>
      <c r="AO62" s="71"/>
      <c r="AP62" s="71"/>
      <c r="AQ62" s="71"/>
      <c r="AR62" s="71"/>
      <c r="AS62" s="35"/>
      <c r="AT62" s="68"/>
      <c r="AW62" s="35"/>
      <c r="AX62" s="35"/>
      <c r="AY62" s="71"/>
      <c r="AZ62" s="71"/>
      <c r="BA62" s="71"/>
      <c r="BB62" s="71"/>
    </row>
    <row r="63" spans="1:54" ht="18.75" x14ac:dyDescent="0.25">
      <c r="A63" s="75"/>
      <c r="B63" s="75"/>
      <c r="C63" s="75"/>
      <c r="D63" s="75"/>
      <c r="E63" s="75"/>
      <c r="F63" s="84"/>
      <c r="G63" s="84"/>
      <c r="H63" s="75"/>
      <c r="I63" s="75"/>
      <c r="J63" s="75"/>
      <c r="K63" s="75"/>
      <c r="L63" s="31"/>
      <c r="M63" s="31"/>
      <c r="T63" s="39"/>
      <c r="U63" s="39"/>
      <c r="V63" s="39"/>
      <c r="W63" s="39"/>
      <c r="X63" s="39"/>
      <c r="Y63" s="39"/>
      <c r="Z63" s="39"/>
      <c r="AA63" s="39"/>
      <c r="AI63" t="str">
        <f>""</f>
        <v/>
      </c>
      <c r="AJ63" t="str">
        <f>""</f>
        <v/>
      </c>
      <c r="AK63" t="str">
        <f>""</f>
        <v/>
      </c>
      <c r="AL63" t="str">
        <f>""</f>
        <v/>
      </c>
      <c r="AO63" s="71"/>
      <c r="AP63" s="71"/>
      <c r="AQ63" s="71"/>
      <c r="AR63" s="71"/>
      <c r="AS63" s="35"/>
      <c r="AT63" s="68"/>
      <c r="AW63" s="35"/>
      <c r="AX63" s="35"/>
      <c r="AY63" s="71"/>
      <c r="AZ63" s="71"/>
      <c r="BA63" s="71"/>
      <c r="BB63" s="71"/>
    </row>
    <row r="64" spans="1:54" ht="18.75" x14ac:dyDescent="0.25">
      <c r="A64" s="75"/>
      <c r="B64" s="75"/>
      <c r="C64" s="75"/>
      <c r="D64" s="75"/>
      <c r="E64" s="75"/>
      <c r="F64" s="84"/>
      <c r="G64" s="84"/>
      <c r="H64" s="75"/>
      <c r="I64" s="75"/>
      <c r="J64" s="75"/>
      <c r="K64" s="75"/>
      <c r="L64" s="31"/>
      <c r="M64" s="31"/>
      <c r="T64" s="31"/>
      <c r="U64" s="31"/>
      <c r="V64" s="33"/>
      <c r="W64" s="31"/>
      <c r="X64" s="31"/>
      <c r="Y64" s="31"/>
      <c r="Z64" s="53"/>
      <c r="AA64" s="54"/>
      <c r="AI64" t="str">
        <f>""</f>
        <v/>
      </c>
      <c r="AJ64" t="str">
        <f>""</f>
        <v/>
      </c>
      <c r="AK64" t="str">
        <f>""</f>
        <v/>
      </c>
      <c r="AL64" t="str">
        <f>""</f>
        <v/>
      </c>
      <c r="AO64" s="71"/>
      <c r="AP64" s="71"/>
      <c r="AQ64" s="71"/>
      <c r="AR64" s="71"/>
      <c r="AS64" s="35"/>
      <c r="AT64" s="68"/>
      <c r="AW64" s="35"/>
      <c r="AX64" s="35"/>
      <c r="AY64" s="71"/>
      <c r="AZ64" s="71"/>
      <c r="BA64" s="71"/>
      <c r="BB64" s="71"/>
    </row>
    <row r="65" spans="1:54" ht="18.75" x14ac:dyDescent="0.25">
      <c r="A65" s="75"/>
      <c r="B65" s="75"/>
      <c r="C65" s="75"/>
      <c r="D65" s="75"/>
      <c r="E65" s="75"/>
      <c r="F65" s="84"/>
      <c r="G65" s="84"/>
      <c r="H65" s="75"/>
      <c r="I65" s="75"/>
      <c r="J65" s="75"/>
      <c r="K65" s="75"/>
      <c r="L65" s="31"/>
      <c r="M65" s="31"/>
      <c r="T65" s="31"/>
      <c r="U65" s="31"/>
      <c r="V65" s="33"/>
      <c r="W65" s="31"/>
      <c r="X65" s="31"/>
      <c r="Y65" s="31"/>
      <c r="Z65" s="53"/>
      <c r="AA65" s="54"/>
      <c r="AI65" t="str">
        <f>""</f>
        <v/>
      </c>
      <c r="AJ65" t="str">
        <f>""</f>
        <v/>
      </c>
      <c r="AK65" t="str">
        <f>""</f>
        <v/>
      </c>
      <c r="AL65" t="str">
        <f>""</f>
        <v/>
      </c>
      <c r="AO65" s="71"/>
      <c r="AP65" s="71"/>
      <c r="AQ65" s="71"/>
      <c r="AR65" s="71"/>
      <c r="AS65" s="35"/>
      <c r="AT65" s="68"/>
      <c r="AW65" s="35"/>
      <c r="AX65" s="35"/>
      <c r="AY65" s="71"/>
      <c r="AZ65" s="71"/>
      <c r="BA65" s="71"/>
      <c r="BB65" s="71"/>
    </row>
    <row r="66" spans="1:54" ht="18.75" x14ac:dyDescent="0.25">
      <c r="A66" s="75"/>
      <c r="B66" s="75"/>
      <c r="C66" s="75"/>
      <c r="D66" s="75"/>
      <c r="E66" s="75"/>
      <c r="F66" s="84"/>
      <c r="G66" s="84"/>
      <c r="H66" s="75"/>
      <c r="I66" s="75"/>
      <c r="J66" s="75"/>
      <c r="K66" s="75"/>
      <c r="L66" s="31"/>
      <c r="M66" s="31"/>
      <c r="T66" s="31"/>
      <c r="U66" s="31"/>
      <c r="V66" s="33"/>
      <c r="W66" s="31"/>
      <c r="X66" s="31"/>
      <c r="Y66" s="31"/>
      <c r="Z66" s="53"/>
      <c r="AA66" s="54"/>
      <c r="AI66" t="str">
        <f>""</f>
        <v/>
      </c>
      <c r="AJ66" t="str">
        <f>""</f>
        <v/>
      </c>
      <c r="AK66" t="str">
        <f>""</f>
        <v/>
      </c>
      <c r="AL66" t="str">
        <f>""</f>
        <v/>
      </c>
      <c r="AO66" s="71"/>
      <c r="AP66" s="71"/>
      <c r="AQ66" s="71"/>
      <c r="AR66" s="71"/>
      <c r="AS66" s="35"/>
      <c r="AT66" s="68"/>
      <c r="AW66" s="35"/>
      <c r="AX66" s="35"/>
      <c r="AY66" s="71"/>
      <c r="AZ66" s="71"/>
      <c r="BA66" s="71"/>
      <c r="BB66" s="71"/>
    </row>
    <row r="67" spans="1:54" ht="18.75" x14ac:dyDescent="0.25">
      <c r="A67" s="75"/>
      <c r="B67" s="75"/>
      <c r="C67" s="75"/>
      <c r="D67" s="75"/>
      <c r="E67" s="75"/>
      <c r="F67" s="84"/>
      <c r="G67" s="84"/>
      <c r="H67" s="75"/>
      <c r="I67" s="75"/>
      <c r="J67" s="75"/>
      <c r="K67" s="75"/>
      <c r="L67" s="31"/>
      <c r="M67" s="31"/>
      <c r="T67" s="31"/>
      <c r="U67" s="31"/>
      <c r="V67" s="33"/>
      <c r="W67" s="31"/>
      <c r="X67" s="31"/>
      <c r="Y67" s="31"/>
      <c r="Z67" s="53"/>
      <c r="AA67" s="54"/>
      <c r="AI67" t="str">
        <f>""</f>
        <v/>
      </c>
      <c r="AJ67" t="str">
        <f>""</f>
        <v/>
      </c>
      <c r="AK67" t="str">
        <f>""</f>
        <v/>
      </c>
      <c r="AL67" t="str">
        <f>""</f>
        <v/>
      </c>
      <c r="AO67" s="71"/>
      <c r="AP67" s="71"/>
      <c r="AQ67" s="71"/>
      <c r="AR67" s="71"/>
      <c r="AS67" s="35"/>
      <c r="AT67" s="68"/>
      <c r="AW67" s="35"/>
      <c r="AX67" s="35"/>
      <c r="AY67" s="71"/>
      <c r="AZ67" s="71"/>
      <c r="BA67" s="71"/>
      <c r="BB67" s="71"/>
    </row>
    <row r="68" spans="1:54" ht="18.75" x14ac:dyDescent="0.25">
      <c r="A68" s="75"/>
      <c r="B68" s="75"/>
      <c r="C68" s="75"/>
      <c r="D68" s="75"/>
      <c r="E68" s="75"/>
      <c r="F68" s="84"/>
      <c r="G68" s="84"/>
      <c r="H68" s="75"/>
      <c r="I68" s="75"/>
      <c r="J68" s="75"/>
      <c r="K68" s="75"/>
      <c r="L68" s="31"/>
      <c r="M68" s="31"/>
      <c r="T68" s="31"/>
      <c r="U68" s="31"/>
      <c r="V68" s="33"/>
      <c r="W68" s="31"/>
      <c r="X68" s="31"/>
      <c r="Y68" s="31"/>
      <c r="Z68" s="53"/>
      <c r="AA68" s="54"/>
      <c r="AI68" t="str">
        <f>""</f>
        <v/>
      </c>
      <c r="AJ68" t="str">
        <f>""</f>
        <v/>
      </c>
      <c r="AK68" t="str">
        <f>""</f>
        <v/>
      </c>
      <c r="AL68" t="str">
        <f>""</f>
        <v/>
      </c>
      <c r="AO68" s="71"/>
      <c r="AP68" s="71"/>
      <c r="AQ68" s="71"/>
      <c r="AR68" s="71"/>
      <c r="AS68" s="35"/>
      <c r="AT68" s="68"/>
      <c r="AW68" s="35"/>
      <c r="AX68" s="35"/>
      <c r="AY68" s="71"/>
      <c r="AZ68" s="71"/>
      <c r="BA68" s="71"/>
      <c r="BB68" s="71"/>
    </row>
    <row r="69" spans="1:54" ht="18.75" x14ac:dyDescent="0.25">
      <c r="A69" s="75"/>
      <c r="B69" s="75"/>
      <c r="C69" s="75"/>
      <c r="D69" s="75"/>
      <c r="E69" s="75"/>
      <c r="F69" s="84"/>
      <c r="G69" s="84"/>
      <c r="H69" s="75"/>
      <c r="I69" s="75"/>
      <c r="J69" s="75"/>
      <c r="K69" s="75"/>
      <c r="L69" s="31"/>
      <c r="M69" s="31"/>
      <c r="T69" s="31"/>
      <c r="U69" s="31"/>
      <c r="V69" s="33"/>
      <c r="W69" s="31"/>
      <c r="X69" s="31"/>
      <c r="Y69" s="31"/>
      <c r="Z69" s="53"/>
      <c r="AA69" s="54"/>
      <c r="AI69" t="str">
        <f>""</f>
        <v/>
      </c>
      <c r="AJ69" t="str">
        <f>""</f>
        <v/>
      </c>
      <c r="AK69" t="str">
        <f>""</f>
        <v/>
      </c>
      <c r="AL69" t="str">
        <f>""</f>
        <v/>
      </c>
      <c r="AO69" s="71"/>
      <c r="AP69" s="71"/>
      <c r="AQ69" s="71"/>
      <c r="AR69" s="71"/>
      <c r="AS69" s="35"/>
      <c r="AT69" s="68"/>
      <c r="AW69" s="35"/>
      <c r="AX69" s="35"/>
      <c r="AY69" s="71"/>
      <c r="AZ69" s="71"/>
      <c r="BA69" s="71"/>
      <c r="BB69" s="71"/>
    </row>
    <row r="70" spans="1:54" ht="18.75" x14ac:dyDescent="0.25">
      <c r="A70" s="75"/>
      <c r="B70" s="75"/>
      <c r="C70" s="75"/>
      <c r="D70" s="75"/>
      <c r="E70" s="75"/>
      <c r="F70" s="84"/>
      <c r="G70" s="84"/>
      <c r="H70" s="75"/>
      <c r="I70" s="75"/>
      <c r="J70" s="75"/>
      <c r="K70" s="75"/>
      <c r="L70" s="31"/>
      <c r="M70" s="31"/>
      <c r="T70" s="31"/>
      <c r="U70" s="31"/>
      <c r="V70" s="33"/>
      <c r="W70" s="31"/>
      <c r="X70" s="31"/>
      <c r="Y70" s="31"/>
      <c r="Z70" s="53"/>
      <c r="AA70" s="54"/>
      <c r="AI70" t="str">
        <f>""</f>
        <v/>
      </c>
      <c r="AJ70" t="str">
        <f>""</f>
        <v/>
      </c>
      <c r="AK70" t="str">
        <f>""</f>
        <v/>
      </c>
      <c r="AL70" t="str">
        <f>""</f>
        <v/>
      </c>
      <c r="AO70" s="71"/>
      <c r="AP70" s="71"/>
      <c r="AQ70" s="71"/>
      <c r="AR70" s="71"/>
      <c r="AS70" s="35"/>
      <c r="AT70" s="68"/>
      <c r="AW70" s="35"/>
      <c r="AX70" s="35"/>
      <c r="AY70" s="71"/>
      <c r="AZ70" s="71"/>
      <c r="BA70" s="71"/>
      <c r="BB70" s="71"/>
    </row>
    <row r="71" spans="1:54" ht="18.75" x14ac:dyDescent="0.25">
      <c r="A71" s="75"/>
      <c r="B71" s="75"/>
      <c r="C71" s="75"/>
      <c r="D71" s="75"/>
      <c r="E71" s="75"/>
      <c r="F71" s="84"/>
      <c r="G71" s="84"/>
      <c r="H71" s="75"/>
      <c r="I71" s="75"/>
      <c r="J71" s="75"/>
      <c r="K71" s="75"/>
      <c r="L71" s="31"/>
      <c r="M71" s="31"/>
      <c r="T71" s="31"/>
      <c r="U71" s="31"/>
      <c r="V71" s="33"/>
      <c r="W71" s="31"/>
      <c r="X71" s="31"/>
      <c r="Y71" s="31"/>
      <c r="Z71" s="53"/>
      <c r="AA71" s="54"/>
      <c r="AI71" t="str">
        <f>""</f>
        <v/>
      </c>
      <c r="AJ71" t="str">
        <f>""</f>
        <v/>
      </c>
      <c r="AK71" t="str">
        <f>""</f>
        <v/>
      </c>
      <c r="AL71" t="str">
        <f>""</f>
        <v/>
      </c>
      <c r="AO71" s="71"/>
      <c r="AP71" s="71"/>
      <c r="AQ71" s="71"/>
      <c r="AR71" s="71"/>
      <c r="AS71" s="35"/>
      <c r="AT71" s="68"/>
      <c r="AW71" s="35"/>
      <c r="AX71" s="35"/>
      <c r="AY71" s="71"/>
      <c r="AZ71" s="71"/>
      <c r="BA71" s="71"/>
      <c r="BB71" s="71"/>
    </row>
    <row r="72" spans="1:54" ht="18.75" x14ac:dyDescent="0.25">
      <c r="A72" s="75"/>
      <c r="B72" s="75"/>
      <c r="C72" s="75"/>
      <c r="D72" s="75"/>
      <c r="E72" s="75"/>
      <c r="F72" s="84"/>
      <c r="G72" s="84"/>
      <c r="H72" s="75"/>
      <c r="I72" s="75"/>
      <c r="J72" s="75"/>
      <c r="K72" s="75"/>
      <c r="L72" s="31"/>
      <c r="M72" s="31"/>
      <c r="T72" s="31"/>
      <c r="U72" s="31"/>
      <c r="V72" s="33"/>
      <c r="W72" s="31"/>
      <c r="X72" s="31"/>
      <c r="Y72" s="31"/>
      <c r="Z72" s="53"/>
      <c r="AA72" s="54"/>
      <c r="AI72" t="str">
        <f>""</f>
        <v/>
      </c>
      <c r="AJ72" t="str">
        <f>""</f>
        <v/>
      </c>
      <c r="AK72" t="str">
        <f>""</f>
        <v/>
      </c>
      <c r="AL72" t="str">
        <f>""</f>
        <v/>
      </c>
      <c r="AO72" s="71"/>
      <c r="AP72" s="71"/>
      <c r="AQ72" s="71"/>
      <c r="AR72" s="71"/>
      <c r="AS72" s="35"/>
      <c r="AT72" s="68"/>
      <c r="AW72" s="35"/>
      <c r="AX72" s="35"/>
      <c r="AY72" s="71"/>
      <c r="AZ72" s="71"/>
      <c r="BA72" s="71"/>
      <c r="BB72" s="71"/>
    </row>
    <row r="73" spans="1:54" ht="18.75" x14ac:dyDescent="0.25">
      <c r="A73" s="75"/>
      <c r="B73" s="75"/>
      <c r="C73" s="75"/>
      <c r="D73" s="75"/>
      <c r="E73" s="75"/>
      <c r="F73" s="84"/>
      <c r="G73" s="84"/>
      <c r="H73" s="75"/>
      <c r="I73" s="75"/>
      <c r="J73" s="75"/>
      <c r="K73" s="75"/>
      <c r="L73" s="31"/>
      <c r="M73" s="31"/>
      <c r="T73" s="31"/>
      <c r="U73" s="31"/>
      <c r="V73" s="33"/>
      <c r="W73" s="31"/>
      <c r="X73" s="31"/>
      <c r="Y73" s="31"/>
      <c r="Z73" s="53"/>
      <c r="AA73" s="54"/>
      <c r="AI73" t="str">
        <f>""</f>
        <v/>
      </c>
      <c r="AJ73" t="str">
        <f>""</f>
        <v/>
      </c>
      <c r="AK73" t="str">
        <f>""</f>
        <v/>
      </c>
      <c r="AL73" t="str">
        <f>""</f>
        <v/>
      </c>
      <c r="AO73" s="71"/>
      <c r="AP73" s="71"/>
      <c r="AQ73" s="71"/>
      <c r="AR73" s="71"/>
      <c r="AS73" s="35"/>
      <c r="AT73" s="68"/>
      <c r="AW73" s="35"/>
      <c r="AX73" s="35"/>
      <c r="AY73" s="71"/>
      <c r="AZ73" s="71"/>
      <c r="BA73" s="71"/>
      <c r="BB73" s="71"/>
    </row>
    <row r="74" spans="1:54" ht="18.75" x14ac:dyDescent="0.25">
      <c r="A74" s="75"/>
      <c r="B74" s="75"/>
      <c r="C74" s="75"/>
      <c r="D74" s="75"/>
      <c r="E74" s="75"/>
      <c r="F74" s="84"/>
      <c r="G74" s="84"/>
      <c r="H74" s="75"/>
      <c r="I74" s="75"/>
      <c r="J74" s="75"/>
      <c r="K74" s="75"/>
      <c r="L74" s="31"/>
      <c r="M74" s="31"/>
      <c r="T74" s="31"/>
      <c r="U74" s="31"/>
      <c r="V74" s="33"/>
      <c r="W74" s="31"/>
      <c r="X74" s="31"/>
      <c r="Y74" s="31"/>
      <c r="Z74" s="53"/>
      <c r="AA74" s="54"/>
      <c r="AI74" t="str">
        <f>""</f>
        <v/>
      </c>
      <c r="AJ74" t="str">
        <f>""</f>
        <v/>
      </c>
      <c r="AK74" t="str">
        <f>""</f>
        <v/>
      </c>
      <c r="AL74" t="str">
        <f>""</f>
        <v/>
      </c>
      <c r="AO74" s="71"/>
      <c r="AP74" s="71"/>
      <c r="AQ74" s="71"/>
      <c r="AR74" s="71"/>
      <c r="AS74" s="35"/>
      <c r="AT74" s="68"/>
      <c r="AW74" s="35"/>
      <c r="AX74" s="35"/>
      <c r="AY74" s="71"/>
      <c r="AZ74" s="71"/>
      <c r="BA74" s="71"/>
      <c r="BB74" s="71"/>
    </row>
    <row r="75" spans="1:54" ht="18.75" x14ac:dyDescent="0.25">
      <c r="A75" s="75"/>
      <c r="B75" s="75"/>
      <c r="C75" s="75"/>
      <c r="D75" s="75"/>
      <c r="E75" s="75"/>
      <c r="F75" s="84"/>
      <c r="G75" s="84"/>
      <c r="H75" s="75"/>
      <c r="I75" s="75"/>
      <c r="J75" s="75"/>
      <c r="K75" s="75"/>
      <c r="L75" s="31"/>
      <c r="M75" s="31"/>
      <c r="T75" s="31"/>
      <c r="U75" s="31"/>
      <c r="V75" s="33"/>
      <c r="W75" s="31"/>
      <c r="X75" s="31"/>
      <c r="Y75" s="31"/>
      <c r="Z75" s="53"/>
      <c r="AA75" s="54"/>
      <c r="AI75" t="str">
        <f>""</f>
        <v/>
      </c>
      <c r="AJ75" t="str">
        <f>""</f>
        <v/>
      </c>
      <c r="AK75" t="str">
        <f>""</f>
        <v/>
      </c>
      <c r="AL75" t="str">
        <f>""</f>
        <v/>
      </c>
      <c r="AO75" s="71"/>
      <c r="AP75" s="71"/>
      <c r="AQ75" s="71"/>
      <c r="AR75" s="71"/>
      <c r="AS75" s="35"/>
      <c r="AT75" s="68"/>
      <c r="AW75" s="35"/>
      <c r="AX75" s="35"/>
      <c r="AY75" s="71"/>
      <c r="AZ75" s="71"/>
      <c r="BA75" s="71"/>
      <c r="BB75" s="71"/>
    </row>
    <row r="76" spans="1:54" ht="18.75" x14ac:dyDescent="0.25">
      <c r="A76" s="75"/>
      <c r="B76" s="75"/>
      <c r="C76" s="75"/>
      <c r="D76" s="75"/>
      <c r="E76" s="75"/>
      <c r="F76" s="84"/>
      <c r="G76" s="84"/>
      <c r="H76" s="75"/>
      <c r="I76" s="75"/>
      <c r="J76" s="75"/>
      <c r="K76" s="75"/>
      <c r="L76" s="31"/>
      <c r="M76" s="31"/>
      <c r="T76" s="31"/>
      <c r="U76" s="31"/>
      <c r="V76" s="33"/>
      <c r="W76" s="31"/>
      <c r="X76" s="31"/>
      <c r="Y76" s="31"/>
      <c r="Z76" s="53"/>
      <c r="AA76" s="54"/>
      <c r="AI76" t="str">
        <f>""</f>
        <v/>
      </c>
      <c r="AJ76" t="str">
        <f>""</f>
        <v/>
      </c>
      <c r="AK76" t="str">
        <f>""</f>
        <v/>
      </c>
      <c r="AL76" t="str">
        <f>""</f>
        <v/>
      </c>
      <c r="AO76" s="71"/>
      <c r="AP76" s="71"/>
      <c r="AQ76" s="71"/>
      <c r="AR76" s="71"/>
      <c r="AS76" s="35"/>
      <c r="AT76" s="68"/>
      <c r="AW76" s="35"/>
      <c r="AX76" s="35"/>
      <c r="AY76" s="71"/>
      <c r="AZ76" s="71"/>
      <c r="BA76" s="71"/>
      <c r="BB76" s="71"/>
    </row>
    <row r="77" spans="1:54" ht="18.75" x14ac:dyDescent="0.25">
      <c r="A77" s="75"/>
      <c r="B77" s="75"/>
      <c r="C77" s="75"/>
      <c r="D77" s="75"/>
      <c r="E77" s="75"/>
      <c r="F77" s="84"/>
      <c r="G77" s="84"/>
      <c r="H77" s="75"/>
      <c r="I77" s="75"/>
      <c r="J77" s="75"/>
      <c r="K77" s="75"/>
      <c r="L77" s="31"/>
      <c r="M77" s="31"/>
      <c r="T77" s="31"/>
      <c r="U77" s="31"/>
      <c r="V77" s="33"/>
      <c r="W77" s="31"/>
      <c r="X77" s="31"/>
      <c r="Y77" s="31"/>
      <c r="Z77" s="53"/>
      <c r="AA77" s="54"/>
      <c r="AI77" t="str">
        <f>""</f>
        <v/>
      </c>
      <c r="AJ77" t="str">
        <f>""</f>
        <v/>
      </c>
      <c r="AK77" t="str">
        <f>""</f>
        <v/>
      </c>
      <c r="AL77" t="str">
        <f>""</f>
        <v/>
      </c>
      <c r="AO77" s="71"/>
      <c r="AP77" s="71"/>
      <c r="AQ77" s="71"/>
      <c r="AR77" s="71"/>
      <c r="AS77" s="35"/>
      <c r="AT77" s="68"/>
      <c r="AW77" s="35"/>
      <c r="AX77" s="35"/>
      <c r="AY77" s="71"/>
      <c r="AZ77" s="71"/>
      <c r="BA77" s="71"/>
      <c r="BB77" s="71"/>
    </row>
    <row r="78" spans="1:54" ht="18.75" x14ac:dyDescent="0.25">
      <c r="A78" s="75"/>
      <c r="B78" s="75"/>
      <c r="C78" s="75"/>
      <c r="D78" s="75"/>
      <c r="E78" s="75"/>
      <c r="F78" s="84"/>
      <c r="G78" s="84"/>
      <c r="H78" s="75"/>
      <c r="I78" s="75"/>
      <c r="J78" s="75"/>
      <c r="K78" s="75"/>
      <c r="L78" s="31"/>
      <c r="M78" s="31"/>
      <c r="T78" s="31"/>
      <c r="U78" s="31"/>
      <c r="V78" s="33"/>
      <c r="W78" s="31"/>
      <c r="X78" s="31"/>
      <c r="Y78" s="31"/>
      <c r="Z78" s="53"/>
      <c r="AA78" s="54"/>
      <c r="AI78" t="str">
        <f>""</f>
        <v/>
      </c>
      <c r="AJ78" t="str">
        <f>""</f>
        <v/>
      </c>
      <c r="AK78" t="str">
        <f>""</f>
        <v/>
      </c>
      <c r="AL78" t="str">
        <f>""</f>
        <v/>
      </c>
      <c r="AO78" s="71"/>
      <c r="AP78" s="71"/>
      <c r="AQ78" s="71"/>
      <c r="AR78" s="71"/>
      <c r="AS78" s="35"/>
      <c r="AT78" s="68"/>
      <c r="AW78" s="35"/>
      <c r="AX78" s="35"/>
      <c r="AY78" s="71"/>
      <c r="AZ78" s="71"/>
      <c r="BA78" s="71"/>
      <c r="BB78" s="71"/>
    </row>
    <row r="79" spans="1:54" ht="18.75" x14ac:dyDescent="0.25">
      <c r="A79" s="75"/>
      <c r="B79" s="75"/>
      <c r="C79" s="75"/>
      <c r="D79" s="75"/>
      <c r="E79" s="75"/>
      <c r="F79" s="84"/>
      <c r="G79" s="84"/>
      <c r="H79" s="75"/>
      <c r="I79" s="75"/>
      <c r="J79" s="75"/>
      <c r="K79" s="75"/>
      <c r="L79" s="31"/>
      <c r="M79" s="31"/>
      <c r="T79" s="31"/>
      <c r="U79" s="31"/>
      <c r="V79" s="33"/>
      <c r="W79" s="31"/>
      <c r="X79" s="31"/>
      <c r="Y79" s="31"/>
      <c r="Z79" s="53"/>
      <c r="AA79" s="54"/>
      <c r="AI79" t="str">
        <f>""</f>
        <v/>
      </c>
      <c r="AJ79" t="str">
        <f>""</f>
        <v/>
      </c>
      <c r="AK79" t="str">
        <f>""</f>
        <v/>
      </c>
      <c r="AL79" t="str">
        <f>""</f>
        <v/>
      </c>
      <c r="AO79" s="71"/>
      <c r="AP79" s="71"/>
      <c r="AQ79" s="71"/>
      <c r="AR79" s="71"/>
      <c r="AS79" s="35"/>
      <c r="AT79" s="68"/>
      <c r="AW79" s="35"/>
      <c r="AX79" s="35"/>
      <c r="AY79" s="71"/>
      <c r="AZ79" s="71"/>
      <c r="BA79" s="71"/>
      <c r="BB79" s="71"/>
    </row>
    <row r="80" spans="1:54" ht="18.75" x14ac:dyDescent="0.25">
      <c r="A80" s="75"/>
      <c r="B80" s="75"/>
      <c r="C80" s="75"/>
      <c r="D80" s="75"/>
      <c r="E80" s="75"/>
      <c r="F80" s="83"/>
      <c r="G80" s="83"/>
      <c r="H80" s="75"/>
      <c r="I80" s="75"/>
      <c r="J80" s="75"/>
      <c r="K80" s="75"/>
      <c r="L80" s="31"/>
      <c r="M80" s="31"/>
      <c r="T80" s="31"/>
      <c r="U80" s="31"/>
      <c r="V80" s="33"/>
      <c r="W80" s="31"/>
      <c r="X80" s="31"/>
      <c r="Y80" s="31"/>
      <c r="Z80" s="53"/>
      <c r="AA80" s="54"/>
      <c r="AI80" t="str">
        <f>""</f>
        <v/>
      </c>
      <c r="AJ80" t="str">
        <f>""</f>
        <v/>
      </c>
      <c r="AK80" t="str">
        <f>""</f>
        <v/>
      </c>
      <c r="AL80" t="str">
        <f>""</f>
        <v/>
      </c>
      <c r="AO80" s="71"/>
      <c r="AP80" s="71"/>
      <c r="AQ80" s="71"/>
      <c r="AR80" s="71"/>
      <c r="AS80" s="35"/>
      <c r="AT80" s="68"/>
      <c r="AW80" s="35"/>
      <c r="AX80" s="35"/>
      <c r="AY80" s="71"/>
      <c r="AZ80" s="71"/>
      <c r="BA80" s="71"/>
      <c r="BB80" s="71"/>
    </row>
    <row r="81" spans="1:54" ht="18.75" x14ac:dyDescent="0.25">
      <c r="A81" s="75"/>
      <c r="B81" s="75"/>
      <c r="C81" s="75"/>
      <c r="D81" s="75"/>
      <c r="E81" s="75"/>
      <c r="F81" s="83"/>
      <c r="G81" s="83"/>
      <c r="H81" s="75"/>
      <c r="I81" s="75"/>
      <c r="J81" s="75"/>
      <c r="K81" s="75"/>
      <c r="L81" s="31"/>
      <c r="M81" s="31"/>
      <c r="T81" s="31"/>
      <c r="U81" s="31"/>
      <c r="V81" s="33"/>
      <c r="W81" s="31"/>
      <c r="X81" s="31"/>
      <c r="Y81" s="31"/>
      <c r="Z81" s="53"/>
      <c r="AA81" s="54"/>
      <c r="AI81" t="str">
        <f>""</f>
        <v/>
      </c>
      <c r="AJ81" t="str">
        <f>""</f>
        <v/>
      </c>
      <c r="AK81" t="str">
        <f>""</f>
        <v/>
      </c>
      <c r="AL81" t="str">
        <f>""</f>
        <v/>
      </c>
      <c r="AO81" s="71"/>
      <c r="AP81" s="71"/>
      <c r="AQ81" s="71"/>
      <c r="AR81" s="71"/>
      <c r="AS81" s="35"/>
      <c r="AT81" s="68"/>
      <c r="AW81" s="35"/>
      <c r="AX81" s="35"/>
      <c r="AY81" s="71"/>
      <c r="AZ81" s="71"/>
      <c r="BA81" s="71"/>
      <c r="BB81" s="71"/>
    </row>
    <row r="82" spans="1:54" x14ac:dyDescent="0.25">
      <c r="A82" s="31"/>
      <c r="F82" s="97"/>
      <c r="G82" s="99"/>
      <c r="L82" s="31"/>
      <c r="M82" s="31"/>
      <c r="T82" s="31"/>
      <c r="U82" s="31"/>
      <c r="V82" s="33"/>
      <c r="W82" s="31"/>
      <c r="X82" s="31"/>
      <c r="Y82" s="31"/>
      <c r="Z82" s="53"/>
      <c r="AA82" s="54"/>
      <c r="AI82" t="str">
        <f>""</f>
        <v/>
      </c>
      <c r="AJ82" t="str">
        <f>""</f>
        <v/>
      </c>
      <c r="AK82" t="str">
        <f>""</f>
        <v/>
      </c>
      <c r="AL82" t="str">
        <f>""</f>
        <v/>
      </c>
      <c r="AO82" s="71"/>
      <c r="AP82" s="71"/>
      <c r="AQ82" s="71"/>
      <c r="AR82" s="71"/>
      <c r="AS82" s="35"/>
      <c r="AT82" s="68"/>
      <c r="AW82" s="35"/>
      <c r="AX82" s="35"/>
      <c r="AY82" s="71"/>
      <c r="AZ82" s="71"/>
      <c r="BA82" s="71"/>
      <c r="BB82" s="71"/>
    </row>
    <row r="83" spans="1:54" x14ac:dyDescent="0.25">
      <c r="A83" s="31"/>
      <c r="F83" s="97"/>
      <c r="G83" s="99"/>
      <c r="L83" s="31"/>
      <c r="M83" s="31"/>
      <c r="T83" s="31"/>
      <c r="U83" s="31"/>
      <c r="V83" s="33"/>
      <c r="W83" s="31"/>
      <c r="X83" s="31"/>
      <c r="Y83" s="31"/>
      <c r="Z83" s="53"/>
      <c r="AA83" s="54"/>
      <c r="AI83" t="str">
        <f>""</f>
        <v/>
      </c>
      <c r="AJ83" t="str">
        <f>""</f>
        <v/>
      </c>
      <c r="AK83" t="str">
        <f>""</f>
        <v/>
      </c>
      <c r="AL83" t="str">
        <f>""</f>
        <v/>
      </c>
      <c r="AO83" s="71"/>
      <c r="AP83" s="71"/>
      <c r="AQ83" s="71"/>
      <c r="AR83" s="71"/>
      <c r="AS83" s="35"/>
      <c r="AT83" s="68"/>
      <c r="AW83" s="35"/>
      <c r="AX83" s="35"/>
      <c r="AY83" s="71"/>
      <c r="AZ83" s="71"/>
      <c r="BA83" s="71"/>
      <c r="BB83" s="71"/>
    </row>
    <row r="84" spans="1:54" x14ac:dyDescent="0.25">
      <c r="A84" s="31"/>
      <c r="F84" s="97"/>
      <c r="G84" s="99"/>
      <c r="L84" s="31"/>
      <c r="M84" s="31"/>
      <c r="T84" s="31"/>
      <c r="U84" s="31"/>
      <c r="V84" s="33"/>
      <c r="W84" s="31"/>
      <c r="X84" s="31"/>
      <c r="Y84" s="31"/>
      <c r="Z84" s="53"/>
      <c r="AA84" s="54"/>
      <c r="AI84" t="str">
        <f>""</f>
        <v/>
      </c>
      <c r="AJ84" t="str">
        <f>""</f>
        <v/>
      </c>
      <c r="AK84" t="str">
        <f>""</f>
        <v/>
      </c>
      <c r="AL84" t="str">
        <f>""</f>
        <v/>
      </c>
      <c r="AO84" s="71"/>
      <c r="AP84" s="71"/>
      <c r="AQ84" s="71"/>
      <c r="AR84" s="71"/>
      <c r="AS84" s="35"/>
      <c r="AT84" s="68"/>
      <c r="AW84" s="35"/>
      <c r="AX84" s="35"/>
      <c r="AY84" s="71"/>
      <c r="AZ84" s="71"/>
      <c r="BA84" s="71"/>
      <c r="BB84" s="71"/>
    </row>
    <row r="85" spans="1:54" x14ac:dyDescent="0.25">
      <c r="A85" s="31"/>
      <c r="F85" s="97"/>
      <c r="G85" s="99"/>
      <c r="L85" s="31"/>
      <c r="M85" s="31"/>
      <c r="T85" s="31"/>
      <c r="U85" s="31"/>
      <c r="V85" s="33"/>
      <c r="W85" s="31"/>
      <c r="X85" s="31"/>
      <c r="Y85" s="31"/>
      <c r="Z85" s="53"/>
      <c r="AA85" s="54"/>
      <c r="AI85" t="str">
        <f>""</f>
        <v/>
      </c>
      <c r="AJ85" t="str">
        <f>""</f>
        <v/>
      </c>
      <c r="AK85" t="str">
        <f>""</f>
        <v/>
      </c>
      <c r="AL85" t="str">
        <f>""</f>
        <v/>
      </c>
      <c r="AO85" s="71"/>
      <c r="AP85" s="71"/>
      <c r="AQ85" s="71"/>
      <c r="AR85" s="71"/>
      <c r="AS85" s="35"/>
      <c r="AT85" s="68"/>
      <c r="AW85" s="35"/>
      <c r="AX85" s="35"/>
      <c r="AY85" s="71"/>
      <c r="AZ85" s="71"/>
      <c r="BA85" s="71"/>
      <c r="BB85" s="71"/>
    </row>
    <row r="86" spans="1:54" x14ac:dyDescent="0.25">
      <c r="A86" s="31"/>
      <c r="L86" s="31"/>
      <c r="M86" s="31"/>
      <c r="T86" s="31"/>
      <c r="U86" s="31"/>
      <c r="V86" s="33"/>
      <c r="W86" s="31"/>
      <c r="X86" s="31"/>
      <c r="Y86" s="31"/>
      <c r="Z86" s="53"/>
      <c r="AA86" s="54"/>
      <c r="AI86" t="str">
        <f>""</f>
        <v/>
      </c>
      <c r="AJ86" t="str">
        <f>""</f>
        <v/>
      </c>
      <c r="AK86" t="str">
        <f>""</f>
        <v/>
      </c>
      <c r="AL86" t="str">
        <f>""</f>
        <v/>
      </c>
      <c r="AO86" s="71"/>
      <c r="AP86" s="71"/>
      <c r="AQ86" s="71"/>
      <c r="AR86" s="71"/>
      <c r="AS86" s="35"/>
      <c r="AT86" s="68"/>
      <c r="AW86" s="35"/>
      <c r="AX86" s="35"/>
      <c r="AY86" s="71"/>
      <c r="AZ86" s="71"/>
      <c r="BA86" s="71"/>
      <c r="BB86" s="71"/>
    </row>
    <row r="87" spans="1:54" x14ac:dyDescent="0.25">
      <c r="A87" s="31"/>
      <c r="L87" s="31"/>
      <c r="M87" s="31"/>
      <c r="T87" s="31"/>
      <c r="U87" s="31"/>
      <c r="V87" s="33"/>
      <c r="W87" s="31"/>
      <c r="X87" s="31"/>
      <c r="Y87" s="31"/>
      <c r="Z87" s="53"/>
      <c r="AA87" s="54"/>
      <c r="AI87" t="str">
        <f>""</f>
        <v/>
      </c>
      <c r="AJ87" t="str">
        <f>""</f>
        <v/>
      </c>
      <c r="AK87" t="str">
        <f>""</f>
        <v/>
      </c>
      <c r="AL87" t="str">
        <f>""</f>
        <v/>
      </c>
      <c r="AO87" s="71"/>
      <c r="AP87" s="71"/>
      <c r="AQ87" s="71"/>
      <c r="AR87" s="71"/>
      <c r="AS87" s="35"/>
      <c r="AT87" s="68"/>
      <c r="AW87" s="35"/>
      <c r="AX87" s="35"/>
      <c r="AY87" s="71"/>
      <c r="AZ87" s="71"/>
      <c r="BA87" s="71"/>
      <c r="BB87" s="71"/>
    </row>
    <row r="88" spans="1:54" x14ac:dyDescent="0.25">
      <c r="A88" s="31"/>
      <c r="L88" s="31"/>
      <c r="M88" s="31"/>
      <c r="T88" s="31"/>
      <c r="U88" s="31"/>
      <c r="V88" s="33"/>
      <c r="W88" s="31"/>
      <c r="X88" s="31"/>
      <c r="Y88" s="31"/>
      <c r="Z88" s="53"/>
      <c r="AA88" s="54"/>
      <c r="AI88" t="str">
        <f>""</f>
        <v/>
      </c>
      <c r="AJ88" t="str">
        <f>""</f>
        <v/>
      </c>
      <c r="AK88" t="str">
        <f>""</f>
        <v/>
      </c>
      <c r="AL88" t="str">
        <f>""</f>
        <v/>
      </c>
      <c r="AO88" s="71"/>
      <c r="AP88" s="71"/>
      <c r="AQ88" s="71"/>
      <c r="AR88" s="71"/>
      <c r="AS88" s="35"/>
      <c r="AT88" s="68"/>
      <c r="AW88" s="35"/>
      <c r="AX88" s="35"/>
      <c r="AY88" s="71"/>
      <c r="AZ88" s="71"/>
      <c r="BA88" s="71"/>
      <c r="BB88" s="71"/>
    </row>
    <row r="89" spans="1:54" x14ac:dyDescent="0.25">
      <c r="A89" s="31"/>
      <c r="L89" s="31"/>
      <c r="M89" s="31"/>
      <c r="T89" s="31"/>
      <c r="U89" s="31"/>
      <c r="V89" s="33"/>
      <c r="W89" s="31"/>
      <c r="X89" s="31"/>
      <c r="Y89" s="31"/>
      <c r="Z89" s="53"/>
      <c r="AA89" s="54"/>
      <c r="AI89" t="str">
        <f>""</f>
        <v/>
      </c>
      <c r="AJ89" t="str">
        <f>""</f>
        <v/>
      </c>
      <c r="AK89" t="str">
        <f>""</f>
        <v/>
      </c>
      <c r="AL89" t="str">
        <f>""</f>
        <v/>
      </c>
      <c r="AO89" s="71"/>
      <c r="AP89" s="71"/>
      <c r="AQ89" s="71"/>
      <c r="AR89" s="71"/>
      <c r="AS89" s="35"/>
      <c r="AT89" s="68"/>
      <c r="AW89" s="35"/>
      <c r="AX89" s="35"/>
      <c r="AY89" s="71"/>
      <c r="AZ89" s="71"/>
      <c r="BA89" s="71"/>
      <c r="BB89" s="71"/>
    </row>
    <row r="90" spans="1:54" x14ac:dyDescent="0.25">
      <c r="A90" s="31"/>
      <c r="L90" s="31"/>
      <c r="M90" s="31"/>
      <c r="T90" s="31"/>
      <c r="U90" s="31"/>
      <c r="V90" s="33"/>
      <c r="W90" s="31"/>
      <c r="X90" s="31"/>
      <c r="Y90" s="31"/>
      <c r="Z90" s="53"/>
      <c r="AA90" s="54"/>
      <c r="AI90" t="str">
        <f>""</f>
        <v/>
      </c>
      <c r="AJ90" t="str">
        <f>""</f>
        <v/>
      </c>
      <c r="AK90" t="str">
        <f>""</f>
        <v/>
      </c>
      <c r="AL90" t="str">
        <f>""</f>
        <v/>
      </c>
      <c r="AO90" s="71"/>
      <c r="AP90" s="71"/>
      <c r="AQ90" s="71"/>
      <c r="AR90" s="71"/>
      <c r="AS90" s="35"/>
      <c r="AT90" s="68"/>
      <c r="AW90" s="35"/>
      <c r="AX90" s="35"/>
      <c r="AY90" s="71"/>
      <c r="AZ90" s="71"/>
      <c r="BA90" s="71"/>
      <c r="BB90" s="71"/>
    </row>
    <row r="91" spans="1:54" x14ac:dyDescent="0.25">
      <c r="A91" s="31"/>
      <c r="L91" s="31"/>
      <c r="M91" s="31"/>
      <c r="T91" s="31"/>
      <c r="U91" s="31"/>
      <c r="V91" s="33"/>
      <c r="W91" s="31"/>
      <c r="X91" s="31"/>
      <c r="Y91" s="31"/>
      <c r="Z91" s="53"/>
      <c r="AA91" s="54"/>
      <c r="AI91" t="str">
        <f>""</f>
        <v/>
      </c>
      <c r="AJ91" t="str">
        <f>""</f>
        <v/>
      </c>
      <c r="AK91" t="str">
        <f>""</f>
        <v/>
      </c>
      <c r="AL91" t="str">
        <f>""</f>
        <v/>
      </c>
      <c r="AO91" s="71"/>
      <c r="AP91" s="71"/>
      <c r="AQ91" s="71"/>
      <c r="AR91" s="71"/>
      <c r="AS91" s="35"/>
      <c r="AT91" s="68"/>
      <c r="AW91" s="35"/>
      <c r="AX91" s="35"/>
      <c r="AY91" s="71"/>
      <c r="AZ91" s="71"/>
      <c r="BA91" s="71"/>
      <c r="BB91" s="71"/>
    </row>
    <row r="92" spans="1:54" x14ac:dyDescent="0.25">
      <c r="A92" s="31"/>
      <c r="L92" s="31"/>
      <c r="M92" s="31"/>
      <c r="T92" s="31"/>
      <c r="U92" s="31"/>
      <c r="V92" s="33"/>
      <c r="W92" s="31"/>
      <c r="X92" s="31"/>
      <c r="Y92" s="31"/>
      <c r="Z92" s="53"/>
      <c r="AA92" s="54"/>
      <c r="AI92" t="str">
        <f>""</f>
        <v/>
      </c>
      <c r="AJ92" t="str">
        <f>""</f>
        <v/>
      </c>
      <c r="AK92" t="str">
        <f>""</f>
        <v/>
      </c>
      <c r="AL92" t="str">
        <f>""</f>
        <v/>
      </c>
      <c r="AO92" s="71"/>
      <c r="AP92" s="71"/>
      <c r="AQ92" s="71"/>
      <c r="AR92" s="71"/>
      <c r="AS92" s="35"/>
      <c r="AT92" s="68"/>
      <c r="AW92" s="35"/>
      <c r="AX92" s="35"/>
      <c r="AY92" s="71"/>
      <c r="AZ92" s="71"/>
      <c r="BA92" s="71"/>
      <c r="BB92" s="71"/>
    </row>
    <row r="93" spans="1:54" x14ac:dyDescent="0.25">
      <c r="A93" s="31"/>
      <c r="L93" s="31"/>
      <c r="M93" s="31"/>
      <c r="T93" s="31"/>
      <c r="U93" s="31"/>
      <c r="V93" s="33"/>
      <c r="W93" s="31"/>
      <c r="X93" s="31"/>
      <c r="Y93" s="31"/>
      <c r="Z93" s="53"/>
      <c r="AA93" s="54"/>
      <c r="AI93" t="str">
        <f>""</f>
        <v/>
      </c>
      <c r="AJ93" t="str">
        <f>""</f>
        <v/>
      </c>
      <c r="AK93" t="str">
        <f>""</f>
        <v/>
      </c>
      <c r="AL93" t="str">
        <f>""</f>
        <v/>
      </c>
      <c r="AO93" s="71"/>
      <c r="AP93" s="71"/>
      <c r="AQ93" s="71"/>
      <c r="AR93" s="71"/>
      <c r="AS93" s="35"/>
      <c r="AT93" s="68"/>
      <c r="AW93" s="35"/>
      <c r="AX93" s="35"/>
      <c r="AY93" s="71"/>
      <c r="AZ93" s="71"/>
      <c r="BA93" s="71"/>
      <c r="BB93" s="71"/>
    </row>
    <row r="94" spans="1:54" x14ac:dyDescent="0.25">
      <c r="A94" s="31"/>
      <c r="L94" s="31"/>
      <c r="M94" s="31"/>
      <c r="T94" s="31"/>
      <c r="U94" s="31"/>
      <c r="V94" s="33"/>
      <c r="W94" s="31"/>
      <c r="X94" s="31"/>
      <c r="Y94" s="31"/>
      <c r="Z94" s="53"/>
      <c r="AA94" s="54"/>
      <c r="AI94" t="str">
        <f>""</f>
        <v/>
      </c>
      <c r="AJ94" t="str">
        <f>""</f>
        <v/>
      </c>
      <c r="AK94" t="str">
        <f>""</f>
        <v/>
      </c>
      <c r="AL94" t="str">
        <f>""</f>
        <v/>
      </c>
      <c r="AO94" s="71"/>
      <c r="AP94" s="71"/>
      <c r="AQ94" s="71"/>
      <c r="AR94" s="71"/>
      <c r="AS94" s="35"/>
      <c r="AT94" s="68"/>
      <c r="AW94" s="35"/>
      <c r="AX94" s="35"/>
      <c r="AY94" s="71"/>
      <c r="AZ94" s="71"/>
      <c r="BA94" s="71"/>
      <c r="BB94" s="71"/>
    </row>
    <row r="95" spans="1:54" x14ac:dyDescent="0.25">
      <c r="A95" s="31"/>
      <c r="L95" s="31"/>
      <c r="M95" s="31"/>
      <c r="T95" s="31"/>
      <c r="U95" s="31"/>
      <c r="V95" s="33"/>
      <c r="W95" s="31"/>
      <c r="X95" s="31"/>
      <c r="Y95" s="31"/>
      <c r="Z95" s="53"/>
      <c r="AA95" s="54"/>
      <c r="AI95" t="str">
        <f>""</f>
        <v/>
      </c>
      <c r="AJ95" t="str">
        <f>""</f>
        <v/>
      </c>
      <c r="AK95" t="str">
        <f>""</f>
        <v/>
      </c>
      <c r="AL95" t="str">
        <f>""</f>
        <v/>
      </c>
      <c r="AO95" s="71"/>
      <c r="AP95" s="71"/>
      <c r="AQ95" s="71"/>
      <c r="AR95" s="71"/>
      <c r="AS95" s="35"/>
      <c r="AT95" s="68"/>
      <c r="AW95" s="35"/>
      <c r="AX95" s="35"/>
      <c r="AY95" s="71"/>
      <c r="AZ95" s="71"/>
      <c r="BA95" s="71"/>
      <c r="BB95" s="71"/>
    </row>
    <row r="96" spans="1:54" x14ac:dyDescent="0.25">
      <c r="A96" s="31"/>
      <c r="L96" s="31"/>
      <c r="M96" s="31"/>
      <c r="T96" s="31"/>
      <c r="U96" s="31"/>
      <c r="V96" s="33"/>
      <c r="W96" s="31"/>
      <c r="X96" s="31"/>
      <c r="Y96" s="31"/>
      <c r="Z96" s="53"/>
      <c r="AA96" s="54"/>
      <c r="AI96" t="str">
        <f>""</f>
        <v/>
      </c>
      <c r="AJ96" t="str">
        <f>""</f>
        <v/>
      </c>
      <c r="AK96" t="str">
        <f>""</f>
        <v/>
      </c>
      <c r="AL96" t="str">
        <f>""</f>
        <v/>
      </c>
      <c r="AO96" s="71"/>
      <c r="AP96" s="71"/>
      <c r="AQ96" s="71"/>
      <c r="AR96" s="71"/>
      <c r="AS96" s="35"/>
      <c r="AT96" s="68"/>
      <c r="AW96" s="35"/>
      <c r="AX96" s="35"/>
      <c r="AY96" s="71"/>
      <c r="AZ96" s="71"/>
      <c r="BA96" s="71"/>
      <c r="BB96" s="71"/>
    </row>
    <row r="97" spans="1:54" x14ac:dyDescent="0.25">
      <c r="A97" s="31"/>
      <c r="L97" s="31"/>
      <c r="M97" s="31"/>
      <c r="T97" s="31"/>
      <c r="U97" s="31"/>
      <c r="V97" s="33"/>
      <c r="W97" s="31"/>
      <c r="X97" s="31"/>
      <c r="Y97" s="31"/>
      <c r="Z97" s="53"/>
      <c r="AA97" s="54"/>
      <c r="AI97" t="str">
        <f>""</f>
        <v/>
      </c>
      <c r="AJ97" t="str">
        <f>""</f>
        <v/>
      </c>
      <c r="AK97" t="str">
        <f>""</f>
        <v/>
      </c>
      <c r="AL97" t="str">
        <f>""</f>
        <v/>
      </c>
      <c r="AO97" s="71"/>
      <c r="AP97" s="71"/>
      <c r="AQ97" s="71"/>
      <c r="AR97" s="71"/>
      <c r="AS97" s="35"/>
      <c r="AT97" s="68"/>
      <c r="AW97" s="35"/>
      <c r="AX97" s="35"/>
      <c r="AY97" s="71"/>
      <c r="AZ97" s="71"/>
      <c r="BA97" s="71"/>
      <c r="BB97" s="71"/>
    </row>
    <row r="98" spans="1:54" x14ac:dyDescent="0.25">
      <c r="A98" s="31"/>
      <c r="L98" s="31"/>
      <c r="M98" s="31"/>
      <c r="T98" s="31"/>
      <c r="U98" s="31"/>
      <c r="V98" s="33"/>
      <c r="W98" s="31"/>
      <c r="X98" s="31"/>
      <c r="Y98" s="31"/>
      <c r="Z98" s="53"/>
      <c r="AA98" s="54"/>
      <c r="AI98" t="str">
        <f>""</f>
        <v/>
      </c>
      <c r="AJ98" t="str">
        <f>""</f>
        <v/>
      </c>
      <c r="AK98" t="str">
        <f>""</f>
        <v/>
      </c>
      <c r="AL98" t="str">
        <f>""</f>
        <v/>
      </c>
      <c r="AO98" s="71"/>
      <c r="AP98" s="71"/>
      <c r="AQ98" s="71"/>
      <c r="AR98" s="71"/>
      <c r="AS98" s="35"/>
      <c r="AT98" s="68"/>
      <c r="AW98" s="35"/>
      <c r="AX98" s="35"/>
      <c r="AY98" s="71"/>
      <c r="AZ98" s="71"/>
      <c r="BA98" s="71"/>
      <c r="BB98" s="71"/>
    </row>
    <row r="99" spans="1:54" x14ac:dyDescent="0.25">
      <c r="A99" s="31"/>
      <c r="L99" s="31"/>
      <c r="M99" s="31"/>
      <c r="T99" s="31"/>
      <c r="U99" s="31"/>
      <c r="V99" s="33"/>
      <c r="W99" s="31"/>
      <c r="X99" s="31"/>
      <c r="Y99" s="31"/>
      <c r="Z99" s="53"/>
      <c r="AA99" s="54"/>
      <c r="AI99" t="str">
        <f>""</f>
        <v/>
      </c>
      <c r="AJ99" t="str">
        <f>""</f>
        <v/>
      </c>
      <c r="AK99" t="str">
        <f>""</f>
        <v/>
      </c>
      <c r="AL99" t="str">
        <f>""</f>
        <v/>
      </c>
      <c r="AO99" s="71"/>
      <c r="AP99" s="71"/>
      <c r="AQ99" s="71"/>
      <c r="AR99" s="71"/>
      <c r="AS99" s="35"/>
      <c r="AT99" s="68"/>
      <c r="AW99" s="35"/>
      <c r="AX99" s="35"/>
      <c r="AY99" s="71"/>
      <c r="AZ99" s="71"/>
      <c r="BA99" s="71"/>
      <c r="BB99" s="71"/>
    </row>
    <row r="100" spans="1:54" x14ac:dyDescent="0.25">
      <c r="A100" s="31"/>
      <c r="L100" s="31"/>
      <c r="M100" s="31"/>
      <c r="T100" s="31"/>
      <c r="U100" s="31"/>
      <c r="V100" s="33"/>
      <c r="W100" s="31"/>
      <c r="X100" s="31"/>
      <c r="Y100" s="31"/>
      <c r="Z100" s="53"/>
      <c r="AA100" s="54"/>
      <c r="AI100" t="str">
        <f>""</f>
        <v/>
      </c>
      <c r="AJ100" t="str">
        <f>""</f>
        <v/>
      </c>
      <c r="AK100" t="str">
        <f>""</f>
        <v/>
      </c>
      <c r="AL100" t="str">
        <f>""</f>
        <v/>
      </c>
      <c r="AO100" s="71"/>
      <c r="AP100" s="71"/>
      <c r="AQ100" s="71"/>
      <c r="AR100" s="71"/>
      <c r="AS100" s="35"/>
      <c r="AT100" s="68"/>
      <c r="AW100" s="35"/>
      <c r="AX100" s="35"/>
      <c r="AY100" s="71"/>
      <c r="AZ100" s="71"/>
      <c r="BA100" s="71"/>
      <c r="BB100" s="71"/>
    </row>
    <row r="101" spans="1:54" x14ac:dyDescent="0.25">
      <c r="A101" s="31"/>
      <c r="L101" s="31"/>
      <c r="M101" s="31"/>
      <c r="T101" s="31"/>
      <c r="U101" s="31"/>
      <c r="V101" s="33"/>
      <c r="W101" s="31"/>
      <c r="X101" s="31"/>
      <c r="Y101" s="31"/>
      <c r="Z101" s="31"/>
      <c r="AA101" s="31"/>
      <c r="AI101" t="str">
        <f>""</f>
        <v/>
      </c>
      <c r="AJ101" t="str">
        <f>""</f>
        <v/>
      </c>
      <c r="AK101" t="str">
        <f>""</f>
        <v/>
      </c>
      <c r="AL101" t="str">
        <f>""</f>
        <v/>
      </c>
      <c r="AO101" s="71"/>
      <c r="AP101" s="71"/>
      <c r="AQ101" s="71"/>
      <c r="AR101" s="71"/>
      <c r="AS101" s="35"/>
      <c r="AT101" s="68"/>
      <c r="AW101" s="35"/>
      <c r="AX101" s="35"/>
      <c r="AY101" s="71"/>
      <c r="AZ101" s="71"/>
      <c r="BA101" s="71"/>
      <c r="BB101" s="71"/>
    </row>
    <row r="102" spans="1:54" x14ac:dyDescent="0.25">
      <c r="A102" s="31"/>
      <c r="L102" s="31"/>
      <c r="M102" s="31"/>
      <c r="T102" s="31"/>
      <c r="U102" s="31"/>
      <c r="V102" s="33"/>
      <c r="W102" s="31"/>
      <c r="X102" s="31"/>
      <c r="Y102" s="31"/>
      <c r="Z102" s="31"/>
      <c r="AA102" s="31"/>
      <c r="AI102" t="str">
        <f>""</f>
        <v/>
      </c>
      <c r="AJ102" t="str">
        <f>""</f>
        <v/>
      </c>
      <c r="AK102" t="str">
        <f>""</f>
        <v/>
      </c>
      <c r="AL102" t="str">
        <f>""</f>
        <v/>
      </c>
      <c r="AO102" s="71"/>
      <c r="AP102" s="71"/>
      <c r="AQ102" s="71"/>
      <c r="AR102" s="71"/>
      <c r="AS102" s="35"/>
      <c r="AT102" s="68"/>
      <c r="AW102" s="35"/>
      <c r="AX102" s="35"/>
      <c r="AY102" s="71"/>
      <c r="AZ102" s="71"/>
      <c r="BA102" s="71"/>
      <c r="BB102" s="71"/>
    </row>
    <row r="103" spans="1:54" x14ac:dyDescent="0.25">
      <c r="A103" s="31"/>
      <c r="L103" s="31"/>
      <c r="M103" s="31"/>
      <c r="T103" s="31"/>
      <c r="U103" s="31"/>
      <c r="V103" s="33"/>
      <c r="W103" s="31"/>
      <c r="X103" s="31"/>
      <c r="Y103" s="31"/>
      <c r="Z103" s="31"/>
      <c r="AA103" s="31"/>
      <c r="AI103" t="str">
        <f>""</f>
        <v/>
      </c>
      <c r="AJ103" t="str">
        <f>""</f>
        <v/>
      </c>
      <c r="AK103" t="str">
        <f>""</f>
        <v/>
      </c>
      <c r="AL103" t="str">
        <f>""</f>
        <v/>
      </c>
      <c r="AO103" s="71"/>
      <c r="AP103" s="71"/>
      <c r="AQ103" s="71"/>
      <c r="AR103" s="71"/>
      <c r="AS103" s="35"/>
      <c r="AT103" s="68"/>
      <c r="AW103" s="35"/>
      <c r="AX103" s="35"/>
      <c r="AY103" s="71"/>
      <c r="AZ103" s="71"/>
      <c r="BA103" s="71"/>
      <c r="BB103" s="71"/>
    </row>
    <row r="104" spans="1:54" x14ac:dyDescent="0.25">
      <c r="A104" s="31"/>
      <c r="L104" s="31"/>
      <c r="M104" s="31"/>
      <c r="T104" s="31"/>
      <c r="U104" s="31"/>
      <c r="V104" s="33"/>
      <c r="W104" s="31"/>
      <c r="X104" s="31"/>
      <c r="Y104" s="31"/>
      <c r="Z104" s="31"/>
      <c r="AA104" s="31"/>
      <c r="AI104" t="str">
        <f>""</f>
        <v/>
      </c>
      <c r="AJ104" t="str">
        <f>""</f>
        <v/>
      </c>
      <c r="AK104" t="str">
        <f>""</f>
        <v/>
      </c>
      <c r="AL104" t="str">
        <f>""</f>
        <v/>
      </c>
      <c r="AO104" s="71"/>
      <c r="AP104" s="71"/>
      <c r="AQ104" s="71"/>
      <c r="AR104" s="71"/>
      <c r="AS104" s="35"/>
      <c r="AT104" s="68"/>
      <c r="AW104" s="35"/>
      <c r="AX104" s="35"/>
      <c r="AY104" s="71"/>
      <c r="AZ104" s="71"/>
      <c r="BA104" s="71"/>
      <c r="BB104" s="71"/>
    </row>
    <row r="105" spans="1:54" x14ac:dyDescent="0.25">
      <c r="A105" s="31"/>
      <c r="L105" s="31"/>
      <c r="M105" s="31"/>
      <c r="T105" s="31"/>
      <c r="U105" s="31"/>
      <c r="V105" s="33"/>
      <c r="W105" s="31"/>
      <c r="X105" s="31"/>
      <c r="Y105" s="31"/>
      <c r="Z105" s="31"/>
      <c r="AA105" s="31"/>
      <c r="AI105" t="str">
        <f>""</f>
        <v/>
      </c>
      <c r="AJ105" t="str">
        <f>""</f>
        <v/>
      </c>
      <c r="AK105" t="str">
        <f>""</f>
        <v/>
      </c>
      <c r="AL105" t="str">
        <f>""</f>
        <v/>
      </c>
      <c r="AO105" s="71"/>
      <c r="AP105" s="71"/>
      <c r="AQ105" s="71"/>
      <c r="AR105" s="71"/>
      <c r="AS105" s="35"/>
      <c r="AT105" s="68"/>
      <c r="AW105" s="35"/>
      <c r="AX105" s="35"/>
      <c r="AY105" s="71"/>
      <c r="AZ105" s="71"/>
      <c r="BA105" s="71"/>
      <c r="BB105" s="71"/>
    </row>
    <row r="106" spans="1:54" x14ac:dyDescent="0.25">
      <c r="A106" s="31"/>
      <c r="L106" s="31"/>
      <c r="M106" s="31"/>
      <c r="T106" s="31"/>
      <c r="U106" s="31"/>
      <c r="V106" s="33"/>
      <c r="W106" s="31"/>
      <c r="X106" s="31"/>
      <c r="Y106" s="31"/>
      <c r="Z106" s="31"/>
      <c r="AA106" s="31"/>
      <c r="AI106" t="str">
        <f>""</f>
        <v/>
      </c>
      <c r="AJ106" t="str">
        <f>""</f>
        <v/>
      </c>
      <c r="AK106" t="str">
        <f>""</f>
        <v/>
      </c>
      <c r="AL106" t="str">
        <f>""</f>
        <v/>
      </c>
      <c r="AO106" s="71"/>
      <c r="AP106" s="71"/>
      <c r="AQ106" s="71"/>
      <c r="AR106" s="71"/>
      <c r="AS106" s="35"/>
      <c r="AT106" s="68"/>
      <c r="AW106" s="35"/>
      <c r="AX106" s="35"/>
      <c r="AY106" s="71"/>
      <c r="AZ106" s="71"/>
      <c r="BA106" s="71"/>
      <c r="BB106" s="71"/>
    </row>
    <row r="107" spans="1:54" x14ac:dyDescent="0.25">
      <c r="A107" s="31"/>
      <c r="L107" s="31"/>
      <c r="M107" s="31"/>
      <c r="T107" s="31"/>
      <c r="U107" s="31"/>
      <c r="V107" s="33"/>
      <c r="W107" s="31"/>
      <c r="X107" s="31"/>
      <c r="Y107" s="31"/>
      <c r="Z107" s="31"/>
      <c r="AA107" s="31"/>
      <c r="AI107" t="str">
        <f>""</f>
        <v/>
      </c>
      <c r="AJ107" t="str">
        <f>""</f>
        <v/>
      </c>
      <c r="AK107" t="str">
        <f>""</f>
        <v/>
      </c>
      <c r="AL107" t="str">
        <f>""</f>
        <v/>
      </c>
      <c r="AO107" s="71"/>
      <c r="AP107" s="71"/>
      <c r="AQ107" s="71"/>
      <c r="AR107" s="71"/>
      <c r="AS107" s="35"/>
      <c r="AT107" s="68"/>
      <c r="AW107" s="35"/>
      <c r="AX107" s="35"/>
      <c r="AY107" s="71"/>
      <c r="AZ107" s="71"/>
      <c r="BA107" s="71"/>
      <c r="BB107" s="71"/>
    </row>
    <row r="108" spans="1:54" x14ac:dyDescent="0.25">
      <c r="A108" s="31"/>
      <c r="L108" s="31"/>
      <c r="M108" s="31"/>
      <c r="T108" s="31"/>
      <c r="U108" s="31"/>
      <c r="V108" s="33"/>
      <c r="W108" s="31"/>
      <c r="X108" s="31"/>
      <c r="Y108" s="31"/>
      <c r="Z108" s="31"/>
      <c r="AA108" s="31"/>
      <c r="AI108" t="str">
        <f>""</f>
        <v/>
      </c>
      <c r="AJ108" t="str">
        <f>""</f>
        <v/>
      </c>
      <c r="AK108" t="str">
        <f>""</f>
        <v/>
      </c>
      <c r="AL108" t="str">
        <f>""</f>
        <v/>
      </c>
      <c r="AO108" s="71"/>
      <c r="AP108" s="71"/>
      <c r="AQ108" s="71"/>
      <c r="AR108" s="71"/>
      <c r="AS108" s="35"/>
      <c r="AT108" s="68"/>
      <c r="AW108" s="35"/>
      <c r="AX108" s="35"/>
      <c r="AY108" s="71"/>
      <c r="AZ108" s="71"/>
      <c r="BA108" s="71"/>
      <c r="BB108" s="71"/>
    </row>
    <row r="109" spans="1:54" x14ac:dyDescent="0.25">
      <c r="A109" s="31"/>
      <c r="L109" s="31"/>
      <c r="M109" s="31"/>
      <c r="T109" s="31"/>
      <c r="U109" s="31"/>
      <c r="V109" s="33"/>
      <c r="W109" s="31"/>
      <c r="X109" s="31"/>
      <c r="Y109" s="31"/>
      <c r="Z109" s="31"/>
      <c r="AA109" s="31"/>
      <c r="AI109" t="str">
        <f>""</f>
        <v/>
      </c>
      <c r="AJ109" t="str">
        <f>""</f>
        <v/>
      </c>
      <c r="AK109" t="str">
        <f>""</f>
        <v/>
      </c>
      <c r="AL109" t="str">
        <f>""</f>
        <v/>
      </c>
      <c r="AO109" s="71"/>
      <c r="AP109" s="71"/>
      <c r="AQ109" s="71"/>
      <c r="AR109" s="71"/>
      <c r="AS109" s="35"/>
      <c r="AT109" s="68"/>
      <c r="AW109" s="35"/>
      <c r="AX109" s="35"/>
      <c r="AY109" s="71"/>
      <c r="AZ109" s="71"/>
      <c r="BA109" s="71"/>
      <c r="BB109" s="71"/>
    </row>
    <row r="110" spans="1:54" x14ac:dyDescent="0.25">
      <c r="A110" s="31"/>
      <c r="L110" s="31"/>
      <c r="M110" s="31"/>
      <c r="T110" s="31"/>
      <c r="U110" s="31"/>
      <c r="V110" s="33"/>
      <c r="W110" s="31"/>
      <c r="X110" s="31"/>
      <c r="Y110" s="31"/>
      <c r="Z110" s="31"/>
      <c r="AA110" s="31"/>
      <c r="AI110" t="str">
        <f>""</f>
        <v/>
      </c>
      <c r="AJ110" t="str">
        <f>""</f>
        <v/>
      </c>
      <c r="AK110" t="str">
        <f>""</f>
        <v/>
      </c>
      <c r="AL110" t="str">
        <f>""</f>
        <v/>
      </c>
      <c r="AO110" s="71"/>
      <c r="AP110" s="71"/>
      <c r="AQ110" s="71"/>
      <c r="AR110" s="71"/>
      <c r="AS110" s="35"/>
      <c r="AT110" s="68"/>
      <c r="AW110" s="35"/>
      <c r="AX110" s="35"/>
      <c r="AY110" s="71"/>
      <c r="AZ110" s="71"/>
      <c r="BA110" s="71"/>
      <c r="BB110" s="71"/>
    </row>
    <row r="111" spans="1:54" x14ac:dyDescent="0.25">
      <c r="A111" s="31"/>
      <c r="L111" s="31"/>
      <c r="M111" s="31"/>
      <c r="T111" s="31"/>
      <c r="U111" s="31"/>
      <c r="V111" s="33"/>
      <c r="W111" s="31"/>
      <c r="X111" s="31"/>
      <c r="Y111" s="31"/>
      <c r="Z111" s="31"/>
      <c r="AA111" s="31"/>
      <c r="AI111" t="str">
        <f>""</f>
        <v/>
      </c>
      <c r="AJ111" t="str">
        <f>""</f>
        <v/>
      </c>
      <c r="AK111" t="str">
        <f>""</f>
        <v/>
      </c>
      <c r="AL111" t="str">
        <f>""</f>
        <v/>
      </c>
      <c r="AO111" s="71"/>
      <c r="AP111" s="71"/>
      <c r="AQ111" s="71"/>
      <c r="AR111" s="71"/>
      <c r="AS111" s="35"/>
      <c r="AT111" s="68"/>
      <c r="AW111" s="35"/>
      <c r="AX111" s="35"/>
      <c r="AY111" s="71"/>
      <c r="AZ111" s="71"/>
      <c r="BA111" s="71"/>
      <c r="BB111" s="71"/>
    </row>
    <row r="112" spans="1:54" x14ac:dyDescent="0.25">
      <c r="A112" s="31"/>
      <c r="L112" s="31"/>
      <c r="M112" s="31"/>
      <c r="T112" s="31"/>
      <c r="U112" s="31"/>
      <c r="V112" s="33"/>
      <c r="W112" s="31"/>
      <c r="X112" s="31"/>
      <c r="Y112" s="31"/>
      <c r="Z112" s="31"/>
      <c r="AA112" s="31"/>
      <c r="AI112" t="str">
        <f>""</f>
        <v/>
      </c>
      <c r="AJ112" t="str">
        <f>""</f>
        <v/>
      </c>
      <c r="AK112" t="str">
        <f>""</f>
        <v/>
      </c>
      <c r="AL112" t="str">
        <f>""</f>
        <v/>
      </c>
      <c r="AO112" s="71"/>
      <c r="AP112" s="71"/>
      <c r="AQ112" s="71"/>
      <c r="AR112" s="71"/>
      <c r="AS112" s="35"/>
      <c r="AT112" s="68"/>
      <c r="AW112" s="35"/>
      <c r="AX112" s="35"/>
      <c r="AY112" s="71"/>
      <c r="AZ112" s="71"/>
      <c r="BA112" s="71"/>
      <c r="BB112" s="71"/>
    </row>
    <row r="113" spans="1:54" x14ac:dyDescent="0.25">
      <c r="A113" s="31"/>
      <c r="L113" s="31"/>
      <c r="M113" s="31"/>
      <c r="T113" s="31"/>
      <c r="U113" s="31"/>
      <c r="V113" s="33"/>
      <c r="W113" s="31"/>
      <c r="X113" s="31"/>
      <c r="Y113" s="31"/>
      <c r="Z113" s="31"/>
      <c r="AA113" s="31"/>
      <c r="AI113" t="str">
        <f>""</f>
        <v/>
      </c>
      <c r="AJ113" t="str">
        <f>""</f>
        <v/>
      </c>
      <c r="AK113" t="str">
        <f>""</f>
        <v/>
      </c>
      <c r="AL113" t="str">
        <f>""</f>
        <v/>
      </c>
      <c r="AO113" s="71"/>
      <c r="AP113" s="71"/>
      <c r="AQ113" s="71"/>
      <c r="AR113" s="71"/>
      <c r="AS113" s="35"/>
      <c r="AT113" s="68"/>
      <c r="AW113" s="35"/>
      <c r="AX113" s="35"/>
      <c r="AY113" s="71"/>
      <c r="AZ113" s="71"/>
      <c r="BA113" s="71"/>
      <c r="BB113" s="71"/>
    </row>
    <row r="114" spans="1:54" x14ac:dyDescent="0.25">
      <c r="A114" s="31"/>
      <c r="L114" s="31"/>
      <c r="M114" s="31"/>
      <c r="T114" s="31"/>
      <c r="U114" s="31"/>
      <c r="V114" s="33"/>
      <c r="W114" s="31"/>
      <c r="X114" s="31"/>
      <c r="Y114" s="31"/>
      <c r="Z114" s="31"/>
      <c r="AA114" s="31"/>
      <c r="AI114" t="str">
        <f>""</f>
        <v/>
      </c>
      <c r="AJ114" t="str">
        <f>""</f>
        <v/>
      </c>
      <c r="AK114" t="str">
        <f>""</f>
        <v/>
      </c>
      <c r="AL114" t="str">
        <f>""</f>
        <v/>
      </c>
      <c r="AO114" s="71"/>
      <c r="AP114" s="71"/>
      <c r="AQ114" s="71"/>
      <c r="AR114" s="71"/>
      <c r="AS114" s="35"/>
      <c r="AT114" s="68"/>
      <c r="AW114" s="35"/>
      <c r="AX114" s="35"/>
      <c r="AY114" s="71"/>
      <c r="AZ114" s="71"/>
      <c r="BA114" s="71"/>
      <c r="BB114" s="71"/>
    </row>
    <row r="115" spans="1:54" x14ac:dyDescent="0.25">
      <c r="A115" s="31"/>
      <c r="L115" s="31"/>
      <c r="M115" s="31"/>
      <c r="T115" s="31"/>
      <c r="U115" s="31"/>
      <c r="V115" s="33"/>
      <c r="W115" s="31"/>
      <c r="X115" s="31"/>
      <c r="Y115" s="31"/>
      <c r="Z115" s="31"/>
      <c r="AA115" s="31"/>
      <c r="AI115" t="str">
        <f>""</f>
        <v/>
      </c>
      <c r="AJ115" t="str">
        <f>""</f>
        <v/>
      </c>
      <c r="AK115" t="str">
        <f>""</f>
        <v/>
      </c>
      <c r="AL115" t="str">
        <f>""</f>
        <v/>
      </c>
      <c r="AO115" s="71"/>
      <c r="AP115" s="71"/>
      <c r="AQ115" s="71"/>
      <c r="AR115" s="71"/>
      <c r="AS115" s="35"/>
      <c r="AT115" s="68"/>
      <c r="AW115" s="35"/>
      <c r="AX115" s="35"/>
      <c r="AY115" s="71"/>
      <c r="AZ115" s="71"/>
      <c r="BA115" s="71"/>
      <c r="BB115" s="71"/>
    </row>
    <row r="116" spans="1:54" x14ac:dyDescent="0.25">
      <c r="A116" s="31"/>
      <c r="L116" s="31"/>
      <c r="M116" s="31"/>
      <c r="T116" s="31"/>
      <c r="U116" s="31"/>
      <c r="V116" s="33"/>
      <c r="W116" s="31"/>
      <c r="X116" s="31"/>
      <c r="Y116" s="31"/>
      <c r="Z116" s="31"/>
      <c r="AA116" s="31"/>
      <c r="AI116" t="str">
        <f>""</f>
        <v/>
      </c>
      <c r="AJ116" t="str">
        <f>""</f>
        <v/>
      </c>
      <c r="AK116" t="str">
        <f>""</f>
        <v/>
      </c>
      <c r="AL116" t="str">
        <f>""</f>
        <v/>
      </c>
      <c r="AO116" s="71"/>
      <c r="AP116" s="71"/>
      <c r="AQ116" s="71"/>
      <c r="AR116" s="71"/>
      <c r="AS116" s="35"/>
      <c r="AT116" s="68"/>
      <c r="AW116" s="35"/>
      <c r="AX116" s="35"/>
      <c r="AY116" s="71"/>
      <c r="AZ116" s="71"/>
      <c r="BA116" s="71"/>
      <c r="BB116" s="71"/>
    </row>
    <row r="117" spans="1:54" x14ac:dyDescent="0.25">
      <c r="A117" s="31"/>
      <c r="L117" s="31"/>
      <c r="M117" s="31"/>
      <c r="T117" s="31"/>
      <c r="U117" s="31"/>
      <c r="V117" s="33"/>
      <c r="W117" s="31"/>
      <c r="X117" s="31"/>
      <c r="Y117" s="31"/>
      <c r="Z117" s="31"/>
      <c r="AA117" s="31"/>
      <c r="AI117" t="str">
        <f>""</f>
        <v/>
      </c>
      <c r="AJ117" t="str">
        <f>""</f>
        <v/>
      </c>
      <c r="AK117" t="str">
        <f>""</f>
        <v/>
      </c>
      <c r="AL117" t="str">
        <f>""</f>
        <v/>
      </c>
      <c r="AO117" s="71"/>
      <c r="AP117" s="71"/>
      <c r="AQ117" s="71"/>
      <c r="AR117" s="71"/>
      <c r="AS117" s="35"/>
      <c r="AT117" s="68"/>
      <c r="AW117" s="35"/>
      <c r="AX117" s="35"/>
      <c r="AY117" s="71"/>
      <c r="AZ117" s="71"/>
      <c r="BA117" s="71"/>
      <c r="BB117" s="71"/>
    </row>
    <row r="118" spans="1:54" x14ac:dyDescent="0.25">
      <c r="A118" s="31"/>
      <c r="L118" s="31"/>
      <c r="M118" s="31"/>
      <c r="T118" s="31"/>
      <c r="U118" s="31"/>
      <c r="V118" s="33"/>
      <c r="W118" s="31"/>
      <c r="X118" s="31"/>
      <c r="Y118" s="31"/>
      <c r="Z118" s="31"/>
      <c r="AA118" s="31"/>
      <c r="AI118" t="str">
        <f>""</f>
        <v/>
      </c>
      <c r="AJ118" t="str">
        <f>""</f>
        <v/>
      </c>
      <c r="AK118" t="str">
        <f>""</f>
        <v/>
      </c>
      <c r="AL118" t="str">
        <f>""</f>
        <v/>
      </c>
      <c r="AO118" s="71"/>
      <c r="AP118" s="71"/>
      <c r="AQ118" s="71"/>
      <c r="AR118" s="71"/>
      <c r="AS118" s="35"/>
      <c r="AT118" s="68"/>
      <c r="AW118" s="35"/>
      <c r="AX118" s="35"/>
      <c r="AY118" s="71"/>
      <c r="AZ118" s="71"/>
      <c r="BA118" s="71"/>
      <c r="BB118" s="71"/>
    </row>
    <row r="119" spans="1:54" x14ac:dyDescent="0.25">
      <c r="A119" s="31"/>
      <c r="L119" s="31"/>
      <c r="M119" s="31"/>
      <c r="T119" s="31"/>
      <c r="U119" s="31"/>
      <c r="V119" s="33"/>
      <c r="W119" s="31"/>
      <c r="X119" s="31"/>
      <c r="Y119" s="31"/>
      <c r="Z119" s="31"/>
      <c r="AA119" s="31"/>
      <c r="AI119" t="str">
        <f>""</f>
        <v/>
      </c>
      <c r="AJ119" t="str">
        <f>""</f>
        <v/>
      </c>
      <c r="AK119" t="str">
        <f>""</f>
        <v/>
      </c>
      <c r="AL119" t="str">
        <f>""</f>
        <v/>
      </c>
      <c r="AO119" s="71"/>
      <c r="AP119" s="71"/>
      <c r="AQ119" s="71"/>
      <c r="AR119" s="71"/>
      <c r="AS119" s="35"/>
      <c r="AT119" s="68"/>
      <c r="AW119" s="35"/>
      <c r="AX119" s="35"/>
      <c r="AY119" s="71"/>
      <c r="AZ119" s="71"/>
      <c r="BA119" s="71"/>
      <c r="BB119" s="71"/>
    </row>
    <row r="120" spans="1:54" x14ac:dyDescent="0.25">
      <c r="A120" s="31"/>
      <c r="L120" s="31"/>
      <c r="M120" s="31"/>
      <c r="T120" s="31"/>
      <c r="U120" s="31"/>
      <c r="V120" s="33"/>
      <c r="W120" s="31"/>
      <c r="X120" s="31"/>
      <c r="Y120" s="31"/>
      <c r="Z120" s="31"/>
      <c r="AA120" s="31"/>
      <c r="AI120" t="str">
        <f>""</f>
        <v/>
      </c>
      <c r="AJ120" t="str">
        <f>""</f>
        <v/>
      </c>
      <c r="AK120" t="str">
        <f>""</f>
        <v/>
      </c>
      <c r="AL120" t="str">
        <f>""</f>
        <v/>
      </c>
      <c r="AO120" s="71"/>
      <c r="AP120" s="71"/>
      <c r="AQ120" s="71"/>
      <c r="AR120" s="71"/>
      <c r="AS120" s="35"/>
      <c r="AT120" s="68"/>
      <c r="AW120" s="35"/>
      <c r="AX120" s="35"/>
      <c r="AY120" s="71"/>
      <c r="AZ120" s="71"/>
      <c r="BA120" s="71"/>
      <c r="BB120" s="71"/>
    </row>
    <row r="121" spans="1:54" x14ac:dyDescent="0.25">
      <c r="A121" s="31"/>
      <c r="L121" s="31"/>
      <c r="M121" s="31"/>
      <c r="T121" s="31"/>
      <c r="U121" s="31"/>
      <c r="V121" s="33"/>
      <c r="W121" s="31"/>
      <c r="X121" s="31"/>
      <c r="Y121" s="31"/>
      <c r="Z121" s="31"/>
      <c r="AA121" s="31"/>
      <c r="AI121" t="str">
        <f>""</f>
        <v/>
      </c>
      <c r="AJ121" t="str">
        <f>""</f>
        <v/>
      </c>
      <c r="AK121" t="str">
        <f>""</f>
        <v/>
      </c>
      <c r="AL121" t="str">
        <f>""</f>
        <v/>
      </c>
      <c r="AO121" s="71"/>
      <c r="AP121" s="71"/>
      <c r="AQ121" s="71"/>
      <c r="AR121" s="71"/>
      <c r="AS121" s="35"/>
      <c r="AT121" s="68"/>
      <c r="AW121" s="35"/>
      <c r="AX121" s="35"/>
      <c r="AY121" s="71"/>
      <c r="AZ121" s="71"/>
      <c r="BA121" s="71"/>
      <c r="BB121" s="71"/>
    </row>
    <row r="122" spans="1:54" x14ac:dyDescent="0.25">
      <c r="A122" s="31"/>
      <c r="L122" s="31"/>
      <c r="M122" s="31"/>
      <c r="T122" s="31"/>
      <c r="U122" s="31"/>
      <c r="V122" s="33"/>
      <c r="W122" s="31"/>
      <c r="X122" s="31"/>
      <c r="Y122" s="31"/>
      <c r="Z122" s="31"/>
      <c r="AA122" s="31"/>
      <c r="AI122" t="str">
        <f>""</f>
        <v/>
      </c>
      <c r="AJ122" t="str">
        <f>""</f>
        <v/>
      </c>
      <c r="AK122" t="str">
        <f>""</f>
        <v/>
      </c>
      <c r="AL122" t="str">
        <f>""</f>
        <v/>
      </c>
      <c r="AO122" s="71"/>
      <c r="AP122" s="71"/>
      <c r="AQ122" s="71"/>
      <c r="AR122" s="71"/>
      <c r="AS122" s="35"/>
      <c r="AT122" s="68"/>
      <c r="AW122" s="35"/>
      <c r="AX122" s="35"/>
      <c r="AY122" s="71"/>
      <c r="AZ122" s="71"/>
      <c r="BA122" s="71"/>
      <c r="BB122" s="71"/>
    </row>
    <row r="123" spans="1:54" x14ac:dyDescent="0.25">
      <c r="A123" s="31"/>
      <c r="L123" s="31"/>
      <c r="M123" s="31"/>
      <c r="T123" s="31"/>
      <c r="U123" s="31"/>
      <c r="V123" s="33"/>
      <c r="W123" s="31"/>
      <c r="X123" s="31"/>
      <c r="Y123" s="31"/>
      <c r="Z123" s="31"/>
      <c r="AA123" s="31"/>
      <c r="AO123" s="71"/>
      <c r="AP123" s="71"/>
      <c r="AQ123" s="71"/>
      <c r="AR123" s="71"/>
      <c r="AS123" s="35"/>
      <c r="AT123" s="68"/>
      <c r="AW123" s="35"/>
      <c r="AX123" s="35"/>
      <c r="AY123" s="71"/>
      <c r="AZ123" s="71"/>
      <c r="BA123" s="71"/>
      <c r="BB123" s="71"/>
    </row>
    <row r="124" spans="1:54" x14ac:dyDescent="0.25">
      <c r="A124" s="31"/>
      <c r="L124" s="31"/>
      <c r="M124" s="31"/>
      <c r="T124" s="31"/>
      <c r="U124" s="31"/>
      <c r="V124" s="33"/>
      <c r="W124" s="31"/>
      <c r="X124" s="31"/>
      <c r="Y124" s="31"/>
      <c r="Z124" s="31"/>
      <c r="AA124" s="31"/>
      <c r="AO124" s="71"/>
      <c r="AP124" s="71"/>
      <c r="AQ124" s="71"/>
      <c r="AR124" s="71"/>
      <c r="AS124" s="35"/>
      <c r="AT124" s="68"/>
      <c r="AW124" s="35"/>
      <c r="AX124" s="35"/>
      <c r="AY124" s="71"/>
      <c r="AZ124" s="71"/>
      <c r="BA124" s="71"/>
      <c r="BB124" s="71"/>
    </row>
    <row r="125" spans="1:54" x14ac:dyDescent="0.25">
      <c r="A125" s="31"/>
      <c r="L125" s="31"/>
      <c r="M125" s="31"/>
      <c r="T125" s="31"/>
      <c r="U125" s="31"/>
      <c r="V125" s="33"/>
      <c r="W125" s="31"/>
      <c r="X125" s="31"/>
      <c r="Y125" s="31"/>
      <c r="Z125" s="31"/>
      <c r="AA125" s="31"/>
      <c r="AO125" s="71"/>
      <c r="AP125" s="71"/>
      <c r="AQ125" s="71"/>
      <c r="AR125" s="71"/>
      <c r="AS125" s="35"/>
      <c r="AT125" s="68"/>
      <c r="AW125" s="35"/>
      <c r="AX125" s="35"/>
      <c r="AY125" s="71"/>
      <c r="AZ125" s="71"/>
      <c r="BA125" s="71"/>
      <c r="BB125" s="71"/>
    </row>
    <row r="126" spans="1:54" x14ac:dyDescent="0.25">
      <c r="A126" s="31"/>
      <c r="L126" s="31"/>
      <c r="M126" s="31"/>
      <c r="T126" s="31"/>
      <c r="U126" s="31"/>
      <c r="V126" s="33"/>
      <c r="W126" s="31"/>
      <c r="X126" s="31"/>
      <c r="Y126" s="31"/>
      <c r="Z126" s="31"/>
      <c r="AA126" s="31"/>
      <c r="AO126" s="71"/>
      <c r="AP126" s="71"/>
      <c r="AQ126" s="71"/>
      <c r="AR126" s="71"/>
      <c r="AS126" s="35"/>
      <c r="AT126" s="68"/>
      <c r="AW126" s="35"/>
      <c r="AX126" s="35"/>
      <c r="AY126" s="71"/>
      <c r="AZ126" s="71"/>
      <c r="BA126" s="71"/>
      <c r="BB126" s="71"/>
    </row>
    <row r="127" spans="1:54" x14ac:dyDescent="0.25">
      <c r="A127" s="31"/>
      <c r="L127" s="31"/>
      <c r="M127" s="31"/>
      <c r="T127" s="31"/>
      <c r="U127" s="31"/>
      <c r="V127" s="33"/>
      <c r="W127" s="31"/>
      <c r="X127" s="31"/>
      <c r="Y127" s="31"/>
      <c r="Z127" s="31"/>
      <c r="AA127" s="31"/>
      <c r="AO127" s="71"/>
      <c r="AP127" s="71"/>
      <c r="AQ127" s="71"/>
      <c r="AR127" s="71"/>
      <c r="AS127" s="35"/>
      <c r="AT127" s="68"/>
      <c r="AW127" s="35"/>
      <c r="AX127" s="35"/>
      <c r="AY127" s="71"/>
      <c r="AZ127" s="71"/>
      <c r="BA127" s="71"/>
      <c r="BB127" s="71"/>
    </row>
    <row r="128" spans="1:54" x14ac:dyDescent="0.25">
      <c r="A128" s="31"/>
      <c r="L128" s="31"/>
      <c r="M128" s="31"/>
      <c r="T128" s="31"/>
      <c r="U128" s="31"/>
      <c r="V128" s="33"/>
      <c r="W128" s="31"/>
      <c r="X128" s="31"/>
      <c r="Y128" s="31"/>
      <c r="Z128" s="31"/>
      <c r="AA128" s="31"/>
      <c r="AO128" s="71"/>
      <c r="AP128" s="71"/>
      <c r="AQ128" s="71"/>
      <c r="AR128" s="71"/>
      <c r="AS128" s="35"/>
      <c r="AT128" s="68"/>
      <c r="AW128" s="35"/>
      <c r="AX128" s="35"/>
      <c r="AY128" s="71"/>
      <c r="AZ128" s="71"/>
      <c r="BA128" s="71"/>
      <c r="BB128" s="71"/>
    </row>
    <row r="129" spans="1:54" x14ac:dyDescent="0.25">
      <c r="A129" s="31"/>
      <c r="L129" s="31"/>
      <c r="M129" s="31"/>
      <c r="T129" s="31"/>
      <c r="U129" s="31"/>
      <c r="V129" s="33"/>
      <c r="W129" s="31"/>
      <c r="X129" s="31"/>
      <c r="Y129" s="31"/>
      <c r="Z129" s="31"/>
      <c r="AA129" s="31"/>
      <c r="AO129" s="71"/>
      <c r="AP129" s="71"/>
      <c r="AQ129" s="71"/>
      <c r="AR129" s="71"/>
      <c r="AS129" s="35"/>
      <c r="AT129" s="68"/>
      <c r="AW129" s="35"/>
      <c r="AX129" s="35"/>
      <c r="AY129" s="71"/>
      <c r="AZ129" s="71"/>
      <c r="BA129" s="71"/>
      <c r="BB129" s="71"/>
    </row>
    <row r="130" spans="1:54" x14ac:dyDescent="0.25">
      <c r="A130" s="31"/>
      <c r="L130" s="31"/>
      <c r="M130" s="31"/>
      <c r="T130" s="31"/>
      <c r="U130" s="31"/>
      <c r="V130" s="33"/>
      <c r="W130" s="31"/>
      <c r="X130" s="31"/>
      <c r="Y130" s="31"/>
      <c r="Z130" s="31"/>
      <c r="AA130" s="31"/>
      <c r="AO130" s="71"/>
      <c r="AP130" s="71"/>
      <c r="AQ130" s="71"/>
      <c r="AR130" s="71"/>
      <c r="AS130" s="35"/>
      <c r="AT130" s="68"/>
      <c r="AW130" s="35"/>
      <c r="AX130" s="35"/>
      <c r="AY130" s="71"/>
      <c r="AZ130" s="71"/>
      <c r="BA130" s="71"/>
      <c r="BB130" s="71"/>
    </row>
    <row r="131" spans="1:54" x14ac:dyDescent="0.25">
      <c r="A131" s="31"/>
      <c r="L131" s="31"/>
      <c r="M131" s="31"/>
      <c r="T131" s="31"/>
      <c r="U131" s="31"/>
      <c r="V131" s="33"/>
      <c r="W131" s="31"/>
      <c r="X131" s="31"/>
      <c r="Y131" s="31"/>
      <c r="Z131" s="31"/>
      <c r="AA131" s="31"/>
      <c r="AO131" s="71"/>
      <c r="AP131" s="71"/>
      <c r="AQ131" s="71"/>
      <c r="AR131" s="71"/>
      <c r="AS131" s="35"/>
      <c r="AT131" s="68"/>
      <c r="AW131" s="35"/>
      <c r="AX131" s="35"/>
      <c r="AY131" s="71"/>
      <c r="AZ131" s="71"/>
      <c r="BA131" s="71"/>
      <c r="BB131" s="71"/>
    </row>
    <row r="132" spans="1:54" x14ac:dyDescent="0.25">
      <c r="A132" s="31"/>
      <c r="L132" s="31"/>
      <c r="M132" s="31"/>
      <c r="T132" s="31"/>
      <c r="U132" s="31"/>
      <c r="V132" s="33"/>
      <c r="W132" s="31"/>
      <c r="X132" s="31"/>
      <c r="Y132" s="31"/>
      <c r="Z132" s="31"/>
      <c r="AA132" s="31"/>
      <c r="AO132" s="71"/>
      <c r="AP132" s="71"/>
      <c r="AQ132" s="71"/>
      <c r="AR132" s="71"/>
      <c r="AS132" s="35"/>
      <c r="AT132" s="68"/>
      <c r="AW132" s="35"/>
      <c r="AX132" s="35"/>
      <c r="AY132" s="71"/>
      <c r="AZ132" s="71"/>
      <c r="BA132" s="71"/>
      <c r="BB132" s="71"/>
    </row>
    <row r="133" spans="1:54" x14ac:dyDescent="0.25">
      <c r="A133" s="31"/>
      <c r="L133" s="31"/>
      <c r="M133" s="31"/>
      <c r="T133" s="31"/>
      <c r="U133" s="31"/>
      <c r="V133" s="33"/>
      <c r="W133" s="31"/>
      <c r="X133" s="31"/>
      <c r="Y133" s="31"/>
      <c r="Z133" s="31"/>
      <c r="AA133" s="31"/>
      <c r="AO133" s="71"/>
      <c r="AP133" s="71"/>
      <c r="AQ133" s="71"/>
      <c r="AR133" s="71"/>
      <c r="AS133" s="35"/>
      <c r="AT133" s="68"/>
      <c r="AW133" s="35"/>
      <c r="AX133" s="35"/>
      <c r="AY133" s="71"/>
      <c r="AZ133" s="71"/>
      <c r="BA133" s="71"/>
      <c r="BB133" s="71"/>
    </row>
    <row r="134" spans="1:54" x14ac:dyDescent="0.25">
      <c r="A134" s="31"/>
      <c r="L134" s="31"/>
      <c r="M134" s="31"/>
      <c r="T134" s="31"/>
      <c r="U134" s="31"/>
      <c r="V134" s="33"/>
      <c r="W134" s="31"/>
      <c r="X134" s="31"/>
      <c r="Y134" s="31"/>
      <c r="Z134" s="31"/>
      <c r="AA134" s="31"/>
      <c r="AO134" s="71"/>
      <c r="AP134" s="71"/>
      <c r="AQ134" s="71"/>
      <c r="AR134" s="71"/>
      <c r="AS134" s="35"/>
      <c r="AT134" s="68"/>
      <c r="AW134" s="35"/>
      <c r="AX134" s="35"/>
      <c r="AY134" s="71"/>
      <c r="AZ134" s="71"/>
      <c r="BA134" s="71"/>
      <c r="BB134" s="71"/>
    </row>
    <row r="135" spans="1:54" x14ac:dyDescent="0.25">
      <c r="A135" s="31"/>
      <c r="L135" s="31"/>
      <c r="M135" s="31"/>
      <c r="T135" s="31"/>
      <c r="U135" s="31"/>
      <c r="V135" s="33"/>
      <c r="W135" s="31"/>
      <c r="X135" s="31"/>
      <c r="Y135" s="31"/>
      <c r="Z135" s="31"/>
      <c r="AA135" s="31"/>
      <c r="AO135" s="71"/>
      <c r="AP135" s="71"/>
      <c r="AQ135" s="71"/>
      <c r="AR135" s="71"/>
      <c r="AS135" s="35"/>
      <c r="AT135" s="68"/>
      <c r="AW135" s="35"/>
      <c r="AX135" s="35"/>
      <c r="AY135" s="71"/>
      <c r="AZ135" s="71"/>
      <c r="BA135" s="71"/>
      <c r="BB135" s="71"/>
    </row>
    <row r="136" spans="1:54" x14ac:dyDescent="0.25">
      <c r="A136" s="31"/>
      <c r="L136" s="31"/>
      <c r="M136" s="31"/>
      <c r="T136" s="31"/>
      <c r="U136" s="31"/>
      <c r="V136" s="33"/>
      <c r="W136" s="31"/>
      <c r="X136" s="31"/>
      <c r="Y136" s="31"/>
      <c r="Z136" s="31"/>
      <c r="AA136" s="31"/>
      <c r="AO136" s="71"/>
      <c r="AP136" s="71"/>
      <c r="AQ136" s="71"/>
      <c r="AR136" s="71"/>
      <c r="AS136" s="35"/>
      <c r="AT136" s="68"/>
      <c r="AW136" s="35"/>
      <c r="AX136" s="35"/>
      <c r="AY136" s="71"/>
      <c r="AZ136" s="71"/>
      <c r="BA136" s="71"/>
      <c r="BB136" s="71"/>
    </row>
    <row r="137" spans="1:54" x14ac:dyDescent="0.25">
      <c r="A137" s="31"/>
      <c r="L137" s="31"/>
      <c r="M137" s="31"/>
      <c r="T137" s="31"/>
      <c r="U137" s="31"/>
      <c r="V137" s="33"/>
      <c r="W137" s="31"/>
      <c r="X137" s="31"/>
      <c r="Y137" s="31"/>
      <c r="Z137" s="31"/>
      <c r="AA137" s="31"/>
      <c r="AO137" s="71"/>
      <c r="AP137" s="71"/>
      <c r="AQ137" s="71"/>
      <c r="AR137" s="71"/>
      <c r="AS137" s="35"/>
      <c r="AT137" s="68"/>
      <c r="AW137" s="35"/>
      <c r="AX137" s="35"/>
      <c r="AY137" s="71"/>
      <c r="AZ137" s="71"/>
      <c r="BA137" s="71"/>
      <c r="BB137" s="71"/>
    </row>
    <row r="138" spans="1:54" x14ac:dyDescent="0.25">
      <c r="A138" s="31"/>
      <c r="L138" s="31"/>
      <c r="M138" s="31"/>
      <c r="T138" s="31"/>
      <c r="U138" s="31"/>
      <c r="V138" s="33"/>
      <c r="W138" s="31"/>
      <c r="X138" s="31"/>
      <c r="Y138" s="31"/>
      <c r="Z138" s="31"/>
      <c r="AA138" s="31"/>
      <c r="AO138" s="71"/>
      <c r="AP138" s="71"/>
      <c r="AQ138" s="71"/>
      <c r="AR138" s="71"/>
      <c r="AS138" s="35"/>
      <c r="AT138" s="68"/>
      <c r="AW138" s="35"/>
      <c r="AX138" s="35"/>
      <c r="AY138" s="71"/>
      <c r="AZ138" s="71"/>
      <c r="BA138" s="71"/>
      <c r="BB138" s="71"/>
    </row>
    <row r="139" spans="1:54" x14ac:dyDescent="0.25">
      <c r="A139" s="31"/>
      <c r="L139" s="31"/>
      <c r="M139" s="31"/>
      <c r="T139" s="31"/>
      <c r="U139" s="31"/>
      <c r="V139" s="33"/>
      <c r="W139" s="31"/>
      <c r="X139" s="31"/>
      <c r="Y139" s="31"/>
      <c r="Z139" s="31"/>
      <c r="AA139" s="31"/>
      <c r="AO139" s="35"/>
      <c r="AP139" s="35"/>
      <c r="AQ139" s="35"/>
      <c r="AR139" s="35"/>
      <c r="AS139" s="35"/>
      <c r="AT139" s="68"/>
      <c r="AW139" s="35"/>
      <c r="AX139" s="35"/>
      <c r="AY139" s="35"/>
      <c r="AZ139" s="35"/>
      <c r="BA139" s="35"/>
      <c r="BB139" s="35"/>
    </row>
    <row r="140" spans="1:54" x14ac:dyDescent="0.25">
      <c r="A140" s="31"/>
      <c r="L140" s="31"/>
      <c r="M140" s="31"/>
      <c r="T140" s="31"/>
      <c r="U140" s="31"/>
      <c r="V140" s="33"/>
      <c r="W140" s="31"/>
      <c r="X140" s="31"/>
      <c r="Y140" s="31"/>
      <c r="Z140" s="31"/>
      <c r="AA140" s="31"/>
      <c r="AO140" s="35"/>
      <c r="AP140" s="35"/>
      <c r="AQ140" s="35"/>
      <c r="AR140" s="35"/>
      <c r="AS140" s="35"/>
      <c r="AT140" s="68"/>
      <c r="AW140" s="35"/>
      <c r="AX140" s="35"/>
      <c r="AY140" s="35"/>
      <c r="AZ140" s="35"/>
      <c r="BA140" s="35"/>
      <c r="BB140" s="35"/>
    </row>
    <row r="141" spans="1:54" x14ac:dyDescent="0.25">
      <c r="A141" s="31"/>
      <c r="L141" s="31"/>
      <c r="M141" s="31"/>
      <c r="T141" s="31"/>
      <c r="U141" s="31"/>
      <c r="V141" s="33"/>
      <c r="W141" s="31"/>
      <c r="X141" s="31"/>
      <c r="Y141" s="31"/>
      <c r="Z141" s="31"/>
      <c r="AA141" s="31"/>
      <c r="AO141" s="35"/>
      <c r="AP141" s="35"/>
      <c r="AQ141" s="35"/>
      <c r="AR141" s="35"/>
      <c r="AS141" s="35"/>
      <c r="AT141" s="68"/>
      <c r="AW141" s="35"/>
      <c r="AX141" s="35"/>
      <c r="AY141" s="35"/>
      <c r="AZ141" s="35"/>
      <c r="BA141" s="35"/>
      <c r="BB141" s="35"/>
    </row>
    <row r="142" spans="1:54" x14ac:dyDescent="0.25">
      <c r="A142" s="31"/>
      <c r="L142" s="31"/>
      <c r="M142" s="31"/>
      <c r="T142" s="31"/>
      <c r="U142" s="31"/>
      <c r="V142" s="33"/>
      <c r="W142" s="31"/>
      <c r="X142" s="31"/>
      <c r="Y142" s="31"/>
      <c r="Z142" s="31"/>
      <c r="AA142" s="31"/>
      <c r="AO142" s="35"/>
      <c r="AP142" s="35"/>
      <c r="AQ142" s="35"/>
      <c r="AR142" s="35"/>
      <c r="AS142" s="35"/>
      <c r="AT142" s="68"/>
      <c r="AW142" s="35"/>
      <c r="AX142" s="35"/>
      <c r="AY142" s="35"/>
      <c r="AZ142" s="35"/>
      <c r="BA142" s="35"/>
      <c r="BB142" s="35"/>
    </row>
    <row r="143" spans="1:54" x14ac:dyDescent="0.25">
      <c r="A143" s="31"/>
      <c r="L143" s="31"/>
      <c r="M143" s="31"/>
      <c r="T143" s="31"/>
      <c r="U143" s="31"/>
      <c r="V143" s="33"/>
      <c r="W143" s="31"/>
      <c r="X143" s="31"/>
      <c r="Y143" s="31"/>
      <c r="Z143" s="31"/>
      <c r="AA143" s="31"/>
      <c r="AO143" s="35"/>
      <c r="AP143" s="35"/>
      <c r="AQ143" s="35"/>
      <c r="AR143" s="35"/>
      <c r="AS143" s="35"/>
      <c r="AT143" s="68"/>
      <c r="AW143" s="35"/>
      <c r="AX143" s="35"/>
      <c r="AY143" s="35"/>
      <c r="AZ143" s="35"/>
      <c r="BA143" s="35"/>
      <c r="BB143" s="35"/>
    </row>
    <row r="144" spans="1:54" x14ac:dyDescent="0.25">
      <c r="A144" s="31"/>
      <c r="L144" s="31"/>
      <c r="M144" s="31"/>
      <c r="T144" s="31"/>
      <c r="U144" s="31"/>
      <c r="V144" s="33"/>
      <c r="W144" s="31"/>
      <c r="X144" s="31"/>
      <c r="Y144" s="31"/>
      <c r="Z144" s="31"/>
      <c r="AA144" s="31"/>
      <c r="AO144" s="35"/>
      <c r="AP144" s="35"/>
      <c r="AQ144" s="35"/>
      <c r="AR144" s="35"/>
      <c r="AS144" s="35"/>
      <c r="AT144" s="68"/>
      <c r="AW144" s="35"/>
      <c r="AX144" s="35"/>
      <c r="AY144" s="35"/>
      <c r="AZ144" s="35"/>
      <c r="BA144" s="35"/>
      <c r="BB144" s="35"/>
    </row>
    <row r="145" spans="1:54" x14ac:dyDescent="0.25">
      <c r="A145" s="31"/>
      <c r="L145" s="31"/>
      <c r="M145" s="31"/>
      <c r="T145" s="31"/>
      <c r="U145" s="31"/>
      <c r="V145" s="33"/>
      <c r="W145" s="31"/>
      <c r="X145" s="31"/>
      <c r="Y145" s="31"/>
      <c r="Z145" s="31"/>
      <c r="AA145" s="31"/>
      <c r="AO145" s="35"/>
      <c r="AP145" s="35"/>
      <c r="AQ145" s="35"/>
      <c r="AR145" s="35"/>
      <c r="AS145" s="35"/>
      <c r="AT145" s="68"/>
      <c r="AW145" s="35"/>
      <c r="AX145" s="35"/>
      <c r="AY145" s="35"/>
      <c r="AZ145" s="35"/>
      <c r="BA145" s="35"/>
      <c r="BB145" s="35"/>
    </row>
    <row r="146" spans="1:54" x14ac:dyDescent="0.25">
      <c r="A146" s="31"/>
      <c r="L146" s="31"/>
      <c r="M146" s="31"/>
      <c r="T146" s="31"/>
      <c r="U146" s="31"/>
      <c r="V146" s="33"/>
      <c r="W146" s="31"/>
      <c r="X146" s="31"/>
      <c r="Y146" s="31"/>
      <c r="Z146" s="31"/>
      <c r="AA146" s="31"/>
      <c r="AO146" s="35"/>
      <c r="AP146" s="35"/>
      <c r="AQ146" s="35"/>
      <c r="AR146" s="35"/>
      <c r="AS146" s="35"/>
      <c r="AT146" s="68"/>
      <c r="AW146" s="35"/>
      <c r="AX146" s="35"/>
      <c r="AY146" s="35"/>
      <c r="AZ146" s="35"/>
      <c r="BA146" s="35"/>
      <c r="BB146" s="35"/>
    </row>
    <row r="147" spans="1:54" x14ac:dyDescent="0.25">
      <c r="A147" s="31"/>
      <c r="L147" s="31"/>
      <c r="M147" s="31"/>
      <c r="T147" s="31"/>
      <c r="U147" s="31"/>
      <c r="V147" s="33"/>
      <c r="W147" s="31"/>
      <c r="X147" s="31"/>
      <c r="Y147" s="31"/>
      <c r="Z147" s="31"/>
      <c r="AA147" s="31"/>
      <c r="AO147" s="35"/>
      <c r="AP147" s="35"/>
      <c r="AQ147" s="35"/>
      <c r="AR147" s="35"/>
      <c r="AS147" s="35"/>
      <c r="AT147" s="68"/>
      <c r="AW147" s="35"/>
      <c r="AX147" s="35"/>
      <c r="AY147" s="35"/>
      <c r="AZ147" s="35"/>
      <c r="BA147" s="35"/>
      <c r="BB147" s="35"/>
    </row>
    <row r="148" spans="1:54" x14ac:dyDescent="0.25">
      <c r="A148" s="31"/>
      <c r="L148" s="31"/>
      <c r="M148" s="31"/>
      <c r="T148" s="31"/>
      <c r="U148" s="31"/>
      <c r="V148" s="33"/>
      <c r="W148" s="31"/>
      <c r="X148" s="31"/>
      <c r="Y148" s="31"/>
      <c r="Z148" s="31"/>
      <c r="AA148" s="31"/>
      <c r="AO148" s="35"/>
      <c r="AP148" s="35"/>
      <c r="AQ148" s="35"/>
      <c r="AR148" s="35"/>
      <c r="AS148" s="35"/>
      <c r="AT148" s="68"/>
      <c r="AW148" s="35"/>
      <c r="AX148" s="35"/>
      <c r="AY148" s="35"/>
      <c r="AZ148" s="35"/>
      <c r="BA148" s="35"/>
      <c r="BB148" s="35"/>
    </row>
    <row r="149" spans="1:54" x14ac:dyDescent="0.25">
      <c r="A149" s="31"/>
      <c r="L149" s="31"/>
      <c r="M149" s="31"/>
      <c r="T149" s="31"/>
      <c r="U149" s="31"/>
      <c r="V149" s="33"/>
      <c r="W149" s="31"/>
      <c r="X149" s="31"/>
      <c r="Y149" s="31"/>
      <c r="Z149" s="31"/>
      <c r="AA149" s="31"/>
      <c r="AO149" s="35"/>
      <c r="AP149" s="35"/>
      <c r="AQ149" s="35"/>
      <c r="AR149" s="35"/>
      <c r="AS149" s="35"/>
      <c r="AT149" s="68"/>
      <c r="AW149" s="35"/>
      <c r="AX149" s="35"/>
      <c r="AY149" s="35"/>
      <c r="AZ149" s="35"/>
      <c r="BA149" s="35"/>
      <c r="BB149" s="35"/>
    </row>
    <row r="150" spans="1:54" x14ac:dyDescent="0.25">
      <c r="A150" s="31"/>
      <c r="L150" s="31"/>
      <c r="M150" s="31"/>
      <c r="T150" s="31"/>
      <c r="U150" s="31"/>
      <c r="V150" s="33"/>
      <c r="W150" s="31"/>
      <c r="X150" s="31"/>
      <c r="Y150" s="31"/>
      <c r="Z150" s="31"/>
      <c r="AA150" s="31"/>
      <c r="AO150" s="35"/>
      <c r="AP150" s="35"/>
      <c r="AQ150" s="35"/>
      <c r="AR150" s="35"/>
      <c r="AS150" s="35"/>
      <c r="AT150" s="68"/>
      <c r="AW150" s="35"/>
      <c r="AX150" s="35"/>
      <c r="AY150" s="35"/>
      <c r="AZ150" s="35"/>
      <c r="BA150" s="35"/>
      <c r="BB150" s="35"/>
    </row>
    <row r="151" spans="1:54" x14ac:dyDescent="0.25">
      <c r="A151" s="31"/>
      <c r="L151" s="31"/>
      <c r="M151" s="31"/>
      <c r="T151" s="31"/>
      <c r="U151" s="31"/>
      <c r="V151" s="33"/>
      <c r="W151" s="31"/>
      <c r="X151" s="31"/>
      <c r="Y151" s="31"/>
      <c r="Z151" s="31"/>
      <c r="AA151" s="31"/>
      <c r="AO151" s="35"/>
      <c r="AP151" s="35"/>
      <c r="AQ151" s="35"/>
      <c r="AR151" s="35"/>
      <c r="AS151" s="35"/>
      <c r="AT151" s="68"/>
      <c r="AW151" s="35"/>
      <c r="AX151" s="35"/>
      <c r="AY151" s="35"/>
      <c r="AZ151" s="35"/>
      <c r="BA151" s="35"/>
      <c r="BB151" s="35"/>
    </row>
    <row r="152" spans="1:54" x14ac:dyDescent="0.25">
      <c r="A152" s="31"/>
      <c r="L152" s="31"/>
      <c r="M152" s="31"/>
      <c r="T152" s="31"/>
      <c r="U152" s="31"/>
      <c r="V152" s="33"/>
      <c r="W152" s="31"/>
      <c r="X152" s="31"/>
      <c r="Y152" s="31"/>
      <c r="Z152" s="31"/>
      <c r="AA152" s="31"/>
      <c r="AO152" s="35"/>
      <c r="AP152" s="35"/>
      <c r="AQ152" s="35"/>
      <c r="AR152" s="35"/>
      <c r="AS152" s="35"/>
      <c r="AT152" s="68"/>
      <c r="AW152" s="35"/>
      <c r="AX152" s="35"/>
      <c r="AY152" s="35"/>
      <c r="AZ152" s="35"/>
      <c r="BA152" s="35"/>
      <c r="BB152" s="35"/>
    </row>
    <row r="153" spans="1:54" x14ac:dyDescent="0.25">
      <c r="A153" s="31"/>
      <c r="L153" s="31"/>
      <c r="M153" s="31"/>
      <c r="T153" s="31"/>
      <c r="U153" s="31"/>
      <c r="V153" s="33"/>
      <c r="W153" s="31"/>
      <c r="X153" s="31"/>
      <c r="Y153" s="31"/>
      <c r="Z153" s="31"/>
      <c r="AA153" s="31"/>
      <c r="AO153" s="35"/>
      <c r="AP153" s="35"/>
      <c r="AQ153" s="35"/>
      <c r="AR153" s="35"/>
      <c r="AS153" s="35"/>
      <c r="AT153" s="68"/>
      <c r="AW153" s="35"/>
      <c r="AX153" s="35"/>
      <c r="AY153" s="35"/>
      <c r="AZ153" s="35"/>
      <c r="BA153" s="35"/>
      <c r="BB153" s="35"/>
    </row>
    <row r="154" spans="1:54" x14ac:dyDescent="0.25">
      <c r="A154" s="31"/>
      <c r="L154" s="31"/>
      <c r="M154" s="31"/>
      <c r="T154" s="31"/>
      <c r="U154" s="31"/>
      <c r="V154" s="33"/>
      <c r="W154" s="31"/>
      <c r="X154" s="31"/>
      <c r="Y154" s="31"/>
      <c r="Z154" s="31"/>
      <c r="AA154" s="31"/>
      <c r="AO154" s="35"/>
      <c r="AP154" s="35"/>
      <c r="AQ154" s="35"/>
      <c r="AR154" s="35"/>
      <c r="AS154" s="35"/>
      <c r="AT154" s="68"/>
      <c r="AW154" s="35"/>
      <c r="AX154" s="35"/>
      <c r="AY154" s="35"/>
      <c r="AZ154" s="35"/>
      <c r="BA154" s="35"/>
      <c r="BB154" s="35"/>
    </row>
    <row r="155" spans="1:54" x14ac:dyDescent="0.25">
      <c r="A155" s="31"/>
      <c r="L155" s="31"/>
      <c r="M155" s="31"/>
      <c r="T155" s="31"/>
      <c r="U155" s="31"/>
      <c r="V155" s="33"/>
      <c r="W155" s="31"/>
      <c r="X155" s="31"/>
      <c r="Y155" s="31"/>
      <c r="Z155" s="31"/>
      <c r="AA155" s="31"/>
      <c r="AO155" s="35"/>
      <c r="AP155" s="35"/>
      <c r="AQ155" s="35"/>
      <c r="AR155" s="35"/>
      <c r="AS155" s="35"/>
      <c r="AT155" s="68"/>
      <c r="AW155" s="35"/>
      <c r="AX155" s="35"/>
      <c r="AY155" s="35"/>
      <c r="AZ155" s="35"/>
      <c r="BA155" s="35"/>
      <c r="BB155" s="35"/>
    </row>
    <row r="156" spans="1:54" x14ac:dyDescent="0.25">
      <c r="A156" s="31"/>
      <c r="L156" s="31"/>
      <c r="M156" s="31"/>
      <c r="T156" s="31"/>
      <c r="U156" s="31"/>
      <c r="V156" s="33"/>
      <c r="W156" s="31"/>
      <c r="X156" s="31"/>
      <c r="Y156" s="31"/>
      <c r="Z156" s="31"/>
      <c r="AA156" s="31"/>
      <c r="AO156" s="35"/>
      <c r="AP156" s="35"/>
      <c r="AQ156" s="35"/>
      <c r="AR156" s="35"/>
      <c r="AS156" s="35"/>
      <c r="AT156" s="68"/>
      <c r="AW156" s="35"/>
      <c r="AX156" s="35"/>
      <c r="AY156" s="35"/>
      <c r="AZ156" s="35"/>
      <c r="BA156" s="35"/>
      <c r="BB156" s="35"/>
    </row>
    <row r="157" spans="1:54" x14ac:dyDescent="0.25">
      <c r="A157" s="31"/>
      <c r="L157" s="31"/>
      <c r="M157" s="31"/>
      <c r="T157" s="31"/>
      <c r="U157" s="31"/>
      <c r="V157" s="33"/>
      <c r="W157" s="31"/>
      <c r="X157" s="31"/>
      <c r="Y157" s="31"/>
      <c r="Z157" s="31"/>
      <c r="AA157" s="31"/>
      <c r="AO157" s="35"/>
      <c r="AP157" s="35"/>
      <c r="AQ157" s="35"/>
      <c r="AR157" s="35"/>
      <c r="AS157" s="35"/>
      <c r="AT157" s="68"/>
      <c r="AW157" s="35"/>
      <c r="AX157" s="35"/>
      <c r="AY157" s="35"/>
      <c r="AZ157" s="35"/>
      <c r="BA157" s="35"/>
      <c r="BB157" s="35"/>
    </row>
    <row r="158" spans="1:54" x14ac:dyDescent="0.25">
      <c r="A158" s="31"/>
      <c r="L158" s="31"/>
      <c r="M158" s="31"/>
      <c r="T158" s="31"/>
      <c r="U158" s="31"/>
      <c r="V158" s="33"/>
      <c r="W158" s="31"/>
      <c r="X158" s="31"/>
      <c r="Y158" s="31"/>
      <c r="Z158" s="31"/>
      <c r="AA158" s="31"/>
      <c r="AO158" s="35"/>
      <c r="AP158" s="35"/>
      <c r="AQ158" s="35"/>
      <c r="AR158" s="35"/>
      <c r="AS158" s="35"/>
      <c r="AT158" s="68"/>
      <c r="AW158" s="35"/>
      <c r="AX158" s="35"/>
      <c r="AY158" s="35"/>
      <c r="AZ158" s="35"/>
      <c r="BA158" s="35"/>
      <c r="BB158" s="35"/>
    </row>
    <row r="159" spans="1:54" x14ac:dyDescent="0.25">
      <c r="A159" s="31"/>
      <c r="L159" s="31"/>
      <c r="M159" s="31"/>
      <c r="T159" s="31"/>
      <c r="U159" s="31"/>
      <c r="V159" s="33"/>
      <c r="W159" s="31"/>
      <c r="X159" s="31"/>
      <c r="Y159" s="31"/>
      <c r="Z159" s="31"/>
      <c r="AA159" s="31"/>
      <c r="AO159" s="35"/>
      <c r="AP159" s="35"/>
      <c r="AQ159" s="35"/>
      <c r="AR159" s="35"/>
      <c r="AS159" s="35"/>
      <c r="AT159" s="68"/>
      <c r="AW159" s="35"/>
      <c r="AX159" s="35"/>
      <c r="AY159" s="35"/>
      <c r="AZ159" s="35"/>
      <c r="BA159" s="35"/>
      <c r="BB159" s="35"/>
    </row>
    <row r="160" spans="1:54" x14ac:dyDescent="0.25">
      <c r="A160" s="31"/>
      <c r="L160" s="31"/>
      <c r="M160" s="31"/>
      <c r="T160" s="31"/>
      <c r="U160" s="31"/>
      <c r="V160" s="33"/>
      <c r="W160" s="31"/>
      <c r="X160" s="31"/>
      <c r="Y160" s="31"/>
      <c r="Z160" s="31"/>
      <c r="AA160" s="31"/>
      <c r="AO160" s="35"/>
      <c r="AP160" s="35"/>
      <c r="AQ160" s="35"/>
      <c r="AR160" s="35"/>
      <c r="AS160" s="35"/>
      <c r="AT160" s="68"/>
      <c r="AW160" s="35"/>
      <c r="AX160" s="35"/>
      <c r="AY160" s="35"/>
      <c r="AZ160" s="35"/>
      <c r="BA160" s="35"/>
      <c r="BB160" s="35"/>
    </row>
    <row r="161" spans="1:54" x14ac:dyDescent="0.25">
      <c r="A161" s="31"/>
      <c r="L161" s="31"/>
      <c r="M161" s="31"/>
      <c r="T161" s="31"/>
      <c r="U161" s="31"/>
      <c r="V161" s="33"/>
      <c r="W161" s="31"/>
      <c r="X161" s="31"/>
      <c r="Y161" s="31"/>
      <c r="Z161" s="31"/>
      <c r="AA161" s="31"/>
      <c r="AO161" s="35"/>
      <c r="AP161" s="35"/>
      <c r="AQ161" s="35"/>
      <c r="AR161" s="35"/>
      <c r="AS161" s="35"/>
      <c r="AT161" s="68"/>
      <c r="AW161" s="35"/>
      <c r="AX161" s="35"/>
      <c r="AY161" s="35"/>
      <c r="AZ161" s="35"/>
      <c r="BA161" s="35"/>
      <c r="BB161" s="35"/>
    </row>
    <row r="162" spans="1:54" x14ac:dyDescent="0.25">
      <c r="A162" s="31"/>
      <c r="L162" s="31"/>
      <c r="M162" s="31"/>
      <c r="T162" s="31"/>
      <c r="U162" s="31"/>
      <c r="V162" s="33"/>
      <c r="W162" s="31"/>
      <c r="X162" s="31"/>
      <c r="Y162" s="31"/>
      <c r="Z162" s="31"/>
      <c r="AA162" s="31"/>
      <c r="AO162" s="35"/>
      <c r="AP162" s="35"/>
      <c r="AQ162" s="35"/>
      <c r="AR162" s="35"/>
      <c r="AS162" s="35"/>
      <c r="AT162" s="68"/>
      <c r="AW162" s="35"/>
      <c r="AX162" s="35"/>
      <c r="AY162" s="35"/>
      <c r="AZ162" s="35"/>
      <c r="BA162" s="35"/>
      <c r="BB162" s="35"/>
    </row>
    <row r="163" spans="1:54" x14ac:dyDescent="0.25">
      <c r="A163" s="31"/>
      <c r="L163" s="31"/>
      <c r="M163" s="31"/>
      <c r="T163" s="31"/>
      <c r="U163" s="31"/>
      <c r="V163" s="33"/>
      <c r="W163" s="31"/>
      <c r="X163" s="31"/>
      <c r="Y163" s="31"/>
      <c r="Z163" s="31"/>
      <c r="AA163" s="31"/>
      <c r="AO163" s="35"/>
      <c r="AP163" s="35"/>
      <c r="AQ163" s="35"/>
      <c r="AR163" s="35"/>
      <c r="AS163" s="35"/>
      <c r="AT163" s="68"/>
      <c r="AW163" s="35"/>
      <c r="AX163" s="35"/>
      <c r="AY163" s="35"/>
      <c r="AZ163" s="35"/>
      <c r="BA163" s="35"/>
      <c r="BB163" s="35"/>
    </row>
    <row r="164" spans="1:54" x14ac:dyDescent="0.25">
      <c r="A164" s="31"/>
      <c r="L164" s="31"/>
      <c r="M164" s="31"/>
      <c r="T164" s="31"/>
      <c r="U164" s="31"/>
      <c r="V164" s="33"/>
      <c r="W164" s="31"/>
      <c r="X164" s="31"/>
      <c r="Y164" s="31"/>
      <c r="Z164" s="31"/>
      <c r="AA164" s="31"/>
      <c r="AO164" s="35"/>
      <c r="AP164" s="35"/>
      <c r="AQ164" s="35"/>
      <c r="AR164" s="35"/>
      <c r="AS164" s="35"/>
      <c r="AT164" s="68"/>
      <c r="AW164" s="35"/>
      <c r="AX164" s="35"/>
      <c r="AY164" s="35"/>
      <c r="AZ164" s="35"/>
      <c r="BA164" s="35"/>
      <c r="BB164" s="35"/>
    </row>
    <row r="165" spans="1:54" x14ac:dyDescent="0.25">
      <c r="A165" s="31"/>
      <c r="L165" s="31"/>
      <c r="M165" s="31"/>
      <c r="T165" s="31"/>
      <c r="U165" s="31"/>
      <c r="V165" s="33"/>
      <c r="W165" s="31"/>
      <c r="X165" s="31"/>
      <c r="Y165" s="31"/>
      <c r="Z165" s="31"/>
      <c r="AA165" s="31"/>
      <c r="AO165" s="35"/>
      <c r="AP165" s="35"/>
      <c r="AQ165" s="35"/>
      <c r="AR165" s="35"/>
      <c r="AS165" s="35"/>
      <c r="AT165" s="68"/>
      <c r="AW165" s="35"/>
      <c r="AX165" s="35"/>
      <c r="AY165" s="35"/>
      <c r="AZ165" s="35"/>
      <c r="BA165" s="35"/>
      <c r="BB165" s="35"/>
    </row>
    <row r="166" spans="1:54" x14ac:dyDescent="0.25">
      <c r="A166" s="31"/>
      <c r="L166" s="31"/>
      <c r="M166" s="31"/>
      <c r="T166" s="31"/>
      <c r="U166" s="31"/>
      <c r="V166" s="33"/>
      <c r="W166" s="31"/>
      <c r="X166" s="31"/>
      <c r="Y166" s="31"/>
      <c r="Z166" s="31"/>
      <c r="AA166" s="31"/>
      <c r="AO166" s="35"/>
      <c r="AP166" s="35"/>
      <c r="AQ166" s="35"/>
      <c r="AR166" s="35"/>
      <c r="AS166" s="35"/>
      <c r="AT166" s="68"/>
      <c r="AW166" s="35"/>
      <c r="AX166" s="35"/>
      <c r="AY166" s="35"/>
      <c r="AZ166" s="35"/>
      <c r="BA166" s="35"/>
      <c r="BB166" s="35"/>
    </row>
    <row r="167" spans="1:54" x14ac:dyDescent="0.25">
      <c r="A167" s="31"/>
      <c r="L167" s="31"/>
      <c r="M167" s="31"/>
      <c r="T167" s="31"/>
      <c r="U167" s="31"/>
      <c r="V167" s="33"/>
      <c r="W167" s="31"/>
      <c r="X167" s="31"/>
      <c r="Y167" s="31"/>
      <c r="Z167" s="31"/>
      <c r="AA167" s="31"/>
      <c r="AO167" s="35"/>
      <c r="AP167" s="35"/>
      <c r="AQ167" s="35"/>
      <c r="AR167" s="35"/>
      <c r="AS167" s="35"/>
      <c r="AT167" s="68"/>
      <c r="AW167" s="35"/>
      <c r="AX167" s="35"/>
      <c r="AY167" s="35"/>
      <c r="AZ167" s="35"/>
      <c r="BA167" s="35"/>
      <c r="BB167" s="35"/>
    </row>
    <row r="168" spans="1:54" x14ac:dyDescent="0.25">
      <c r="A168" s="31"/>
      <c r="L168" s="31"/>
      <c r="M168" s="31"/>
      <c r="T168" s="31"/>
      <c r="U168" s="31"/>
      <c r="V168" s="33"/>
      <c r="W168" s="31"/>
      <c r="X168" s="31"/>
      <c r="Y168" s="31"/>
      <c r="Z168" s="31"/>
      <c r="AA168" s="31"/>
      <c r="AO168" s="35"/>
      <c r="AP168" s="35"/>
      <c r="AQ168" s="35"/>
      <c r="AR168" s="35"/>
      <c r="AS168" s="35"/>
      <c r="AT168" s="68"/>
      <c r="AW168" s="35"/>
      <c r="AX168" s="35"/>
      <c r="AY168" s="35"/>
      <c r="AZ168" s="35"/>
      <c r="BA168" s="35"/>
      <c r="BB168" s="35"/>
    </row>
    <row r="169" spans="1:54" x14ac:dyDescent="0.25">
      <c r="A169" s="31"/>
      <c r="L169" s="31"/>
      <c r="M169" s="31"/>
      <c r="T169" s="31"/>
      <c r="U169" s="31"/>
      <c r="V169" s="33"/>
      <c r="W169" s="31"/>
      <c r="X169" s="31"/>
      <c r="Y169" s="31"/>
      <c r="Z169" s="31"/>
      <c r="AA169" s="31"/>
      <c r="AO169" s="35"/>
      <c r="AP169" s="35"/>
      <c r="AQ169" s="35"/>
      <c r="AR169" s="35"/>
      <c r="AS169" s="35"/>
      <c r="AT169" s="68"/>
      <c r="AW169" s="35"/>
      <c r="AX169" s="35"/>
      <c r="AY169" s="35"/>
      <c r="AZ169" s="35"/>
      <c r="BA169" s="35"/>
      <c r="BB169" s="35"/>
    </row>
    <row r="170" spans="1:54" x14ac:dyDescent="0.25">
      <c r="A170" s="31"/>
      <c r="L170" s="31"/>
      <c r="M170" s="31"/>
      <c r="T170" s="31"/>
      <c r="U170" s="31"/>
      <c r="V170" s="33"/>
      <c r="W170" s="31"/>
      <c r="X170" s="31"/>
      <c r="Y170" s="31"/>
      <c r="Z170" s="31"/>
      <c r="AA170" s="31"/>
      <c r="AO170" s="35"/>
      <c r="AP170" s="35"/>
      <c r="AQ170" s="35"/>
      <c r="AR170" s="35"/>
      <c r="AS170" s="35"/>
      <c r="AT170" s="68"/>
      <c r="AW170" s="35"/>
      <c r="AX170" s="35"/>
      <c r="AY170" s="35"/>
      <c r="AZ170" s="35"/>
      <c r="BA170" s="35"/>
      <c r="BB170" s="35"/>
    </row>
    <row r="171" spans="1:54" x14ac:dyDescent="0.25">
      <c r="A171" s="31"/>
      <c r="L171" s="31"/>
      <c r="M171" s="31"/>
      <c r="T171" s="31"/>
      <c r="U171" s="31"/>
      <c r="V171" s="33"/>
      <c r="W171" s="31"/>
      <c r="X171" s="31"/>
      <c r="Y171" s="31"/>
      <c r="Z171" s="31"/>
      <c r="AA171" s="31"/>
      <c r="AO171" s="35"/>
      <c r="AP171" s="35"/>
      <c r="AQ171" s="35"/>
      <c r="AR171" s="35"/>
      <c r="AS171" s="35"/>
      <c r="AT171" s="68"/>
      <c r="AW171" s="35"/>
      <c r="AX171" s="35"/>
      <c r="AY171" s="35"/>
      <c r="AZ171" s="35"/>
      <c r="BA171" s="35"/>
      <c r="BB171" s="35"/>
    </row>
    <row r="172" spans="1:54" x14ac:dyDescent="0.25">
      <c r="A172" s="31"/>
      <c r="L172" s="31"/>
      <c r="M172" s="31"/>
      <c r="T172" s="31"/>
      <c r="U172" s="31"/>
      <c r="V172" s="33"/>
      <c r="W172" s="31"/>
      <c r="X172" s="31"/>
      <c r="Y172" s="31"/>
      <c r="Z172" s="31"/>
      <c r="AA172" s="31"/>
      <c r="AO172" s="35"/>
      <c r="AP172" s="35"/>
      <c r="AQ172" s="35"/>
      <c r="AR172" s="35"/>
      <c r="AS172" s="35"/>
      <c r="AT172" s="68"/>
      <c r="AW172" s="35"/>
      <c r="AX172" s="35"/>
      <c r="AY172" s="35"/>
      <c r="AZ172" s="35"/>
      <c r="BA172" s="35"/>
      <c r="BB172" s="35"/>
    </row>
    <row r="173" spans="1:54" x14ac:dyDescent="0.25">
      <c r="A173" s="31"/>
      <c r="L173" s="31"/>
      <c r="M173" s="31"/>
      <c r="T173" s="31"/>
      <c r="U173" s="31"/>
      <c r="V173" s="33"/>
      <c r="W173" s="31"/>
      <c r="X173" s="31"/>
      <c r="Y173" s="31"/>
      <c r="Z173" s="31"/>
      <c r="AA173" s="31"/>
      <c r="AO173" s="35"/>
      <c r="AP173" s="35"/>
      <c r="AQ173" s="35"/>
      <c r="AR173" s="35"/>
      <c r="AS173" s="35"/>
      <c r="AT173" s="68"/>
      <c r="AW173" s="35"/>
      <c r="AX173" s="35"/>
      <c r="AY173" s="35"/>
      <c r="AZ173" s="35"/>
      <c r="BA173" s="35"/>
      <c r="BB173" s="35"/>
    </row>
    <row r="174" spans="1:54" x14ac:dyDescent="0.25">
      <c r="A174" s="31"/>
      <c r="L174" s="31"/>
      <c r="M174" s="31"/>
      <c r="T174" s="31"/>
      <c r="U174" s="31"/>
      <c r="V174" s="33"/>
      <c r="W174" s="31"/>
      <c r="X174" s="31"/>
      <c r="Y174" s="31"/>
      <c r="Z174" s="31"/>
      <c r="AA174" s="31"/>
      <c r="AO174" s="35"/>
      <c r="AP174" s="35"/>
      <c r="AQ174" s="35"/>
      <c r="AR174" s="35"/>
      <c r="AS174" s="35"/>
      <c r="AT174" s="68"/>
      <c r="AW174" s="35"/>
      <c r="AX174" s="35"/>
      <c r="AY174" s="35"/>
      <c r="AZ174" s="35"/>
      <c r="BA174" s="35"/>
      <c r="BB174" s="35"/>
    </row>
    <row r="175" spans="1:54" x14ac:dyDescent="0.25">
      <c r="A175" s="31"/>
      <c r="L175" s="31"/>
      <c r="M175" s="31"/>
      <c r="T175" s="31"/>
      <c r="U175" s="31"/>
      <c r="V175" s="33"/>
      <c r="W175" s="31"/>
      <c r="X175" s="31"/>
      <c r="Y175" s="31"/>
      <c r="Z175" s="31"/>
      <c r="AA175" s="31"/>
      <c r="AO175" s="35"/>
      <c r="AP175" s="35"/>
      <c r="AQ175" s="35"/>
      <c r="AR175" s="35"/>
      <c r="AS175" s="35"/>
      <c r="AT175" s="68"/>
      <c r="AW175" s="35"/>
      <c r="AX175" s="35"/>
      <c r="AY175" s="35"/>
      <c r="AZ175" s="35"/>
      <c r="BA175" s="35"/>
      <c r="BB175" s="35"/>
    </row>
    <row r="176" spans="1:54" x14ac:dyDescent="0.25">
      <c r="A176" s="31"/>
      <c r="L176" s="31"/>
      <c r="M176" s="31"/>
      <c r="T176" s="31"/>
      <c r="U176" s="31"/>
      <c r="V176" s="33"/>
      <c r="W176" s="31"/>
      <c r="X176" s="31"/>
      <c r="Y176" s="31"/>
      <c r="Z176" s="31"/>
      <c r="AA176" s="31"/>
      <c r="AO176" s="35"/>
      <c r="AP176" s="35"/>
      <c r="AQ176" s="35"/>
      <c r="AR176" s="35"/>
      <c r="AS176" s="35"/>
      <c r="AT176" s="68"/>
      <c r="AW176" s="35"/>
      <c r="AX176" s="35"/>
      <c r="AY176" s="35"/>
      <c r="AZ176" s="35"/>
      <c r="BA176" s="35"/>
      <c r="BB176" s="35"/>
    </row>
    <row r="177" spans="1:54" x14ac:dyDescent="0.25">
      <c r="A177" s="31"/>
      <c r="L177" s="31"/>
      <c r="M177" s="31"/>
      <c r="T177" s="31"/>
      <c r="U177" s="31"/>
      <c r="V177" s="33"/>
      <c r="W177" s="31"/>
      <c r="X177" s="31"/>
      <c r="Y177" s="31"/>
      <c r="Z177" s="31"/>
      <c r="AA177" s="31"/>
      <c r="AO177" s="35"/>
      <c r="AP177" s="35"/>
      <c r="AQ177" s="35"/>
      <c r="AR177" s="35"/>
      <c r="AS177" s="35"/>
      <c r="AT177" s="68"/>
      <c r="AW177" s="35"/>
      <c r="AX177" s="35"/>
      <c r="AY177" s="35"/>
      <c r="AZ177" s="35"/>
      <c r="BA177" s="35"/>
      <c r="BB177" s="35"/>
    </row>
    <row r="178" spans="1:54" x14ac:dyDescent="0.25">
      <c r="A178" s="31"/>
      <c r="L178" s="31"/>
      <c r="M178" s="31"/>
      <c r="T178" s="31"/>
      <c r="U178" s="31"/>
      <c r="V178" s="33"/>
      <c r="W178" s="31"/>
      <c r="X178" s="31"/>
      <c r="Y178" s="31"/>
      <c r="Z178" s="31"/>
      <c r="AA178" s="31"/>
      <c r="AO178" s="35"/>
      <c r="AP178" s="35"/>
      <c r="AQ178" s="35"/>
      <c r="AR178" s="35"/>
      <c r="AS178" s="35"/>
      <c r="AT178" s="68"/>
      <c r="AW178" s="35"/>
      <c r="AX178" s="35"/>
      <c r="AY178" s="35"/>
      <c r="AZ178" s="35"/>
      <c r="BA178" s="35"/>
      <c r="BB178" s="35"/>
    </row>
    <row r="179" spans="1:54" x14ac:dyDescent="0.25">
      <c r="A179" s="31"/>
      <c r="L179" s="31"/>
      <c r="M179" s="31"/>
      <c r="T179" s="31"/>
      <c r="U179" s="31"/>
      <c r="V179" s="33"/>
      <c r="W179" s="31"/>
      <c r="X179" s="31"/>
      <c r="Y179" s="31"/>
      <c r="Z179" s="31"/>
      <c r="AA179" s="31"/>
      <c r="AO179" s="35"/>
      <c r="AP179" s="35"/>
      <c r="AQ179" s="35"/>
      <c r="AR179" s="35"/>
      <c r="AS179" s="35"/>
      <c r="AT179" s="68"/>
      <c r="AW179" s="35"/>
      <c r="AX179" s="35"/>
      <c r="AY179" s="35"/>
      <c r="AZ179" s="35"/>
      <c r="BA179" s="35"/>
      <c r="BB179" s="35"/>
    </row>
    <row r="180" spans="1:54" x14ac:dyDescent="0.25">
      <c r="A180" s="31"/>
      <c r="L180" s="31"/>
      <c r="M180" s="31"/>
      <c r="T180" s="31"/>
      <c r="U180" s="31"/>
      <c r="V180" s="33"/>
      <c r="W180" s="31"/>
      <c r="X180" s="31"/>
      <c r="Y180" s="31"/>
      <c r="Z180" s="31"/>
      <c r="AA180" s="31"/>
      <c r="AO180" s="35"/>
      <c r="AP180" s="35"/>
      <c r="AQ180" s="35"/>
      <c r="AR180" s="35"/>
      <c r="AS180" s="35"/>
      <c r="AT180" s="68"/>
      <c r="AW180" s="35"/>
      <c r="AX180" s="35"/>
      <c r="AY180" s="35"/>
      <c r="AZ180" s="35"/>
      <c r="BA180" s="35"/>
      <c r="BB180" s="35"/>
    </row>
    <row r="181" spans="1:54" x14ac:dyDescent="0.25">
      <c r="A181" s="31"/>
      <c r="L181" s="31"/>
      <c r="M181" s="31"/>
      <c r="T181" s="31"/>
      <c r="U181" s="31"/>
      <c r="V181" s="33"/>
      <c r="W181" s="31"/>
      <c r="X181" s="31"/>
      <c r="Y181" s="31"/>
      <c r="Z181" s="31"/>
      <c r="AA181" s="31"/>
      <c r="AO181" s="35"/>
      <c r="AP181" s="35"/>
      <c r="AQ181" s="35"/>
      <c r="AR181" s="35"/>
      <c r="AS181" s="35"/>
      <c r="AT181" s="68"/>
      <c r="AW181" s="35"/>
      <c r="AX181" s="35"/>
      <c r="AY181" s="35"/>
      <c r="AZ181" s="35"/>
      <c r="BA181" s="35"/>
      <c r="BB181" s="35"/>
    </row>
    <row r="182" spans="1:54" x14ac:dyDescent="0.25">
      <c r="A182" s="31"/>
      <c r="L182" s="31"/>
      <c r="M182" s="31"/>
      <c r="T182" s="31"/>
      <c r="U182" s="31"/>
      <c r="V182" s="33"/>
      <c r="W182" s="31"/>
      <c r="X182" s="31"/>
      <c r="Y182" s="31"/>
      <c r="Z182" s="31"/>
      <c r="AA182" s="31"/>
      <c r="AO182" s="35"/>
      <c r="AP182" s="35"/>
      <c r="AQ182" s="35"/>
      <c r="AR182" s="35"/>
      <c r="AS182" s="35"/>
      <c r="AT182" s="68"/>
      <c r="AW182" s="35"/>
      <c r="AX182" s="35"/>
      <c r="AY182" s="35"/>
      <c r="AZ182" s="35"/>
      <c r="BA182" s="35"/>
      <c r="BB182" s="35"/>
    </row>
    <row r="183" spans="1:54" x14ac:dyDescent="0.25">
      <c r="A183" s="31"/>
      <c r="L183" s="31"/>
      <c r="M183" s="31"/>
      <c r="T183" s="31"/>
      <c r="U183" s="31"/>
      <c r="V183" s="33"/>
      <c r="W183" s="31"/>
      <c r="X183" s="31"/>
      <c r="Y183" s="31"/>
      <c r="Z183" s="31"/>
      <c r="AA183" s="31"/>
      <c r="AO183" s="35"/>
      <c r="AP183" s="35"/>
      <c r="AQ183" s="35"/>
      <c r="AR183" s="35"/>
      <c r="AS183" s="35"/>
      <c r="AT183" s="68"/>
      <c r="AW183" s="35"/>
      <c r="AX183" s="35"/>
      <c r="AY183" s="35"/>
      <c r="AZ183" s="35"/>
      <c r="BA183" s="35"/>
      <c r="BB183" s="35"/>
    </row>
    <row r="184" spans="1:54" x14ac:dyDescent="0.25">
      <c r="A184" s="31"/>
      <c r="L184" s="31"/>
      <c r="M184" s="31"/>
      <c r="T184" s="31"/>
      <c r="U184" s="31"/>
      <c r="V184" s="33"/>
      <c r="W184" s="31"/>
      <c r="X184" s="31"/>
      <c r="Y184" s="31"/>
      <c r="Z184" s="31"/>
      <c r="AA184" s="31"/>
      <c r="AO184" s="35"/>
      <c r="AP184" s="35"/>
      <c r="AQ184" s="35"/>
      <c r="AR184" s="35"/>
      <c r="AS184" s="35"/>
      <c r="AT184" s="68"/>
      <c r="AW184" s="35"/>
      <c r="AX184" s="35"/>
      <c r="AY184" s="35"/>
      <c r="AZ184" s="35"/>
      <c r="BA184" s="35"/>
      <c r="BB184" s="35"/>
    </row>
    <row r="185" spans="1:54" x14ac:dyDescent="0.25">
      <c r="A185" s="31"/>
      <c r="L185" s="31"/>
      <c r="M185" s="31"/>
      <c r="T185" s="31"/>
      <c r="U185" s="31"/>
      <c r="V185" s="33"/>
      <c r="W185" s="31"/>
      <c r="X185" s="31"/>
      <c r="Y185" s="31"/>
      <c r="Z185" s="31"/>
      <c r="AA185" s="31"/>
      <c r="AO185" s="35"/>
      <c r="AP185" s="35"/>
      <c r="AQ185" s="35"/>
      <c r="AR185" s="35"/>
      <c r="AS185" s="35"/>
      <c r="AT185" s="68"/>
      <c r="AW185" s="35"/>
      <c r="AX185" s="35"/>
      <c r="AY185" s="35"/>
      <c r="AZ185" s="35"/>
      <c r="BA185" s="35"/>
      <c r="BB185" s="35"/>
    </row>
    <row r="186" spans="1:54" x14ac:dyDescent="0.25">
      <c r="A186" s="31"/>
      <c r="L186" s="31"/>
      <c r="M186" s="31"/>
      <c r="T186" s="31"/>
      <c r="U186" s="31"/>
      <c r="V186" s="33"/>
      <c r="W186" s="31"/>
      <c r="X186" s="31"/>
      <c r="Y186" s="31"/>
      <c r="Z186" s="31"/>
      <c r="AA186" s="31"/>
      <c r="AO186" s="35"/>
      <c r="AP186" s="35"/>
      <c r="AQ186" s="35"/>
      <c r="AR186" s="35"/>
      <c r="AS186" s="35"/>
      <c r="AT186" s="68"/>
      <c r="AW186" s="35"/>
      <c r="AX186" s="35"/>
      <c r="AY186" s="35"/>
      <c r="AZ186" s="35"/>
      <c r="BA186" s="35"/>
      <c r="BB186" s="35"/>
    </row>
    <row r="187" spans="1:54" x14ac:dyDescent="0.25">
      <c r="A187" s="31"/>
      <c r="L187" s="31"/>
      <c r="M187" s="31"/>
      <c r="T187" s="31"/>
      <c r="U187" s="31"/>
      <c r="V187" s="33"/>
      <c r="W187" s="31"/>
      <c r="X187" s="31"/>
      <c r="Y187" s="31"/>
      <c r="Z187" s="31"/>
      <c r="AA187" s="31"/>
      <c r="AO187" s="35"/>
      <c r="AP187" s="35"/>
      <c r="AQ187" s="35"/>
      <c r="AR187" s="35"/>
      <c r="AS187" s="35"/>
      <c r="AT187" s="68"/>
      <c r="AW187" s="35"/>
      <c r="AX187" s="35"/>
      <c r="AY187" s="35"/>
      <c r="AZ187" s="35"/>
      <c r="BA187" s="35"/>
      <c r="BB187" s="35"/>
    </row>
    <row r="188" spans="1:54" x14ac:dyDescent="0.25">
      <c r="A188" s="31"/>
      <c r="L188" s="31"/>
      <c r="M188" s="31"/>
      <c r="T188" s="31"/>
      <c r="U188" s="31"/>
      <c r="V188" s="33"/>
      <c r="W188" s="31"/>
      <c r="X188" s="31"/>
      <c r="Y188" s="31"/>
      <c r="Z188" s="31"/>
      <c r="AA188" s="31"/>
      <c r="AO188" s="35"/>
      <c r="AP188" s="35"/>
      <c r="AQ188" s="35"/>
      <c r="AR188" s="35"/>
      <c r="AS188" s="35"/>
      <c r="AT188" s="68"/>
      <c r="AW188" s="35"/>
      <c r="AX188" s="35"/>
      <c r="AY188" s="35"/>
      <c r="AZ188" s="35"/>
      <c r="BA188" s="35"/>
      <c r="BB188" s="35"/>
    </row>
    <row r="189" spans="1:54" x14ac:dyDescent="0.25">
      <c r="A189" s="31"/>
      <c r="L189" s="31"/>
      <c r="M189" s="31"/>
      <c r="T189" s="31"/>
      <c r="U189" s="31"/>
      <c r="V189" s="33"/>
      <c r="W189" s="31"/>
      <c r="X189" s="31"/>
      <c r="Y189" s="31"/>
      <c r="Z189" s="31"/>
      <c r="AA189" s="31"/>
      <c r="AO189" s="35"/>
      <c r="AP189" s="35"/>
      <c r="AQ189" s="35"/>
      <c r="AR189" s="35"/>
      <c r="AS189" s="35"/>
      <c r="AT189" s="68"/>
      <c r="AW189" s="35"/>
      <c r="AX189" s="35"/>
      <c r="AY189" s="35"/>
      <c r="AZ189" s="35"/>
      <c r="BA189" s="35"/>
      <c r="BB189" s="35"/>
    </row>
    <row r="190" spans="1:54" x14ac:dyDescent="0.25">
      <c r="A190" s="31"/>
      <c r="L190" s="31"/>
      <c r="M190" s="31"/>
      <c r="T190" s="31"/>
      <c r="U190" s="31"/>
      <c r="V190" s="33"/>
      <c r="W190" s="31"/>
      <c r="X190" s="31"/>
      <c r="Y190" s="31"/>
      <c r="Z190" s="31"/>
      <c r="AA190" s="31"/>
      <c r="AO190" s="35"/>
      <c r="AP190" s="35"/>
      <c r="AQ190" s="35"/>
      <c r="AR190" s="35"/>
      <c r="AS190" s="35"/>
      <c r="AT190" s="68"/>
      <c r="AW190" s="35"/>
      <c r="AX190" s="35"/>
      <c r="AY190" s="35"/>
      <c r="AZ190" s="35"/>
      <c r="BA190" s="35"/>
      <c r="BB190" s="35"/>
    </row>
    <row r="191" spans="1:54" x14ac:dyDescent="0.25">
      <c r="A191" s="31"/>
      <c r="L191" s="31"/>
      <c r="M191" s="31"/>
      <c r="T191" s="31"/>
      <c r="U191" s="31"/>
      <c r="V191" s="33"/>
      <c r="W191" s="31"/>
      <c r="X191" s="31"/>
      <c r="Y191" s="31"/>
      <c r="Z191" s="31"/>
      <c r="AA191" s="31"/>
      <c r="AO191" s="35"/>
      <c r="AP191" s="35"/>
      <c r="AQ191" s="35"/>
      <c r="AR191" s="35"/>
      <c r="AS191" s="35"/>
      <c r="AT191" s="68"/>
      <c r="AW191" s="35"/>
      <c r="AX191" s="35"/>
      <c r="AY191" s="35"/>
      <c r="AZ191" s="35"/>
      <c r="BA191" s="35"/>
      <c r="BB191" s="35"/>
    </row>
    <row r="192" spans="1:54" x14ac:dyDescent="0.25">
      <c r="A192" s="31"/>
      <c r="L192" s="31"/>
      <c r="M192" s="31"/>
      <c r="T192" s="31"/>
      <c r="U192" s="31"/>
      <c r="V192" s="33"/>
      <c r="W192" s="31"/>
      <c r="X192" s="31"/>
      <c r="Y192" s="31"/>
      <c r="Z192" s="31"/>
      <c r="AA192" s="31"/>
      <c r="AO192" s="35"/>
      <c r="AP192" s="35"/>
      <c r="AQ192" s="35"/>
      <c r="AR192" s="35"/>
      <c r="AS192" s="35"/>
      <c r="AT192" s="68"/>
      <c r="AW192" s="35"/>
      <c r="AX192" s="35"/>
      <c r="AY192" s="35"/>
      <c r="AZ192" s="35"/>
      <c r="BA192" s="35"/>
      <c r="BB192" s="35"/>
    </row>
    <row r="193" spans="1:54" x14ac:dyDescent="0.25">
      <c r="A193" s="31"/>
      <c r="L193" s="31"/>
      <c r="M193" s="31"/>
      <c r="T193" s="31"/>
      <c r="U193" s="31"/>
      <c r="V193" s="33"/>
      <c r="W193" s="31"/>
      <c r="X193" s="31"/>
      <c r="Y193" s="31"/>
      <c r="Z193" s="31"/>
      <c r="AA193" s="31"/>
      <c r="AO193" s="35"/>
      <c r="AP193" s="35"/>
      <c r="AQ193" s="35"/>
      <c r="AR193" s="35"/>
      <c r="AS193" s="35"/>
      <c r="AT193" s="68"/>
      <c r="AW193" s="35"/>
      <c r="AX193" s="35"/>
      <c r="AY193" s="35"/>
      <c r="AZ193" s="35"/>
      <c r="BA193" s="35"/>
      <c r="BB193" s="35"/>
    </row>
    <row r="194" spans="1:54" x14ac:dyDescent="0.25">
      <c r="A194" s="31"/>
      <c r="L194" s="31"/>
      <c r="M194" s="31"/>
      <c r="T194" s="31"/>
      <c r="U194" s="31"/>
      <c r="V194" s="33"/>
      <c r="W194" s="31"/>
      <c r="X194" s="31"/>
      <c r="Y194" s="31"/>
      <c r="Z194" s="31"/>
      <c r="AA194" s="31"/>
      <c r="AO194" s="35"/>
      <c r="AP194" s="35"/>
      <c r="AQ194" s="35"/>
      <c r="AR194" s="35"/>
      <c r="AS194" s="35"/>
      <c r="AT194" s="68"/>
      <c r="AW194" s="35"/>
      <c r="AX194" s="35"/>
      <c r="AY194" s="35"/>
      <c r="AZ194" s="35"/>
      <c r="BA194" s="35"/>
      <c r="BB194" s="35"/>
    </row>
    <row r="195" spans="1:54" x14ac:dyDescent="0.25">
      <c r="A195" s="31"/>
      <c r="L195" s="31"/>
      <c r="M195" s="31"/>
      <c r="T195" s="31"/>
      <c r="U195" s="31"/>
      <c r="V195" s="33"/>
      <c r="W195" s="31"/>
      <c r="X195" s="31"/>
      <c r="Y195" s="31"/>
      <c r="Z195" s="31"/>
      <c r="AA195" s="31"/>
      <c r="AO195" s="35"/>
      <c r="AP195" s="35"/>
      <c r="AQ195" s="35"/>
      <c r="AR195" s="35"/>
      <c r="AS195" s="35"/>
      <c r="AT195" s="68"/>
      <c r="AW195" s="35"/>
      <c r="AX195" s="35"/>
      <c r="AY195" s="35"/>
      <c r="AZ195" s="35"/>
      <c r="BA195" s="35"/>
      <c r="BB195" s="35"/>
    </row>
    <row r="196" spans="1:54" x14ac:dyDescent="0.25">
      <c r="A196" s="31"/>
      <c r="L196" s="31"/>
      <c r="M196" s="31"/>
      <c r="T196" s="31"/>
      <c r="U196" s="31"/>
      <c r="V196" s="33"/>
      <c r="W196" s="31"/>
      <c r="X196" s="31"/>
      <c r="Y196" s="31"/>
      <c r="Z196" s="31"/>
      <c r="AA196" s="31"/>
      <c r="AO196" s="35"/>
      <c r="AP196" s="35"/>
      <c r="AQ196" s="35"/>
      <c r="AR196" s="35"/>
      <c r="AS196" s="35"/>
      <c r="AT196" s="68"/>
      <c r="AW196" s="35"/>
      <c r="AX196" s="35"/>
      <c r="AY196" s="35"/>
      <c r="AZ196" s="35"/>
      <c r="BA196" s="35"/>
      <c r="BB196" s="35"/>
    </row>
    <row r="197" spans="1:54" x14ac:dyDescent="0.25">
      <c r="A197" s="31"/>
      <c r="L197" s="31"/>
      <c r="M197" s="31"/>
      <c r="T197" s="31"/>
      <c r="U197" s="31"/>
      <c r="V197" s="33"/>
      <c r="W197" s="31"/>
      <c r="X197" s="31"/>
      <c r="Y197" s="31"/>
      <c r="Z197" s="31"/>
      <c r="AA197" s="31"/>
      <c r="AO197" s="35"/>
      <c r="AP197" s="35"/>
      <c r="AQ197" s="35"/>
      <c r="AR197" s="35"/>
      <c r="AS197" s="35"/>
      <c r="AT197" s="68"/>
      <c r="AW197" s="35"/>
      <c r="AX197" s="35"/>
      <c r="AY197" s="35"/>
      <c r="AZ197" s="35"/>
      <c r="BA197" s="35"/>
      <c r="BB197" s="35"/>
    </row>
    <row r="198" spans="1:54" x14ac:dyDescent="0.25">
      <c r="A198" s="31"/>
      <c r="L198" s="31"/>
      <c r="M198" s="31"/>
      <c r="T198" s="31"/>
      <c r="U198" s="31"/>
      <c r="V198" s="33"/>
      <c r="W198" s="31"/>
      <c r="X198" s="31"/>
      <c r="Y198" s="31"/>
      <c r="Z198" s="31"/>
      <c r="AA198" s="31"/>
      <c r="AO198" s="35"/>
      <c r="AP198" s="35"/>
      <c r="AQ198" s="35"/>
      <c r="AR198" s="35"/>
      <c r="AS198" s="35"/>
      <c r="AT198" s="68"/>
      <c r="AW198" s="35"/>
      <c r="AX198" s="35"/>
      <c r="AY198" s="35"/>
      <c r="AZ198" s="35"/>
      <c r="BA198" s="35"/>
      <c r="BB198" s="35"/>
    </row>
    <row r="199" spans="1:54" x14ac:dyDescent="0.25">
      <c r="A199" s="31"/>
      <c r="L199" s="31"/>
      <c r="M199" s="31"/>
      <c r="T199" s="31"/>
      <c r="U199" s="31"/>
      <c r="V199" s="33"/>
      <c r="W199" s="31"/>
      <c r="X199" s="31"/>
      <c r="Y199" s="31"/>
      <c r="Z199" s="31"/>
      <c r="AA199" s="31"/>
      <c r="AO199" s="35"/>
      <c r="AP199" s="35"/>
      <c r="AQ199" s="35"/>
      <c r="AR199" s="35"/>
      <c r="AS199" s="35"/>
      <c r="AT199" s="68"/>
      <c r="AW199" s="35"/>
      <c r="AX199" s="35"/>
      <c r="AY199" s="35"/>
      <c r="AZ199" s="35"/>
      <c r="BA199" s="35"/>
      <c r="BB199" s="35"/>
    </row>
    <row r="200" spans="1:54" x14ac:dyDescent="0.25">
      <c r="A200" s="31"/>
      <c r="L200" s="31"/>
      <c r="M200" s="31"/>
      <c r="T200" s="31"/>
      <c r="U200" s="31"/>
      <c r="V200" s="33"/>
      <c r="W200" s="31"/>
      <c r="X200" s="31"/>
      <c r="Y200" s="31"/>
      <c r="Z200" s="31"/>
      <c r="AA200" s="31"/>
      <c r="AO200" s="35"/>
      <c r="AP200" s="35"/>
      <c r="AQ200" s="35"/>
      <c r="AR200" s="35"/>
      <c r="AS200" s="35"/>
      <c r="AT200" s="68"/>
      <c r="AW200" s="35"/>
      <c r="AX200" s="35"/>
      <c r="AY200" s="35"/>
      <c r="AZ200" s="35"/>
      <c r="BA200" s="35"/>
      <c r="BB200" s="35"/>
    </row>
    <row r="201" spans="1:54" x14ac:dyDescent="0.25">
      <c r="A201" s="31"/>
      <c r="L201" s="31"/>
      <c r="M201" s="31"/>
      <c r="T201" s="31"/>
      <c r="U201" s="31"/>
      <c r="V201" s="33"/>
      <c r="W201" s="31"/>
      <c r="X201" s="31"/>
      <c r="Y201" s="31"/>
      <c r="Z201" s="31"/>
      <c r="AA201" s="31"/>
      <c r="AO201" s="35"/>
      <c r="AP201" s="35"/>
      <c r="AQ201" s="35"/>
      <c r="AR201" s="35"/>
      <c r="AS201" s="35"/>
      <c r="AT201" s="68"/>
      <c r="AW201" s="35"/>
      <c r="AX201" s="35"/>
      <c r="AY201" s="35"/>
      <c r="AZ201" s="35"/>
      <c r="BA201" s="35"/>
      <c r="BB201" s="35"/>
    </row>
    <row r="202" spans="1:54" x14ac:dyDescent="0.25">
      <c r="A202" s="31"/>
      <c r="L202" s="31"/>
      <c r="M202" s="31"/>
      <c r="T202" s="31"/>
      <c r="U202" s="31"/>
      <c r="V202" s="33"/>
      <c r="W202" s="31"/>
      <c r="X202" s="31"/>
      <c r="Y202" s="31"/>
      <c r="Z202" s="31"/>
      <c r="AA202" s="31"/>
      <c r="AO202" s="35"/>
      <c r="AP202" s="35"/>
      <c r="AQ202" s="35"/>
      <c r="AR202" s="35"/>
      <c r="AS202" s="35"/>
      <c r="AT202" s="68"/>
      <c r="AW202" s="35"/>
      <c r="AX202" s="35"/>
      <c r="AY202" s="35"/>
      <c r="AZ202" s="35"/>
      <c r="BA202" s="35"/>
      <c r="BB202" s="35"/>
    </row>
    <row r="203" spans="1:54" x14ac:dyDescent="0.25">
      <c r="A203" s="31"/>
      <c r="L203" s="31"/>
      <c r="M203" s="31"/>
      <c r="T203" s="31"/>
      <c r="U203" s="31"/>
      <c r="V203" s="33"/>
      <c r="W203" s="31"/>
      <c r="X203" s="31"/>
      <c r="Y203" s="31"/>
      <c r="Z203" s="31"/>
      <c r="AA203" s="31"/>
      <c r="AO203" s="35"/>
      <c r="AP203" s="35"/>
      <c r="AQ203" s="35"/>
      <c r="AR203" s="35"/>
      <c r="AS203" s="35"/>
      <c r="AT203" s="68"/>
      <c r="AW203" s="35"/>
      <c r="AX203" s="35"/>
      <c r="AY203" s="35"/>
      <c r="AZ203" s="35"/>
      <c r="BA203" s="35"/>
      <c r="BB203" s="35"/>
    </row>
    <row r="204" spans="1:54" x14ac:dyDescent="0.25">
      <c r="A204" s="31"/>
      <c r="L204" s="31"/>
      <c r="M204" s="31"/>
      <c r="T204" s="31"/>
      <c r="U204" s="31"/>
      <c r="V204" s="33"/>
      <c r="W204" s="31"/>
      <c r="X204" s="31"/>
      <c r="Y204" s="31"/>
      <c r="Z204" s="31"/>
      <c r="AA204" s="31"/>
      <c r="AO204" s="35"/>
      <c r="AP204" s="35"/>
      <c r="AQ204" s="35"/>
      <c r="AR204" s="35"/>
      <c r="AS204" s="35"/>
      <c r="AT204" s="68"/>
      <c r="AW204" s="35"/>
      <c r="AX204" s="35"/>
      <c r="AY204" s="35"/>
      <c r="AZ204" s="35"/>
      <c r="BA204" s="35"/>
      <c r="BB204" s="35"/>
    </row>
    <row r="205" spans="1:54" x14ac:dyDescent="0.25">
      <c r="A205" s="31"/>
      <c r="L205" s="31"/>
      <c r="M205" s="31"/>
      <c r="T205" s="31"/>
      <c r="U205" s="31"/>
      <c r="V205" s="33"/>
      <c r="W205" s="31"/>
      <c r="X205" s="31"/>
      <c r="Y205" s="31"/>
      <c r="Z205" s="31"/>
      <c r="AA205" s="31"/>
      <c r="AO205" s="35"/>
      <c r="AP205" s="35"/>
      <c r="AQ205" s="35"/>
      <c r="AR205" s="35"/>
      <c r="AS205" s="35"/>
      <c r="AT205" s="68"/>
      <c r="AW205" s="35"/>
      <c r="AX205" s="35"/>
      <c r="AY205" s="35"/>
      <c r="AZ205" s="35"/>
      <c r="BA205" s="35"/>
      <c r="BB205" s="35"/>
    </row>
    <row r="206" spans="1:54" x14ac:dyDescent="0.25">
      <c r="A206" s="31"/>
      <c r="L206" s="31"/>
      <c r="M206" s="31"/>
      <c r="T206" s="31"/>
      <c r="U206" s="31"/>
      <c r="V206" s="33"/>
      <c r="W206" s="31"/>
      <c r="X206" s="31"/>
      <c r="Y206" s="31"/>
      <c r="Z206" s="31"/>
      <c r="AA206" s="31"/>
      <c r="AO206" s="35"/>
      <c r="AP206" s="35"/>
      <c r="AQ206" s="35"/>
      <c r="AR206" s="35"/>
      <c r="AS206" s="35"/>
      <c r="AT206" s="68"/>
      <c r="AW206" s="35"/>
      <c r="AX206" s="35"/>
      <c r="AY206" s="35"/>
      <c r="AZ206" s="35"/>
      <c r="BA206" s="35"/>
      <c r="BB206" s="35"/>
    </row>
    <row r="207" spans="1:54" x14ac:dyDescent="0.25">
      <c r="A207" s="31"/>
      <c r="L207" s="31"/>
      <c r="M207" s="31"/>
      <c r="T207" s="31"/>
      <c r="U207" s="31"/>
      <c r="V207" s="33"/>
      <c r="W207" s="31"/>
      <c r="X207" s="31"/>
      <c r="Y207" s="31"/>
      <c r="Z207" s="31"/>
      <c r="AA207" s="31"/>
      <c r="AO207" s="35"/>
      <c r="AP207" s="35"/>
      <c r="AQ207" s="35"/>
      <c r="AR207" s="35"/>
      <c r="AS207" s="35"/>
      <c r="AT207" s="68"/>
      <c r="AW207" s="35"/>
      <c r="AX207" s="35"/>
      <c r="AY207" s="35"/>
      <c r="AZ207" s="35"/>
      <c r="BA207" s="35"/>
      <c r="BB207" s="35"/>
    </row>
    <row r="208" spans="1:54" x14ac:dyDescent="0.25">
      <c r="A208" s="31"/>
      <c r="L208" s="31"/>
      <c r="M208" s="31"/>
      <c r="T208" s="31"/>
      <c r="U208" s="31"/>
      <c r="V208" s="33"/>
      <c r="W208" s="31"/>
      <c r="X208" s="31"/>
      <c r="Y208" s="31"/>
      <c r="Z208" s="31"/>
      <c r="AA208" s="31"/>
      <c r="AO208" s="35"/>
      <c r="AP208" s="35"/>
      <c r="AQ208" s="35"/>
      <c r="AR208" s="35"/>
      <c r="AS208" s="35"/>
      <c r="AT208" s="68"/>
      <c r="AW208" s="35"/>
      <c r="AX208" s="35"/>
      <c r="AY208" s="35"/>
      <c r="AZ208" s="35"/>
      <c r="BA208" s="35"/>
      <c r="BB208" s="35"/>
    </row>
    <row r="209" spans="1:54" x14ac:dyDescent="0.25">
      <c r="A209" s="31"/>
      <c r="L209" s="31"/>
      <c r="M209" s="31"/>
      <c r="T209" s="31"/>
      <c r="U209" s="31"/>
      <c r="V209" s="33"/>
      <c r="W209" s="31"/>
      <c r="X209" s="31"/>
      <c r="Y209" s="31"/>
      <c r="Z209" s="31"/>
      <c r="AA209" s="31"/>
      <c r="AO209" s="35"/>
      <c r="AP209" s="35"/>
      <c r="AQ209" s="35"/>
      <c r="AR209" s="35"/>
      <c r="AS209" s="35"/>
      <c r="AT209" s="68"/>
      <c r="AW209" s="35"/>
      <c r="AX209" s="35"/>
      <c r="AY209" s="35"/>
      <c r="AZ209" s="35"/>
      <c r="BA209" s="35"/>
      <c r="BB209" s="35"/>
    </row>
    <row r="210" spans="1:54" x14ac:dyDescent="0.25">
      <c r="A210" s="31"/>
      <c r="L210" s="31"/>
      <c r="M210" s="31"/>
      <c r="T210" s="31"/>
      <c r="U210" s="31"/>
      <c r="V210" s="33"/>
      <c r="W210" s="31"/>
      <c r="X210" s="31"/>
      <c r="Y210" s="31"/>
      <c r="Z210" s="31"/>
      <c r="AA210" s="31"/>
      <c r="AO210" s="35"/>
      <c r="AP210" s="35"/>
      <c r="AQ210" s="35"/>
      <c r="AR210" s="35"/>
      <c r="AS210" s="35"/>
      <c r="AT210" s="68"/>
      <c r="AW210" s="35"/>
      <c r="AX210" s="35"/>
      <c r="AY210" s="35"/>
      <c r="AZ210" s="35"/>
      <c r="BA210" s="35"/>
      <c r="BB210" s="35"/>
    </row>
    <row r="211" spans="1:54" x14ac:dyDescent="0.25">
      <c r="A211" s="31"/>
      <c r="L211" s="31"/>
      <c r="M211" s="31"/>
      <c r="T211" s="31"/>
      <c r="U211" s="31"/>
      <c r="V211" s="33"/>
      <c r="W211" s="31"/>
      <c r="X211" s="31"/>
      <c r="Y211" s="31"/>
      <c r="Z211" s="31"/>
      <c r="AA211" s="31"/>
      <c r="AO211" s="35"/>
      <c r="AP211" s="35"/>
      <c r="AQ211" s="35"/>
      <c r="AR211" s="35"/>
      <c r="AS211" s="35"/>
      <c r="AT211" s="68"/>
      <c r="AW211" s="35"/>
      <c r="AX211" s="35"/>
      <c r="AY211" s="35"/>
      <c r="AZ211" s="35"/>
      <c r="BA211" s="35"/>
      <c r="BB211" s="35"/>
    </row>
    <row r="212" spans="1:54" x14ac:dyDescent="0.25">
      <c r="A212" s="31"/>
      <c r="L212" s="31"/>
      <c r="M212" s="31"/>
      <c r="T212" s="31"/>
      <c r="U212" s="31"/>
      <c r="V212" s="33"/>
      <c r="W212" s="31"/>
      <c r="X212" s="31"/>
      <c r="Y212" s="31"/>
      <c r="Z212" s="31"/>
      <c r="AA212" s="31"/>
      <c r="AO212" s="35"/>
      <c r="AP212" s="35"/>
      <c r="AQ212" s="35"/>
      <c r="AR212" s="35"/>
      <c r="AS212" s="35"/>
      <c r="AT212" s="68"/>
      <c r="AW212" s="35"/>
      <c r="AX212" s="35"/>
      <c r="AY212" s="35"/>
      <c r="AZ212" s="35"/>
      <c r="BA212" s="35"/>
      <c r="BB212" s="35"/>
    </row>
    <row r="213" spans="1:54" x14ac:dyDescent="0.25">
      <c r="A213" s="31"/>
      <c r="L213" s="31"/>
      <c r="M213" s="31"/>
      <c r="T213" s="31"/>
      <c r="U213" s="31"/>
      <c r="V213" s="33"/>
      <c r="W213" s="31"/>
      <c r="X213" s="31"/>
      <c r="Y213" s="31"/>
      <c r="Z213" s="31"/>
      <c r="AA213" s="31"/>
      <c r="AO213" s="35"/>
      <c r="AP213" s="35"/>
      <c r="AQ213" s="35"/>
      <c r="AR213" s="35"/>
      <c r="AS213" s="35"/>
      <c r="AT213" s="68"/>
      <c r="AW213" s="35"/>
      <c r="AX213" s="35"/>
      <c r="AY213" s="35"/>
      <c r="AZ213" s="35"/>
      <c r="BA213" s="35"/>
      <c r="BB213" s="35"/>
    </row>
    <row r="214" spans="1:54" x14ac:dyDescent="0.25">
      <c r="A214" s="31"/>
      <c r="L214" s="31"/>
      <c r="M214" s="31"/>
      <c r="T214" s="31"/>
      <c r="U214" s="31"/>
      <c r="V214" s="33"/>
      <c r="W214" s="31"/>
      <c r="X214" s="31"/>
      <c r="Y214" s="31"/>
      <c r="Z214" s="31"/>
      <c r="AA214" s="31"/>
      <c r="AO214" s="35"/>
      <c r="AP214" s="35"/>
      <c r="AQ214" s="35"/>
      <c r="AR214" s="35"/>
      <c r="AS214" s="35"/>
      <c r="AT214" s="68"/>
      <c r="AW214" s="35"/>
      <c r="AX214" s="35"/>
      <c r="AY214" s="35"/>
      <c r="AZ214" s="35"/>
      <c r="BA214" s="35"/>
      <c r="BB214" s="35"/>
    </row>
    <row r="215" spans="1:54" x14ac:dyDescent="0.25">
      <c r="A215" s="31"/>
      <c r="L215" s="31"/>
      <c r="M215" s="31"/>
      <c r="T215" s="31"/>
      <c r="U215" s="31"/>
      <c r="V215" s="33"/>
      <c r="W215" s="31"/>
      <c r="X215" s="31"/>
      <c r="Y215" s="31"/>
      <c r="Z215" s="31"/>
      <c r="AA215" s="31"/>
      <c r="AO215" s="35"/>
      <c r="AP215" s="35"/>
      <c r="AQ215" s="35"/>
      <c r="AR215" s="35"/>
      <c r="AS215" s="35"/>
      <c r="AT215" s="68"/>
      <c r="AW215" s="35"/>
      <c r="AX215" s="35"/>
      <c r="AY215" s="35"/>
      <c r="AZ215" s="35"/>
      <c r="BA215" s="35"/>
      <c r="BB215" s="35"/>
    </row>
    <row r="216" spans="1:54" x14ac:dyDescent="0.25">
      <c r="A216" s="31"/>
      <c r="L216" s="31"/>
      <c r="M216" s="31"/>
      <c r="T216" s="31"/>
      <c r="U216" s="31"/>
      <c r="V216" s="33"/>
      <c r="W216" s="31"/>
      <c r="X216" s="31"/>
      <c r="Y216" s="31"/>
      <c r="Z216" s="31"/>
      <c r="AA216" s="31"/>
      <c r="AO216" s="35"/>
      <c r="AP216" s="35"/>
      <c r="AQ216" s="35"/>
      <c r="AR216" s="35"/>
      <c r="AS216" s="35"/>
      <c r="AT216" s="68"/>
      <c r="AW216" s="35"/>
      <c r="AX216" s="35"/>
      <c r="AY216" s="35"/>
      <c r="AZ216" s="35"/>
      <c r="BA216" s="35"/>
      <c r="BB216" s="35"/>
    </row>
    <row r="217" spans="1:54" x14ac:dyDescent="0.25">
      <c r="A217" s="31"/>
      <c r="L217" s="31"/>
      <c r="M217" s="31"/>
      <c r="T217" s="31"/>
      <c r="U217" s="31"/>
      <c r="V217" s="33"/>
      <c r="W217" s="31"/>
      <c r="X217" s="31"/>
      <c r="Y217" s="31"/>
      <c r="Z217" s="31"/>
      <c r="AA217" s="31"/>
      <c r="AO217" s="35"/>
      <c r="AP217" s="35"/>
      <c r="AQ217" s="35"/>
      <c r="AR217" s="35"/>
      <c r="AS217" s="35"/>
      <c r="AT217" s="68"/>
      <c r="AW217" s="35"/>
      <c r="AX217" s="35"/>
      <c r="AY217" s="35"/>
      <c r="AZ217" s="35"/>
      <c r="BA217" s="35"/>
      <c r="BB217" s="35"/>
    </row>
    <row r="218" spans="1:54" x14ac:dyDescent="0.25">
      <c r="A218" s="31"/>
      <c r="L218" s="31"/>
      <c r="M218" s="31"/>
      <c r="T218" s="31"/>
      <c r="U218" s="31"/>
      <c r="V218" s="33"/>
      <c r="W218" s="31"/>
      <c r="X218" s="31"/>
      <c r="Y218" s="31"/>
      <c r="Z218" s="31"/>
      <c r="AA218" s="31"/>
      <c r="AO218" s="35"/>
      <c r="AP218" s="35"/>
      <c r="AQ218" s="35"/>
      <c r="AR218" s="35"/>
      <c r="AS218" s="35"/>
      <c r="AT218" s="68"/>
      <c r="AW218" s="35"/>
      <c r="AX218" s="35"/>
      <c r="AY218" s="35"/>
      <c r="AZ218" s="35"/>
      <c r="BA218" s="35"/>
      <c r="BB218" s="35"/>
    </row>
    <row r="219" spans="1:54" x14ac:dyDescent="0.25">
      <c r="A219" s="31"/>
      <c r="L219" s="31"/>
      <c r="M219" s="31"/>
      <c r="T219" s="31"/>
      <c r="U219" s="31"/>
      <c r="V219" s="33"/>
      <c r="W219" s="31"/>
      <c r="X219" s="31"/>
      <c r="Y219" s="31"/>
      <c r="Z219" s="31"/>
      <c r="AA219" s="31"/>
      <c r="AO219" s="35"/>
      <c r="AP219" s="35"/>
      <c r="AQ219" s="35"/>
      <c r="AR219" s="35"/>
      <c r="AS219" s="35"/>
      <c r="AT219" s="68"/>
      <c r="AW219" s="35"/>
      <c r="AX219" s="35"/>
      <c r="AY219" s="35"/>
      <c r="AZ219" s="35"/>
      <c r="BA219" s="35"/>
      <c r="BB219" s="35"/>
    </row>
    <row r="220" spans="1:54" x14ac:dyDescent="0.25">
      <c r="A220" s="31"/>
      <c r="L220" s="31"/>
      <c r="M220" s="31"/>
      <c r="T220" s="31"/>
      <c r="U220" s="31"/>
      <c r="V220" s="33"/>
      <c r="W220" s="31"/>
      <c r="X220" s="31"/>
      <c r="Y220" s="31"/>
      <c r="Z220" s="31"/>
      <c r="AA220" s="31"/>
      <c r="AO220" s="35"/>
      <c r="AP220" s="35"/>
      <c r="AQ220" s="35"/>
      <c r="AR220" s="35"/>
      <c r="AS220" s="35"/>
      <c r="AT220" s="68"/>
      <c r="AW220" s="35"/>
      <c r="AX220" s="35"/>
      <c r="AY220" s="35"/>
      <c r="AZ220" s="35"/>
      <c r="BA220" s="35"/>
      <c r="BB220" s="35"/>
    </row>
    <row r="221" spans="1:54" x14ac:dyDescent="0.25">
      <c r="A221" s="31"/>
      <c r="L221" s="31"/>
      <c r="M221" s="31"/>
      <c r="T221" s="31"/>
      <c r="U221" s="31"/>
      <c r="V221" s="33"/>
      <c r="W221" s="31"/>
      <c r="X221" s="31"/>
      <c r="Y221" s="31"/>
      <c r="Z221" s="31"/>
      <c r="AA221" s="31"/>
      <c r="AO221" s="35"/>
      <c r="AP221" s="35"/>
      <c r="AQ221" s="35"/>
      <c r="AR221" s="35"/>
      <c r="AS221" s="35"/>
      <c r="AT221" s="68"/>
      <c r="AW221" s="35"/>
      <c r="AX221" s="35"/>
      <c r="AY221" s="35"/>
      <c r="AZ221" s="35"/>
      <c r="BA221" s="35"/>
      <c r="BB221" s="35"/>
    </row>
    <row r="222" spans="1:54" x14ac:dyDescent="0.25">
      <c r="A222" s="31"/>
      <c r="L222" s="31"/>
      <c r="M222" s="31"/>
      <c r="T222" s="31"/>
      <c r="U222" s="31"/>
      <c r="V222" s="33"/>
      <c r="W222" s="31"/>
      <c r="X222" s="31"/>
      <c r="Y222" s="31"/>
      <c r="Z222" s="31"/>
      <c r="AA222" s="31"/>
      <c r="AO222" s="35"/>
      <c r="AP222" s="35"/>
      <c r="AQ222" s="35"/>
      <c r="AR222" s="35"/>
      <c r="AS222" s="35"/>
      <c r="AT222" s="68"/>
      <c r="AW222" s="35"/>
      <c r="AX222" s="35"/>
      <c r="AY222" s="35"/>
      <c r="AZ222" s="35"/>
      <c r="BA222" s="35"/>
      <c r="BB222" s="35"/>
    </row>
    <row r="223" spans="1:54" x14ac:dyDescent="0.25">
      <c r="A223" s="31"/>
      <c r="L223" s="31"/>
      <c r="M223" s="31"/>
      <c r="T223" s="31"/>
      <c r="U223" s="31"/>
      <c r="V223" s="33"/>
      <c r="W223" s="31"/>
      <c r="X223" s="31"/>
      <c r="Y223" s="31"/>
      <c r="Z223" s="31"/>
      <c r="AA223" s="31"/>
      <c r="AO223" s="35"/>
      <c r="AP223" s="35"/>
      <c r="AQ223" s="35"/>
      <c r="AR223" s="35"/>
      <c r="AS223" s="35"/>
      <c r="AT223" s="68"/>
      <c r="AW223" s="35"/>
      <c r="AX223" s="35"/>
      <c r="AY223" s="35"/>
      <c r="AZ223" s="35"/>
      <c r="BA223" s="35"/>
      <c r="BB223" s="35"/>
    </row>
    <row r="224" spans="1:54" x14ac:dyDescent="0.25">
      <c r="A224" s="31"/>
      <c r="L224" s="31"/>
      <c r="M224" s="31"/>
      <c r="T224" s="31"/>
      <c r="U224" s="31"/>
      <c r="V224" s="33"/>
      <c r="W224" s="31"/>
      <c r="X224" s="31"/>
      <c r="Y224" s="31"/>
      <c r="Z224" s="31"/>
      <c r="AA224" s="31"/>
      <c r="AO224" s="35"/>
      <c r="AP224" s="35"/>
      <c r="AQ224" s="35"/>
      <c r="AR224" s="35"/>
      <c r="AS224" s="35"/>
      <c r="AT224" s="68"/>
      <c r="AW224" s="35"/>
      <c r="AX224" s="35"/>
      <c r="AY224" s="35"/>
      <c r="AZ224" s="35"/>
      <c r="BA224" s="35"/>
      <c r="BB224" s="35"/>
    </row>
    <row r="225" spans="1:54" x14ac:dyDescent="0.25">
      <c r="A225" s="31"/>
      <c r="L225" s="31"/>
      <c r="M225" s="31"/>
      <c r="T225" s="31"/>
      <c r="U225" s="31"/>
      <c r="V225" s="33"/>
      <c r="W225" s="31"/>
      <c r="X225" s="31"/>
      <c r="Y225" s="31"/>
      <c r="Z225" s="31"/>
      <c r="AA225" s="31"/>
      <c r="AO225" s="35"/>
      <c r="AP225" s="35"/>
      <c r="AQ225" s="35"/>
      <c r="AR225" s="35"/>
      <c r="AS225" s="35"/>
      <c r="AT225" s="68"/>
      <c r="AW225" s="35"/>
      <c r="AX225" s="35"/>
      <c r="AY225" s="35"/>
      <c r="AZ225" s="35"/>
      <c r="BA225" s="35"/>
      <c r="BB225" s="35"/>
    </row>
    <row r="226" spans="1:54" x14ac:dyDescent="0.25">
      <c r="A226" s="31"/>
      <c r="L226" s="31"/>
      <c r="M226" s="31"/>
      <c r="T226" s="31"/>
      <c r="U226" s="31"/>
      <c r="V226" s="33"/>
      <c r="W226" s="31"/>
      <c r="X226" s="31"/>
      <c r="Y226" s="31"/>
      <c r="Z226" s="31"/>
      <c r="AA226" s="31"/>
      <c r="AO226" s="35"/>
      <c r="AP226" s="35"/>
      <c r="AQ226" s="35"/>
      <c r="AR226" s="35"/>
      <c r="AS226" s="35"/>
      <c r="AT226" s="68"/>
      <c r="AW226" s="35"/>
      <c r="AX226" s="35"/>
      <c r="AY226" s="35"/>
      <c r="AZ226" s="35"/>
      <c r="BA226" s="35"/>
      <c r="BB226" s="35"/>
    </row>
    <row r="227" spans="1:54" x14ac:dyDescent="0.25">
      <c r="A227" s="31"/>
      <c r="L227" s="31"/>
      <c r="M227" s="31"/>
      <c r="T227" s="31"/>
      <c r="U227" s="31"/>
      <c r="V227" s="33"/>
      <c r="W227" s="31"/>
      <c r="X227" s="31"/>
      <c r="Y227" s="31"/>
      <c r="Z227" s="31"/>
      <c r="AA227" s="31"/>
      <c r="AO227" s="35"/>
      <c r="AP227" s="35"/>
      <c r="AQ227" s="35"/>
      <c r="AR227" s="35"/>
      <c r="AS227" s="35"/>
      <c r="AT227" s="68"/>
      <c r="AW227" s="35"/>
      <c r="AX227" s="35"/>
      <c r="AY227" s="35"/>
      <c r="AZ227" s="35"/>
      <c r="BA227" s="35"/>
      <c r="BB227" s="35"/>
    </row>
    <row r="228" spans="1:54" x14ac:dyDescent="0.25">
      <c r="A228" s="31"/>
      <c r="L228" s="31"/>
      <c r="M228" s="31"/>
      <c r="T228" s="31"/>
      <c r="U228" s="31"/>
      <c r="V228" s="33"/>
      <c r="W228" s="31"/>
      <c r="X228" s="31"/>
      <c r="Y228" s="31"/>
      <c r="Z228" s="31"/>
      <c r="AA228" s="31"/>
      <c r="AO228" s="35"/>
      <c r="AP228" s="35"/>
      <c r="AQ228" s="35"/>
      <c r="AR228" s="35"/>
      <c r="AS228" s="35"/>
      <c r="AT228" s="68"/>
      <c r="AW228" s="35"/>
      <c r="AX228" s="35"/>
      <c r="AY228" s="35"/>
      <c r="AZ228" s="35"/>
      <c r="BA228" s="35"/>
      <c r="BB228" s="35"/>
    </row>
    <row r="229" spans="1:54" x14ac:dyDescent="0.25">
      <c r="A229" s="31"/>
      <c r="L229" s="31"/>
      <c r="M229" s="31"/>
      <c r="T229" s="31"/>
      <c r="U229" s="31"/>
      <c r="V229" s="33"/>
      <c r="W229" s="31"/>
      <c r="X229" s="31"/>
      <c r="Y229" s="31"/>
      <c r="Z229" s="31"/>
      <c r="AA229" s="31"/>
      <c r="AO229" s="35"/>
      <c r="AP229" s="35"/>
      <c r="AQ229" s="35"/>
      <c r="AR229" s="35"/>
      <c r="AS229" s="35"/>
      <c r="AT229" s="68"/>
      <c r="AW229" s="35"/>
      <c r="AX229" s="35"/>
      <c r="AY229" s="35"/>
      <c r="AZ229" s="35"/>
      <c r="BA229" s="35"/>
      <c r="BB229" s="35"/>
    </row>
    <row r="230" spans="1:54" x14ac:dyDescent="0.25">
      <c r="A230" s="31"/>
      <c r="L230" s="31"/>
      <c r="M230" s="31"/>
      <c r="T230" s="31"/>
      <c r="U230" s="31"/>
      <c r="V230" s="33"/>
      <c r="W230" s="31"/>
      <c r="X230" s="31"/>
      <c r="Y230" s="31"/>
      <c r="Z230" s="31"/>
      <c r="AA230" s="31"/>
      <c r="AO230" s="35"/>
      <c r="AP230" s="35"/>
      <c r="AQ230" s="35"/>
      <c r="AR230" s="35"/>
      <c r="AS230" s="35"/>
      <c r="AT230" s="68"/>
      <c r="AW230" s="35"/>
      <c r="AX230" s="35"/>
      <c r="AY230" s="35"/>
      <c r="AZ230" s="35"/>
      <c r="BA230" s="35"/>
      <c r="BB230" s="35"/>
    </row>
    <row r="231" spans="1:54" x14ac:dyDescent="0.25">
      <c r="A231" s="31"/>
      <c r="L231" s="31"/>
      <c r="M231" s="31"/>
      <c r="T231" s="31"/>
      <c r="U231" s="31"/>
      <c r="V231" s="33"/>
      <c r="W231" s="31"/>
      <c r="X231" s="31"/>
      <c r="Y231" s="31"/>
      <c r="Z231" s="31"/>
      <c r="AA231" s="31"/>
      <c r="AO231" s="35"/>
      <c r="AP231" s="35"/>
      <c r="AQ231" s="35"/>
      <c r="AR231" s="35"/>
      <c r="AS231" s="35"/>
      <c r="AT231" s="68"/>
      <c r="AW231" s="35"/>
      <c r="AX231" s="35"/>
      <c r="AY231" s="35"/>
      <c r="AZ231" s="35"/>
      <c r="BA231" s="35"/>
      <c r="BB231" s="35"/>
    </row>
    <row r="232" spans="1:54" x14ac:dyDescent="0.25">
      <c r="A232" s="31"/>
      <c r="L232" s="31"/>
      <c r="M232" s="31"/>
      <c r="T232" s="31"/>
      <c r="U232" s="31"/>
      <c r="V232" s="33"/>
      <c r="W232" s="31"/>
      <c r="X232" s="31"/>
      <c r="Y232" s="31"/>
      <c r="Z232" s="31"/>
      <c r="AA232" s="31"/>
      <c r="AO232" s="35"/>
      <c r="AP232" s="35"/>
      <c r="AQ232" s="35"/>
      <c r="AR232" s="35"/>
      <c r="AS232" s="35"/>
      <c r="AT232" s="68"/>
      <c r="AW232" s="35"/>
      <c r="AX232" s="35"/>
      <c r="AY232" s="35"/>
      <c r="AZ232" s="35"/>
      <c r="BA232" s="35"/>
      <c r="BB232" s="35"/>
    </row>
    <row r="233" spans="1:54" x14ac:dyDescent="0.25">
      <c r="A233" s="31"/>
      <c r="L233" s="31"/>
      <c r="M233" s="31"/>
      <c r="T233" s="31"/>
      <c r="U233" s="31"/>
      <c r="V233" s="33"/>
      <c r="W233" s="31"/>
      <c r="X233" s="31"/>
      <c r="Y233" s="31"/>
      <c r="Z233" s="31"/>
      <c r="AA233" s="31"/>
      <c r="AO233" s="35"/>
      <c r="AP233" s="35"/>
      <c r="AQ233" s="35"/>
      <c r="AR233" s="35"/>
      <c r="AS233" s="35"/>
      <c r="AT233" s="68"/>
      <c r="AW233" s="35"/>
      <c r="AX233" s="35"/>
      <c r="AY233" s="35"/>
      <c r="AZ233" s="35"/>
      <c r="BA233" s="35"/>
      <c r="BB233" s="35"/>
    </row>
    <row r="234" spans="1:54" x14ac:dyDescent="0.25">
      <c r="A234" s="31"/>
      <c r="L234" s="31"/>
      <c r="M234" s="31"/>
      <c r="T234" s="31"/>
      <c r="U234" s="31"/>
      <c r="V234" s="33"/>
      <c r="W234" s="31"/>
      <c r="X234" s="31"/>
      <c r="Y234" s="31"/>
      <c r="Z234" s="31"/>
      <c r="AA234" s="31"/>
      <c r="AO234" s="35"/>
      <c r="AP234" s="35"/>
      <c r="AQ234" s="35"/>
      <c r="AR234" s="35"/>
      <c r="AS234" s="35"/>
      <c r="AT234" s="68"/>
      <c r="AW234" s="35"/>
      <c r="AX234" s="35"/>
      <c r="AY234" s="35"/>
      <c r="AZ234" s="35"/>
      <c r="BA234" s="35"/>
      <c r="BB234" s="35"/>
    </row>
    <row r="235" spans="1:54" x14ac:dyDescent="0.25">
      <c r="A235" s="31"/>
      <c r="L235" s="31"/>
      <c r="M235" s="31"/>
      <c r="T235" s="31"/>
      <c r="U235" s="31"/>
      <c r="V235" s="33"/>
      <c r="W235" s="31"/>
      <c r="X235" s="31"/>
      <c r="Y235" s="31"/>
      <c r="Z235" s="31"/>
      <c r="AA235" s="31"/>
      <c r="AO235" s="35"/>
      <c r="AP235" s="35"/>
      <c r="AQ235" s="35"/>
      <c r="AR235" s="35"/>
      <c r="AS235" s="35"/>
      <c r="AT235" s="68"/>
      <c r="AW235" s="35"/>
      <c r="AX235" s="35"/>
      <c r="AY235" s="35"/>
      <c r="AZ235" s="35"/>
      <c r="BA235" s="35"/>
      <c r="BB235" s="35"/>
    </row>
    <row r="236" spans="1:54" x14ac:dyDescent="0.25">
      <c r="A236" s="31"/>
      <c r="L236" s="31"/>
      <c r="M236" s="31"/>
      <c r="T236" s="31"/>
      <c r="U236" s="31"/>
      <c r="V236" s="33"/>
      <c r="W236" s="31"/>
      <c r="X236" s="31"/>
      <c r="Y236" s="31"/>
      <c r="Z236" s="31"/>
      <c r="AA236" s="31"/>
      <c r="AO236" s="35"/>
      <c r="AP236" s="35"/>
      <c r="AQ236" s="35"/>
      <c r="AR236" s="35"/>
      <c r="AS236" s="35"/>
      <c r="AT236" s="68"/>
      <c r="AW236" s="35"/>
      <c r="AX236" s="35"/>
      <c r="AY236" s="35"/>
      <c r="AZ236" s="35"/>
      <c r="BA236" s="35"/>
      <c r="BB236" s="35"/>
    </row>
    <row r="237" spans="1:54" x14ac:dyDescent="0.25">
      <c r="A237" s="31"/>
      <c r="L237" s="31"/>
      <c r="M237" s="31"/>
      <c r="T237" s="31"/>
      <c r="U237" s="31"/>
      <c r="V237" s="33"/>
      <c r="W237" s="31"/>
      <c r="X237" s="31"/>
      <c r="Y237" s="31"/>
      <c r="Z237" s="31"/>
      <c r="AA237" s="31"/>
      <c r="AO237" s="35"/>
      <c r="AP237" s="35"/>
      <c r="AQ237" s="35"/>
      <c r="AR237" s="35"/>
      <c r="AS237" s="35"/>
      <c r="AT237" s="68"/>
      <c r="AW237" s="35"/>
      <c r="AX237" s="35"/>
      <c r="AY237" s="35"/>
      <c r="AZ237" s="35"/>
      <c r="BA237" s="35"/>
      <c r="BB237" s="35"/>
    </row>
    <row r="238" spans="1:54" x14ac:dyDescent="0.25">
      <c r="A238" s="31"/>
      <c r="L238" s="31"/>
      <c r="M238" s="31"/>
      <c r="T238" s="31"/>
      <c r="U238" s="31"/>
      <c r="V238" s="33"/>
      <c r="W238" s="31"/>
      <c r="X238" s="31"/>
      <c r="Y238" s="31"/>
      <c r="Z238" s="31"/>
      <c r="AA238" s="31"/>
      <c r="AO238" s="35"/>
      <c r="AP238" s="35"/>
      <c r="AQ238" s="35"/>
      <c r="AR238" s="35"/>
      <c r="AS238" s="35"/>
      <c r="AT238" s="68"/>
      <c r="AW238" s="35"/>
      <c r="AX238" s="35"/>
      <c r="AY238" s="35"/>
      <c r="AZ238" s="35"/>
      <c r="BA238" s="35"/>
      <c r="BB238" s="35"/>
    </row>
    <row r="239" spans="1:54" x14ac:dyDescent="0.25">
      <c r="A239" s="31"/>
      <c r="L239" s="31"/>
      <c r="M239" s="31"/>
      <c r="T239" s="31"/>
      <c r="U239" s="31"/>
      <c r="V239" s="33"/>
      <c r="W239" s="31"/>
      <c r="X239" s="31"/>
      <c r="Y239" s="31"/>
      <c r="Z239" s="31"/>
      <c r="AA239" s="31"/>
      <c r="AO239" s="35"/>
      <c r="AP239" s="35"/>
      <c r="AQ239" s="35"/>
      <c r="AR239" s="35"/>
      <c r="AS239" s="35"/>
      <c r="AT239" s="68"/>
      <c r="AW239" s="35"/>
      <c r="AX239" s="35"/>
      <c r="AY239" s="35"/>
      <c r="AZ239" s="35"/>
      <c r="BA239" s="35"/>
      <c r="BB239" s="35"/>
    </row>
    <row r="240" spans="1:54" x14ac:dyDescent="0.25">
      <c r="A240" s="31"/>
      <c r="L240" s="31"/>
      <c r="M240" s="31"/>
      <c r="T240" s="31"/>
      <c r="U240" s="31"/>
      <c r="V240" s="33"/>
      <c r="W240" s="31"/>
      <c r="X240" s="31"/>
      <c r="Y240" s="31"/>
      <c r="Z240" s="31"/>
      <c r="AA240" s="31"/>
      <c r="AO240" s="35"/>
      <c r="AP240" s="35"/>
      <c r="AQ240" s="35"/>
      <c r="AR240" s="35"/>
      <c r="AS240" s="35"/>
      <c r="AT240" s="68"/>
      <c r="AW240" s="35"/>
      <c r="AX240" s="35"/>
      <c r="AY240" s="35"/>
      <c r="AZ240" s="35"/>
      <c r="BA240" s="35"/>
      <c r="BB240" s="35"/>
    </row>
    <row r="241" spans="1:54" x14ac:dyDescent="0.25">
      <c r="A241" s="31"/>
      <c r="L241" s="31"/>
      <c r="M241" s="31"/>
      <c r="T241" s="31"/>
      <c r="U241" s="31"/>
      <c r="V241" s="33"/>
      <c r="W241" s="31"/>
      <c r="X241" s="31"/>
      <c r="Y241" s="31"/>
      <c r="Z241" s="31"/>
      <c r="AA241" s="31"/>
      <c r="AO241" s="35"/>
      <c r="AP241" s="35"/>
      <c r="AQ241" s="35"/>
      <c r="AR241" s="35"/>
      <c r="AS241" s="35"/>
      <c r="AT241" s="68"/>
      <c r="AW241" s="35"/>
      <c r="AX241" s="35"/>
      <c r="AY241" s="35"/>
      <c r="AZ241" s="35"/>
      <c r="BA241" s="35"/>
      <c r="BB241" s="35"/>
    </row>
    <row r="242" spans="1:54" x14ac:dyDescent="0.25">
      <c r="A242" s="31"/>
      <c r="L242" s="31"/>
      <c r="M242" s="31"/>
      <c r="T242" s="31"/>
      <c r="U242" s="31"/>
      <c r="V242" s="33"/>
      <c r="W242" s="31"/>
      <c r="X242" s="31"/>
      <c r="Y242" s="31"/>
      <c r="Z242" s="31"/>
      <c r="AA242" s="31"/>
      <c r="AO242" s="35"/>
      <c r="AP242" s="35"/>
      <c r="AQ242" s="35"/>
      <c r="AR242" s="35"/>
      <c r="AS242" s="35"/>
      <c r="AT242" s="68"/>
      <c r="AW242" s="35"/>
      <c r="AX242" s="35"/>
      <c r="AY242" s="35"/>
      <c r="AZ242" s="35"/>
      <c r="BA242" s="35"/>
      <c r="BB242" s="35"/>
    </row>
    <row r="243" spans="1:54" x14ac:dyDescent="0.25">
      <c r="A243" s="31"/>
      <c r="L243" s="31"/>
      <c r="M243" s="31"/>
      <c r="T243" s="31"/>
      <c r="U243" s="31"/>
      <c r="V243" s="33"/>
      <c r="W243" s="31"/>
      <c r="X243" s="31"/>
      <c r="Y243" s="31"/>
      <c r="Z243" s="31"/>
      <c r="AA243" s="31"/>
      <c r="AO243" s="35"/>
      <c r="AP243" s="35"/>
      <c r="AQ243" s="35"/>
      <c r="AR243" s="35"/>
      <c r="AS243" s="35"/>
      <c r="AT243" s="68"/>
      <c r="AW243" s="35"/>
      <c r="AX243" s="35"/>
      <c r="AY243" s="35"/>
      <c r="AZ243" s="35"/>
      <c r="BA243" s="35"/>
      <c r="BB243" s="35"/>
    </row>
    <row r="244" spans="1:54" x14ac:dyDescent="0.25">
      <c r="A244" s="31"/>
      <c r="L244" s="31"/>
      <c r="M244" s="31"/>
      <c r="T244" s="31"/>
      <c r="U244" s="31"/>
      <c r="V244" s="33"/>
      <c r="W244" s="31"/>
      <c r="X244" s="31"/>
      <c r="Y244" s="31"/>
      <c r="Z244" s="31"/>
      <c r="AA244" s="31"/>
      <c r="AO244" s="35"/>
      <c r="AP244" s="35"/>
      <c r="AQ244" s="35"/>
      <c r="AR244" s="35"/>
      <c r="AS244" s="35"/>
      <c r="AT244" s="68"/>
      <c r="AW244" s="35"/>
      <c r="AX244" s="35"/>
      <c r="AY244" s="35"/>
      <c r="AZ244" s="35"/>
      <c r="BA244" s="35"/>
      <c r="BB244" s="35"/>
    </row>
    <row r="245" spans="1:54" x14ac:dyDescent="0.25">
      <c r="A245" s="31"/>
      <c r="L245" s="31"/>
      <c r="M245" s="31"/>
      <c r="T245" s="31"/>
      <c r="U245" s="31"/>
      <c r="V245" s="33"/>
      <c r="W245" s="31"/>
      <c r="X245" s="31"/>
      <c r="Y245" s="31"/>
      <c r="Z245" s="31"/>
      <c r="AA245" s="31"/>
      <c r="AO245" s="35"/>
      <c r="AP245" s="35"/>
      <c r="AQ245" s="35"/>
      <c r="AR245" s="35"/>
      <c r="AS245" s="35"/>
      <c r="AT245" s="68"/>
      <c r="AW245" s="35"/>
      <c r="AX245" s="35"/>
      <c r="AY245" s="35"/>
      <c r="AZ245" s="35"/>
      <c r="BA245" s="35"/>
      <c r="BB245" s="35"/>
    </row>
    <row r="246" spans="1:54" x14ac:dyDescent="0.25">
      <c r="A246" s="31"/>
      <c r="L246" s="31"/>
      <c r="M246" s="31"/>
      <c r="T246" s="31"/>
      <c r="U246" s="31"/>
      <c r="V246" s="33"/>
      <c r="W246" s="31"/>
      <c r="X246" s="31"/>
      <c r="Y246" s="31"/>
      <c r="Z246" s="31"/>
      <c r="AA246" s="31"/>
      <c r="AO246" s="35"/>
      <c r="AP246" s="35"/>
      <c r="AQ246" s="35"/>
      <c r="AR246" s="35"/>
      <c r="AS246" s="35"/>
      <c r="AT246" s="68"/>
      <c r="AW246" s="35"/>
      <c r="AX246" s="35"/>
      <c r="AY246" s="35"/>
      <c r="AZ246" s="35"/>
      <c r="BA246" s="35"/>
      <c r="BB246" s="35"/>
    </row>
    <row r="247" spans="1:54" x14ac:dyDescent="0.25">
      <c r="A247" s="31"/>
      <c r="L247" s="31"/>
      <c r="M247" s="31"/>
      <c r="T247" s="31"/>
      <c r="U247" s="31"/>
      <c r="V247" s="33"/>
      <c r="W247" s="31"/>
      <c r="X247" s="31"/>
      <c r="Y247" s="31"/>
      <c r="Z247" s="31"/>
      <c r="AA247" s="31"/>
      <c r="AO247" s="35"/>
      <c r="AP247" s="35"/>
      <c r="AQ247" s="35"/>
      <c r="AR247" s="35"/>
      <c r="AS247" s="35"/>
      <c r="AT247" s="68"/>
      <c r="AW247" s="35"/>
      <c r="AX247" s="35"/>
      <c r="AY247" s="35"/>
      <c r="AZ247" s="35"/>
      <c r="BA247" s="35"/>
      <c r="BB247" s="35"/>
    </row>
    <row r="248" spans="1:54" x14ac:dyDescent="0.25">
      <c r="A248" s="31"/>
      <c r="L248" s="31"/>
      <c r="M248" s="31"/>
      <c r="T248" s="31"/>
      <c r="U248" s="31"/>
      <c r="V248" s="33"/>
      <c r="W248" s="31"/>
      <c r="X248" s="31"/>
      <c r="Y248" s="31"/>
      <c r="Z248" s="31"/>
      <c r="AA248" s="31"/>
      <c r="AO248" s="35"/>
      <c r="AP248" s="35"/>
      <c r="AQ248" s="35"/>
      <c r="AR248" s="35"/>
      <c r="AS248" s="35"/>
      <c r="AT248" s="68"/>
      <c r="AW248" s="35"/>
      <c r="AX248" s="35"/>
      <c r="AY248" s="35"/>
      <c r="AZ248" s="35"/>
      <c r="BA248" s="35"/>
      <c r="BB248" s="35"/>
    </row>
    <row r="249" spans="1:54" x14ac:dyDescent="0.25">
      <c r="A249" s="31"/>
      <c r="L249" s="31"/>
      <c r="M249" s="31"/>
      <c r="T249" s="31"/>
      <c r="U249" s="31"/>
      <c r="V249" s="33"/>
      <c r="W249" s="31"/>
      <c r="X249" s="31"/>
      <c r="Y249" s="31"/>
      <c r="Z249" s="31"/>
      <c r="AA249" s="31"/>
      <c r="AO249" s="35"/>
      <c r="AP249" s="35"/>
      <c r="AQ249" s="35"/>
      <c r="AR249" s="35"/>
      <c r="AS249" s="35"/>
      <c r="AT249" s="68"/>
      <c r="AW249" s="35"/>
      <c r="AX249" s="35"/>
      <c r="AY249" s="35"/>
      <c r="AZ249" s="35"/>
      <c r="BA249" s="35"/>
      <c r="BB249" s="35"/>
    </row>
    <row r="250" spans="1:54" x14ac:dyDescent="0.25">
      <c r="A250" s="31"/>
      <c r="L250" s="31"/>
      <c r="M250" s="31"/>
      <c r="T250" s="31"/>
      <c r="U250" s="31"/>
      <c r="V250" s="33"/>
      <c r="W250" s="31"/>
      <c r="X250" s="31"/>
      <c r="Y250" s="31"/>
      <c r="Z250" s="31"/>
      <c r="AA250" s="31"/>
      <c r="AO250" s="35"/>
      <c r="AP250" s="35"/>
      <c r="AQ250" s="35"/>
      <c r="AR250" s="35"/>
      <c r="AS250" s="35"/>
      <c r="AT250" s="68"/>
      <c r="AW250" s="35"/>
      <c r="AX250" s="35"/>
      <c r="AY250" s="35"/>
      <c r="AZ250" s="35"/>
      <c r="BA250" s="35"/>
      <c r="BB250" s="35"/>
    </row>
    <row r="251" spans="1:54" x14ac:dyDescent="0.25">
      <c r="A251" s="31"/>
      <c r="L251" s="31"/>
      <c r="M251" s="31"/>
      <c r="T251" s="31"/>
      <c r="U251" s="31"/>
      <c r="V251" s="33"/>
      <c r="W251" s="31"/>
      <c r="X251" s="31"/>
      <c r="Y251" s="31"/>
      <c r="Z251" s="31"/>
      <c r="AA251" s="31"/>
      <c r="AO251" s="35"/>
      <c r="AP251" s="35"/>
      <c r="AQ251" s="35"/>
      <c r="AR251" s="35"/>
      <c r="AS251" s="35"/>
      <c r="AT251" s="68"/>
      <c r="AW251" s="35"/>
      <c r="AX251" s="35"/>
      <c r="AY251" s="35"/>
      <c r="AZ251" s="35"/>
      <c r="BA251" s="35"/>
      <c r="BB251" s="35"/>
    </row>
    <row r="252" spans="1:54" x14ac:dyDescent="0.25">
      <c r="A252" s="31"/>
      <c r="L252" s="31"/>
      <c r="M252" s="31"/>
      <c r="T252" s="31"/>
      <c r="U252" s="31"/>
      <c r="V252" s="33"/>
      <c r="W252" s="31"/>
      <c r="X252" s="31"/>
      <c r="Y252" s="31"/>
      <c r="Z252" s="31"/>
      <c r="AA252" s="31"/>
      <c r="AO252" s="35"/>
      <c r="AP252" s="35"/>
      <c r="AQ252" s="35"/>
      <c r="AR252" s="35"/>
      <c r="AS252" s="35"/>
      <c r="AT252" s="68"/>
      <c r="AW252" s="35"/>
      <c r="AX252" s="35"/>
      <c r="AY252" s="35"/>
      <c r="AZ252" s="35"/>
      <c r="BA252" s="35"/>
      <c r="BB252" s="35"/>
    </row>
    <row r="253" spans="1:54" x14ac:dyDescent="0.25">
      <c r="A253" s="31"/>
      <c r="L253" s="31"/>
      <c r="M253" s="31"/>
      <c r="T253" s="31"/>
      <c r="U253" s="31"/>
      <c r="V253" s="33"/>
      <c r="W253" s="31"/>
      <c r="X253" s="31"/>
      <c r="Y253" s="31"/>
      <c r="Z253" s="31"/>
      <c r="AA253" s="31"/>
      <c r="AO253" s="35"/>
      <c r="AP253" s="35"/>
      <c r="AQ253" s="35"/>
      <c r="AR253" s="35"/>
      <c r="AS253" s="35"/>
      <c r="AT253" s="68"/>
      <c r="AW253" s="35"/>
      <c r="AX253" s="35"/>
      <c r="AY253" s="35"/>
      <c r="AZ253" s="35"/>
      <c r="BA253" s="35"/>
      <c r="BB253" s="35"/>
    </row>
    <row r="254" spans="1:54" x14ac:dyDescent="0.25">
      <c r="A254" s="31"/>
      <c r="L254" s="31"/>
      <c r="M254" s="31"/>
      <c r="T254" s="31"/>
      <c r="U254" s="31"/>
      <c r="V254" s="33"/>
      <c r="W254" s="31"/>
      <c r="X254" s="31"/>
      <c r="Y254" s="31"/>
      <c r="Z254" s="31"/>
      <c r="AA254" s="31"/>
      <c r="AO254" s="35"/>
      <c r="AP254" s="35"/>
      <c r="AQ254" s="35"/>
      <c r="AR254" s="35"/>
      <c r="AS254" s="35"/>
      <c r="AT254" s="68"/>
      <c r="AW254" s="35"/>
      <c r="AX254" s="35"/>
      <c r="AY254" s="35"/>
      <c r="AZ254" s="35"/>
      <c r="BA254" s="35"/>
      <c r="BB254" s="35"/>
    </row>
    <row r="255" spans="1:54" x14ac:dyDescent="0.25">
      <c r="A255" s="31"/>
      <c r="L255" s="31"/>
      <c r="M255" s="31"/>
      <c r="T255" s="31"/>
      <c r="U255" s="31"/>
      <c r="V255" s="33"/>
      <c r="W255" s="31"/>
      <c r="X255" s="31"/>
      <c r="Y255" s="31"/>
      <c r="Z255" s="31"/>
      <c r="AA255" s="31"/>
      <c r="AO255" s="35"/>
      <c r="AP255" s="35"/>
      <c r="AQ255" s="35"/>
      <c r="AR255" s="35"/>
      <c r="AS255" s="35"/>
      <c r="AT255" s="68"/>
      <c r="AW255" s="35"/>
      <c r="AX255" s="35"/>
      <c r="AY255" s="35"/>
      <c r="AZ255" s="35"/>
      <c r="BA255" s="35"/>
      <c r="BB255" s="35"/>
    </row>
    <row r="256" spans="1:54" x14ac:dyDescent="0.25">
      <c r="A256" s="31"/>
      <c r="L256" s="31"/>
      <c r="M256" s="31"/>
      <c r="T256" s="31"/>
      <c r="U256" s="31"/>
      <c r="V256" s="33"/>
      <c r="W256" s="31"/>
      <c r="X256" s="31"/>
      <c r="Y256" s="31"/>
      <c r="Z256" s="31"/>
      <c r="AA256" s="31"/>
      <c r="AO256" s="35"/>
      <c r="AP256" s="35"/>
      <c r="AQ256" s="35"/>
      <c r="AR256" s="35"/>
      <c r="AS256" s="35"/>
      <c r="AT256" s="68"/>
      <c r="AW256" s="35"/>
      <c r="AX256" s="35"/>
      <c r="AY256" s="35"/>
      <c r="AZ256" s="35"/>
      <c r="BA256" s="35"/>
      <c r="BB256" s="35"/>
    </row>
    <row r="257" spans="1:54" x14ac:dyDescent="0.25">
      <c r="A257" s="31"/>
      <c r="L257" s="31"/>
      <c r="M257" s="31"/>
      <c r="T257" s="31"/>
      <c r="U257" s="31"/>
      <c r="V257" s="33"/>
      <c r="W257" s="31"/>
      <c r="X257" s="31"/>
      <c r="Y257" s="31"/>
      <c r="Z257" s="31"/>
      <c r="AA257" s="31"/>
      <c r="AO257" s="35"/>
      <c r="AP257" s="35"/>
      <c r="AQ257" s="35"/>
      <c r="AR257" s="35"/>
      <c r="AS257" s="35"/>
      <c r="AT257" s="68"/>
      <c r="AW257" s="35"/>
      <c r="AX257" s="35"/>
      <c r="AY257" s="35"/>
      <c r="AZ257" s="35"/>
      <c r="BA257" s="35"/>
      <c r="BB257" s="35"/>
    </row>
    <row r="258" spans="1:54" x14ac:dyDescent="0.25">
      <c r="A258" s="31"/>
      <c r="L258" s="31"/>
      <c r="M258" s="31"/>
      <c r="T258" s="31"/>
      <c r="U258" s="31"/>
      <c r="V258" s="33"/>
      <c r="W258" s="31"/>
      <c r="X258" s="31"/>
      <c r="Y258" s="31"/>
      <c r="Z258" s="31"/>
      <c r="AA258" s="31"/>
      <c r="AO258" s="35"/>
      <c r="AP258" s="35"/>
      <c r="AQ258" s="35"/>
      <c r="AR258" s="35"/>
      <c r="AS258" s="35"/>
      <c r="AT258" s="68"/>
      <c r="AW258" s="35"/>
      <c r="AX258" s="35"/>
      <c r="AY258" s="35"/>
      <c r="AZ258" s="35"/>
      <c r="BA258" s="35"/>
      <c r="BB258" s="35"/>
    </row>
    <row r="259" spans="1:54" x14ac:dyDescent="0.25">
      <c r="A259" s="31"/>
      <c r="L259" s="31"/>
      <c r="M259" s="31"/>
      <c r="T259" s="31"/>
      <c r="U259" s="31"/>
      <c r="V259" s="33"/>
      <c r="W259" s="31"/>
      <c r="X259" s="31"/>
      <c r="Y259" s="31"/>
      <c r="Z259" s="31"/>
      <c r="AA259" s="31"/>
      <c r="AO259" s="35"/>
      <c r="AP259" s="35"/>
      <c r="AQ259" s="35"/>
      <c r="AR259" s="35"/>
      <c r="AS259" s="35"/>
      <c r="AT259" s="68"/>
      <c r="AW259" s="35"/>
      <c r="AX259" s="35"/>
      <c r="AY259" s="35"/>
      <c r="AZ259" s="35"/>
      <c r="BA259" s="35"/>
      <c r="BB259" s="35"/>
    </row>
    <row r="260" spans="1:54" x14ac:dyDescent="0.25">
      <c r="A260" s="31"/>
      <c r="L260" s="31"/>
      <c r="M260" s="31"/>
      <c r="T260" s="31"/>
      <c r="U260" s="31"/>
      <c r="V260" s="33"/>
      <c r="W260" s="31"/>
      <c r="X260" s="31"/>
      <c r="Y260" s="31"/>
      <c r="Z260" s="31"/>
      <c r="AA260" s="31"/>
      <c r="AO260" s="35"/>
      <c r="AP260" s="35"/>
      <c r="AQ260" s="35"/>
      <c r="AR260" s="35"/>
      <c r="AS260" s="35"/>
      <c r="AT260" s="68"/>
      <c r="AW260" s="35"/>
      <c r="AX260" s="35"/>
      <c r="AY260" s="35"/>
      <c r="AZ260" s="35"/>
      <c r="BA260" s="35"/>
      <c r="BB260" s="35"/>
    </row>
    <row r="261" spans="1:54" x14ac:dyDescent="0.25">
      <c r="A261" s="31"/>
      <c r="L261" s="31"/>
      <c r="M261" s="31"/>
      <c r="T261" s="31"/>
      <c r="U261" s="31"/>
      <c r="V261" s="33"/>
      <c r="W261" s="31"/>
      <c r="X261" s="31"/>
      <c r="Y261" s="31"/>
      <c r="Z261" s="31"/>
      <c r="AA261" s="31"/>
      <c r="AO261" s="35"/>
      <c r="AP261" s="35"/>
      <c r="AQ261" s="35"/>
      <c r="AR261" s="35"/>
      <c r="AS261" s="35"/>
      <c r="AT261" s="68"/>
      <c r="AW261" s="35"/>
      <c r="AX261" s="35"/>
      <c r="AY261" s="35"/>
      <c r="AZ261" s="35"/>
      <c r="BA261" s="35"/>
      <c r="BB261" s="35"/>
    </row>
    <row r="262" spans="1:54" x14ac:dyDescent="0.25">
      <c r="A262" s="31"/>
      <c r="L262" s="31"/>
      <c r="M262" s="31"/>
      <c r="T262" s="31"/>
      <c r="U262" s="31"/>
      <c r="V262" s="33"/>
      <c r="W262" s="31"/>
      <c r="X262" s="31"/>
      <c r="Y262" s="31"/>
      <c r="Z262" s="31"/>
      <c r="AA262" s="31"/>
      <c r="AO262" s="35"/>
      <c r="AP262" s="35"/>
      <c r="AQ262" s="35"/>
      <c r="AR262" s="35"/>
      <c r="AS262" s="35"/>
      <c r="AT262" s="68"/>
      <c r="AW262" s="35"/>
      <c r="AX262" s="35"/>
      <c r="AY262" s="35"/>
      <c r="AZ262" s="35"/>
      <c r="BA262" s="35"/>
      <c r="BB262" s="35"/>
    </row>
    <row r="263" spans="1:54" x14ac:dyDescent="0.25">
      <c r="A263" s="31"/>
      <c r="L263" s="31"/>
      <c r="M263" s="31"/>
      <c r="T263" s="31"/>
      <c r="U263" s="31"/>
      <c r="V263" s="33"/>
      <c r="W263" s="31"/>
      <c r="X263" s="31"/>
      <c r="Y263" s="31"/>
      <c r="Z263" s="31"/>
      <c r="AA263" s="31"/>
      <c r="AO263" s="35"/>
      <c r="AP263" s="35"/>
      <c r="AQ263" s="35"/>
      <c r="AR263" s="35"/>
      <c r="AS263" s="35"/>
      <c r="AT263" s="68"/>
      <c r="AW263" s="35"/>
      <c r="AX263" s="35"/>
      <c r="AY263" s="35"/>
      <c r="AZ263" s="35"/>
      <c r="BA263" s="35"/>
      <c r="BB263" s="35"/>
    </row>
    <row r="264" spans="1:54" x14ac:dyDescent="0.25">
      <c r="A264" s="31"/>
      <c r="L264" s="31"/>
      <c r="M264" s="31"/>
      <c r="T264" s="31"/>
      <c r="U264" s="31"/>
      <c r="V264" s="33"/>
      <c r="W264" s="31"/>
      <c r="X264" s="31"/>
      <c r="Y264" s="31"/>
      <c r="Z264" s="31"/>
      <c r="AA264" s="31"/>
      <c r="AO264" s="35"/>
      <c r="AP264" s="35"/>
      <c r="AQ264" s="35"/>
      <c r="AR264" s="35"/>
      <c r="AS264" s="35"/>
      <c r="AT264" s="68"/>
      <c r="AW264" s="35"/>
      <c r="AX264" s="35"/>
      <c r="AY264" s="35"/>
      <c r="AZ264" s="35"/>
      <c r="BA264" s="35"/>
      <c r="BB264" s="35"/>
    </row>
    <row r="265" spans="1:54" x14ac:dyDescent="0.25">
      <c r="A265" s="31"/>
      <c r="L265" s="31"/>
      <c r="M265" s="31"/>
      <c r="T265" s="31"/>
      <c r="U265" s="31"/>
      <c r="V265" s="33"/>
      <c r="W265" s="31"/>
      <c r="X265" s="31"/>
      <c r="Y265" s="31"/>
      <c r="Z265" s="31"/>
      <c r="AA265" s="31"/>
      <c r="AO265" s="35"/>
      <c r="AP265" s="35"/>
      <c r="AQ265" s="35"/>
      <c r="AR265" s="35"/>
      <c r="AS265" s="35"/>
      <c r="AT265" s="68"/>
      <c r="AW265" s="35"/>
      <c r="AX265" s="35"/>
      <c r="AY265" s="35"/>
      <c r="AZ265" s="35"/>
      <c r="BA265" s="35"/>
      <c r="BB265" s="35"/>
    </row>
    <row r="266" spans="1:54" x14ac:dyDescent="0.25">
      <c r="A266" s="31"/>
      <c r="L266" s="31"/>
      <c r="M266" s="31"/>
      <c r="T266" s="31"/>
      <c r="U266" s="31"/>
      <c r="V266" s="33"/>
      <c r="W266" s="31"/>
      <c r="X266" s="31"/>
      <c r="Y266" s="31"/>
      <c r="Z266" s="31"/>
      <c r="AA266" s="31"/>
      <c r="AO266" s="35"/>
      <c r="AP266" s="35"/>
      <c r="AQ266" s="35"/>
      <c r="AR266" s="35"/>
      <c r="AS266" s="35"/>
      <c r="AT266" s="68"/>
      <c r="AW266" s="35"/>
      <c r="AX266" s="35"/>
      <c r="AY266" s="35"/>
      <c r="AZ266" s="35"/>
      <c r="BA266" s="35"/>
      <c r="BB266" s="35"/>
    </row>
    <row r="267" spans="1:54" x14ac:dyDescent="0.25">
      <c r="A267" s="31"/>
      <c r="L267" s="31"/>
      <c r="M267" s="31"/>
      <c r="T267" s="31"/>
      <c r="U267" s="31"/>
      <c r="V267" s="33"/>
      <c r="W267" s="31"/>
      <c r="X267" s="31"/>
      <c r="Y267" s="31"/>
      <c r="Z267" s="31"/>
      <c r="AA267" s="31"/>
      <c r="AO267" s="35"/>
      <c r="AP267" s="35"/>
      <c r="AQ267" s="35"/>
      <c r="AR267" s="35"/>
      <c r="AS267" s="35"/>
      <c r="AT267" s="68"/>
      <c r="AW267" s="35"/>
      <c r="AX267" s="35"/>
      <c r="AY267" s="35"/>
      <c r="AZ267" s="35"/>
      <c r="BA267" s="35"/>
      <c r="BB267" s="35"/>
    </row>
    <row r="268" spans="1:54" x14ac:dyDescent="0.25">
      <c r="A268" s="31"/>
      <c r="L268" s="31"/>
      <c r="M268" s="31"/>
      <c r="T268" s="31"/>
      <c r="U268" s="31"/>
      <c r="V268" s="33"/>
      <c r="W268" s="31"/>
      <c r="X268" s="31"/>
      <c r="Y268" s="31"/>
      <c r="Z268" s="31"/>
      <c r="AA268" s="31"/>
      <c r="AO268" s="35"/>
      <c r="AP268" s="35"/>
      <c r="AQ268" s="35"/>
      <c r="AR268" s="35"/>
      <c r="AS268" s="35"/>
      <c r="AT268" s="68"/>
      <c r="AW268" s="35"/>
      <c r="AX268" s="35"/>
      <c r="AY268" s="35"/>
      <c r="AZ268" s="35"/>
      <c r="BA268" s="35"/>
      <c r="BB268" s="35"/>
    </row>
    <row r="269" spans="1:54" x14ac:dyDescent="0.25">
      <c r="A269" s="31"/>
      <c r="L269" s="31"/>
      <c r="M269" s="31"/>
      <c r="T269" s="31"/>
      <c r="U269" s="31"/>
      <c r="V269" s="33"/>
      <c r="W269" s="31"/>
      <c r="X269" s="31"/>
      <c r="Y269" s="31"/>
      <c r="Z269" s="31"/>
      <c r="AA269" s="31"/>
      <c r="AO269" s="35"/>
      <c r="AP269" s="35"/>
      <c r="AQ269" s="35"/>
      <c r="AR269" s="35"/>
      <c r="AS269" s="35"/>
      <c r="AT269" s="68"/>
      <c r="AW269" s="35"/>
      <c r="AX269" s="35"/>
      <c r="AY269" s="35"/>
      <c r="AZ269" s="35"/>
      <c r="BA269" s="35"/>
      <c r="BB269" s="35"/>
    </row>
    <row r="270" spans="1:54" x14ac:dyDescent="0.25">
      <c r="A270" s="31"/>
      <c r="L270" s="31"/>
      <c r="M270" s="31"/>
      <c r="T270" s="31"/>
      <c r="U270" s="31"/>
      <c r="V270" s="33"/>
      <c r="W270" s="31"/>
      <c r="X270" s="31"/>
      <c r="Y270" s="31"/>
      <c r="Z270" s="31"/>
      <c r="AA270" s="31"/>
      <c r="AO270" s="35"/>
      <c r="AP270" s="35"/>
      <c r="AQ270" s="35"/>
      <c r="AR270" s="35"/>
      <c r="AS270" s="35"/>
      <c r="AT270" s="68"/>
      <c r="AW270" s="35"/>
      <c r="AX270" s="35"/>
      <c r="AY270" s="35"/>
      <c r="AZ270" s="35"/>
      <c r="BA270" s="35"/>
      <c r="BB270" s="35"/>
    </row>
    <row r="271" spans="1:54" x14ac:dyDescent="0.25">
      <c r="A271" s="31"/>
      <c r="L271" s="31"/>
      <c r="M271" s="31"/>
      <c r="T271" s="31"/>
      <c r="U271" s="31"/>
      <c r="V271" s="33"/>
      <c r="W271" s="31"/>
      <c r="X271" s="31"/>
      <c r="Y271" s="31"/>
      <c r="Z271" s="31"/>
      <c r="AA271" s="31"/>
      <c r="AO271" s="35"/>
      <c r="AP271" s="35"/>
      <c r="AQ271" s="35"/>
      <c r="AR271" s="35"/>
      <c r="AS271" s="35"/>
      <c r="AT271" s="68"/>
      <c r="AW271" s="35"/>
      <c r="AX271" s="35"/>
      <c r="AY271" s="35"/>
      <c r="AZ271" s="35"/>
      <c r="BA271" s="35"/>
      <c r="BB271" s="35"/>
    </row>
    <row r="272" spans="1:54" x14ac:dyDescent="0.25">
      <c r="A272" s="31"/>
      <c r="L272" s="31"/>
      <c r="M272" s="31"/>
      <c r="T272" s="31"/>
      <c r="U272" s="31"/>
      <c r="V272" s="33"/>
      <c r="W272" s="31"/>
      <c r="X272" s="31"/>
      <c r="Y272" s="31"/>
      <c r="Z272" s="31"/>
      <c r="AA272" s="31"/>
      <c r="AO272" s="35"/>
      <c r="AP272" s="35"/>
      <c r="AQ272" s="35"/>
      <c r="AR272" s="35"/>
      <c r="AS272" s="35"/>
      <c r="AT272" s="68"/>
      <c r="AW272" s="35"/>
      <c r="AX272" s="35"/>
      <c r="AY272" s="35"/>
      <c r="AZ272" s="35"/>
      <c r="BA272" s="35"/>
      <c r="BB272" s="35"/>
    </row>
    <row r="273" spans="1:54" x14ac:dyDescent="0.25">
      <c r="A273" s="31"/>
      <c r="L273" s="31"/>
      <c r="M273" s="31"/>
      <c r="T273" s="31"/>
      <c r="U273" s="31"/>
      <c r="V273" s="33"/>
      <c r="W273" s="31"/>
      <c r="X273" s="31"/>
      <c r="Y273" s="31"/>
      <c r="Z273" s="31"/>
      <c r="AA273" s="31"/>
      <c r="AO273" s="35"/>
      <c r="AP273" s="35"/>
      <c r="AQ273" s="35"/>
      <c r="AR273" s="35"/>
      <c r="AS273" s="35"/>
      <c r="AT273" s="68"/>
      <c r="AW273" s="35"/>
      <c r="AX273" s="35"/>
      <c r="AY273" s="35"/>
      <c r="AZ273" s="35"/>
      <c r="BA273" s="35"/>
      <c r="BB273" s="35"/>
    </row>
    <row r="274" spans="1:54" x14ac:dyDescent="0.25">
      <c r="A274" s="31"/>
      <c r="L274" s="31"/>
      <c r="M274" s="31"/>
      <c r="T274" s="31"/>
      <c r="U274" s="31"/>
      <c r="V274" s="33"/>
      <c r="W274" s="31"/>
      <c r="X274" s="31"/>
      <c r="Y274" s="31"/>
      <c r="Z274" s="31"/>
      <c r="AA274" s="31"/>
      <c r="AO274" s="35"/>
      <c r="AP274" s="35"/>
      <c r="AQ274" s="35"/>
      <c r="AR274" s="35"/>
      <c r="AS274" s="35"/>
      <c r="AT274" s="68"/>
      <c r="AW274" s="35"/>
      <c r="AX274" s="35"/>
      <c r="AY274" s="35"/>
      <c r="AZ274" s="35"/>
      <c r="BA274" s="35"/>
      <c r="BB274" s="35"/>
    </row>
    <row r="275" spans="1:54" x14ac:dyDescent="0.25">
      <c r="A275" s="31"/>
      <c r="L275" s="31"/>
      <c r="M275" s="31"/>
      <c r="T275" s="31"/>
      <c r="U275" s="31"/>
      <c r="V275" s="33"/>
      <c r="W275" s="31"/>
      <c r="X275" s="31"/>
      <c r="Y275" s="31"/>
      <c r="Z275" s="31"/>
      <c r="AA275" s="31"/>
      <c r="AO275" s="35"/>
      <c r="AP275" s="35"/>
      <c r="AQ275" s="35"/>
      <c r="AR275" s="35"/>
      <c r="AS275" s="35"/>
      <c r="AT275" s="68"/>
      <c r="AW275" s="35"/>
      <c r="AX275" s="35"/>
      <c r="AY275" s="35"/>
      <c r="AZ275" s="35"/>
      <c r="BA275" s="35"/>
      <c r="BB275" s="35"/>
    </row>
    <row r="276" spans="1:54" x14ac:dyDescent="0.25">
      <c r="A276" s="31"/>
      <c r="L276" s="31"/>
      <c r="M276" s="31"/>
      <c r="T276" s="31"/>
      <c r="U276" s="31"/>
      <c r="V276" s="33"/>
      <c r="W276" s="31"/>
      <c r="X276" s="31"/>
      <c r="Y276" s="31"/>
      <c r="Z276" s="31"/>
      <c r="AA276" s="31"/>
      <c r="AO276" s="35"/>
      <c r="AP276" s="35"/>
      <c r="AQ276" s="35"/>
      <c r="AR276" s="35"/>
      <c r="AS276" s="35"/>
      <c r="AT276" s="68"/>
      <c r="AW276" s="35"/>
      <c r="AX276" s="35"/>
      <c r="AY276" s="35"/>
      <c r="AZ276" s="35"/>
      <c r="BA276" s="35"/>
      <c r="BB276" s="35"/>
    </row>
    <row r="277" spans="1:54" x14ac:dyDescent="0.25">
      <c r="A277" s="31"/>
      <c r="L277" s="31"/>
      <c r="M277" s="31"/>
      <c r="T277" s="31"/>
      <c r="U277" s="31"/>
      <c r="V277" s="33"/>
      <c r="W277" s="31"/>
      <c r="X277" s="31"/>
      <c r="Y277" s="31"/>
      <c r="Z277" s="31"/>
      <c r="AA277" s="31"/>
      <c r="AO277" s="35"/>
      <c r="AP277" s="35"/>
      <c r="AQ277" s="35"/>
      <c r="AR277" s="35"/>
      <c r="AS277" s="35"/>
      <c r="AT277" s="68"/>
      <c r="AW277" s="35"/>
      <c r="AX277" s="35"/>
      <c r="AY277" s="35"/>
      <c r="AZ277" s="35"/>
      <c r="BA277" s="35"/>
      <c r="BB277" s="35"/>
    </row>
    <row r="278" spans="1:54" x14ac:dyDescent="0.25">
      <c r="A278" s="31"/>
      <c r="L278" s="31"/>
      <c r="M278" s="31"/>
      <c r="T278" s="31"/>
      <c r="U278" s="31"/>
      <c r="V278" s="33"/>
      <c r="W278" s="31"/>
      <c r="X278" s="31"/>
      <c r="Y278" s="31"/>
      <c r="Z278" s="31"/>
      <c r="AA278" s="31"/>
      <c r="AO278" s="35"/>
      <c r="AP278" s="35"/>
      <c r="AQ278" s="35"/>
      <c r="AR278" s="35"/>
      <c r="AS278" s="35"/>
      <c r="AT278" s="68"/>
      <c r="AW278" s="35"/>
      <c r="AX278" s="35"/>
      <c r="AY278" s="35"/>
      <c r="AZ278" s="35"/>
      <c r="BA278" s="35"/>
      <c r="BB278" s="35"/>
    </row>
    <row r="279" spans="1:54" x14ac:dyDescent="0.25">
      <c r="A279" s="31"/>
      <c r="L279" s="31"/>
      <c r="M279" s="31"/>
      <c r="T279" s="31"/>
      <c r="U279" s="31"/>
      <c r="V279" s="33"/>
      <c r="W279" s="31"/>
      <c r="X279" s="31"/>
      <c r="Y279" s="31"/>
      <c r="Z279" s="31"/>
      <c r="AA279" s="31"/>
      <c r="AO279" s="35"/>
      <c r="AP279" s="35"/>
      <c r="AQ279" s="35"/>
      <c r="AR279" s="35"/>
      <c r="AS279" s="35"/>
      <c r="AT279" s="68"/>
      <c r="AW279" s="35"/>
      <c r="AX279" s="35"/>
      <c r="AY279" s="35"/>
      <c r="AZ279" s="35"/>
      <c r="BA279" s="35"/>
      <c r="BB279" s="35"/>
    </row>
    <row r="280" spans="1:54" x14ac:dyDescent="0.25">
      <c r="A280" s="31"/>
      <c r="L280" s="31"/>
      <c r="M280" s="31"/>
      <c r="T280" s="31"/>
      <c r="U280" s="31"/>
      <c r="V280" s="33"/>
      <c r="W280" s="31"/>
      <c r="X280" s="31"/>
      <c r="Y280" s="31"/>
      <c r="Z280" s="31"/>
      <c r="AA280" s="31"/>
      <c r="AO280" s="35"/>
      <c r="AP280" s="35"/>
      <c r="AQ280" s="35"/>
      <c r="AR280" s="35"/>
      <c r="AS280" s="35"/>
      <c r="AT280" s="68"/>
      <c r="AW280" s="35"/>
      <c r="AX280" s="35"/>
      <c r="AY280" s="35"/>
      <c r="AZ280" s="35"/>
      <c r="BA280" s="35"/>
      <c r="BB280" s="35"/>
    </row>
    <row r="281" spans="1:54" x14ac:dyDescent="0.25">
      <c r="A281" s="31"/>
      <c r="L281" s="31"/>
      <c r="M281" s="31"/>
      <c r="T281" s="31"/>
      <c r="U281" s="31"/>
      <c r="V281" s="33"/>
      <c r="W281" s="31"/>
      <c r="X281" s="31"/>
      <c r="Y281" s="31"/>
      <c r="Z281" s="31"/>
      <c r="AA281" s="31"/>
      <c r="AO281" s="35"/>
      <c r="AP281" s="35"/>
      <c r="AQ281" s="35"/>
      <c r="AR281" s="35"/>
      <c r="AS281" s="35"/>
      <c r="AT281" s="68"/>
      <c r="AW281" s="35"/>
      <c r="AX281" s="35"/>
      <c r="AY281" s="35"/>
      <c r="AZ281" s="35"/>
      <c r="BA281" s="35"/>
      <c r="BB281" s="35"/>
    </row>
    <row r="282" spans="1:54" x14ac:dyDescent="0.25">
      <c r="A282" s="31"/>
      <c r="L282" s="31"/>
      <c r="M282" s="31"/>
      <c r="T282" s="31"/>
      <c r="U282" s="31"/>
      <c r="V282" s="33"/>
      <c r="W282" s="31"/>
      <c r="X282" s="31"/>
      <c r="Y282" s="31"/>
      <c r="Z282" s="31"/>
      <c r="AA282" s="31"/>
      <c r="AO282" s="35"/>
      <c r="AP282" s="35"/>
      <c r="AQ282" s="35"/>
      <c r="AR282" s="35"/>
      <c r="AS282" s="35"/>
      <c r="AT282" s="68"/>
      <c r="AW282" s="35"/>
      <c r="AX282" s="35"/>
      <c r="AY282" s="35"/>
      <c r="AZ282" s="35"/>
      <c r="BA282" s="35"/>
      <c r="BB282" s="35"/>
    </row>
    <row r="283" spans="1:54" x14ac:dyDescent="0.25">
      <c r="A283" s="31"/>
      <c r="L283" s="31"/>
      <c r="M283" s="31"/>
      <c r="T283" s="31"/>
      <c r="U283" s="31"/>
      <c r="V283" s="33"/>
      <c r="W283" s="31"/>
      <c r="X283" s="31"/>
      <c r="Y283" s="31"/>
      <c r="Z283" s="31"/>
      <c r="AA283" s="31"/>
      <c r="AO283" s="35"/>
      <c r="AP283" s="35"/>
      <c r="AQ283" s="35"/>
      <c r="AR283" s="35"/>
      <c r="AS283" s="35"/>
      <c r="AT283" s="68"/>
      <c r="AW283" s="35"/>
      <c r="AX283" s="35"/>
      <c r="AY283" s="35"/>
      <c r="AZ283" s="35"/>
      <c r="BA283" s="35"/>
      <c r="BB283" s="35"/>
    </row>
    <row r="284" spans="1:54" x14ac:dyDescent="0.25">
      <c r="A284" s="31"/>
      <c r="L284" s="31"/>
      <c r="M284" s="31"/>
      <c r="T284" s="31"/>
      <c r="U284" s="31"/>
      <c r="V284" s="33"/>
      <c r="W284" s="31"/>
      <c r="X284" s="31"/>
      <c r="Y284" s="31"/>
      <c r="Z284" s="31"/>
      <c r="AA284" s="31"/>
      <c r="AO284" s="35"/>
      <c r="AP284" s="35"/>
      <c r="AQ284" s="35"/>
      <c r="AR284" s="35"/>
      <c r="AS284" s="35"/>
      <c r="AT284" s="68"/>
      <c r="AW284" s="35"/>
      <c r="AX284" s="35"/>
      <c r="AY284" s="35"/>
      <c r="AZ284" s="35"/>
      <c r="BA284" s="35"/>
      <c r="BB284" s="35"/>
    </row>
    <row r="285" spans="1:54" x14ac:dyDescent="0.25">
      <c r="A285" s="31"/>
      <c r="L285" s="31"/>
      <c r="M285" s="31"/>
      <c r="T285" s="31"/>
      <c r="U285" s="31"/>
      <c r="V285" s="33"/>
      <c r="W285" s="31"/>
      <c r="X285" s="31"/>
      <c r="Y285" s="31"/>
      <c r="Z285" s="31"/>
      <c r="AA285" s="31"/>
      <c r="AO285" s="35"/>
      <c r="AP285" s="35"/>
      <c r="AQ285" s="35"/>
      <c r="AR285" s="35"/>
      <c r="AS285" s="35"/>
      <c r="AT285" s="68"/>
      <c r="AW285" s="35"/>
      <c r="AX285" s="35"/>
      <c r="AY285" s="35"/>
      <c r="AZ285" s="35"/>
      <c r="BA285" s="35"/>
      <c r="BB285" s="35"/>
    </row>
    <row r="286" spans="1:54" x14ac:dyDescent="0.25">
      <c r="A286" s="31"/>
      <c r="L286" s="31"/>
      <c r="M286" s="31"/>
      <c r="T286" s="31"/>
      <c r="U286" s="31"/>
      <c r="V286" s="33"/>
      <c r="W286" s="31"/>
      <c r="X286" s="31"/>
      <c r="Y286" s="31"/>
      <c r="Z286" s="31"/>
      <c r="AA286" s="31"/>
      <c r="AO286" s="35"/>
      <c r="AP286" s="35"/>
      <c r="AQ286" s="35"/>
      <c r="AR286" s="35"/>
      <c r="AS286" s="35"/>
      <c r="AT286" s="68"/>
      <c r="AW286" s="35"/>
      <c r="AX286" s="35"/>
      <c r="AY286" s="35"/>
      <c r="AZ286" s="35"/>
      <c r="BA286" s="35"/>
      <c r="BB286" s="35"/>
    </row>
    <row r="287" spans="1:54" x14ac:dyDescent="0.25">
      <c r="A287" s="31"/>
      <c r="L287" s="31"/>
      <c r="M287" s="31"/>
      <c r="T287" s="31"/>
      <c r="U287" s="31"/>
      <c r="V287" s="33"/>
      <c r="W287" s="31"/>
      <c r="X287" s="31"/>
      <c r="Y287" s="31"/>
      <c r="Z287" s="31"/>
      <c r="AA287" s="31"/>
      <c r="AO287" s="35"/>
      <c r="AP287" s="35"/>
      <c r="AQ287" s="35"/>
      <c r="AR287" s="35"/>
      <c r="AS287" s="35"/>
      <c r="AT287" s="68"/>
      <c r="AW287" s="35"/>
      <c r="AX287" s="35"/>
      <c r="AY287" s="35"/>
      <c r="AZ287" s="35"/>
      <c r="BA287" s="35"/>
      <c r="BB287" s="35"/>
    </row>
    <row r="288" spans="1:54" x14ac:dyDescent="0.25">
      <c r="A288" s="31"/>
      <c r="L288" s="31"/>
      <c r="M288" s="31"/>
      <c r="T288" s="31"/>
      <c r="U288" s="31"/>
      <c r="V288" s="33"/>
      <c r="W288" s="31"/>
      <c r="X288" s="31"/>
      <c r="Y288" s="31"/>
      <c r="Z288" s="31"/>
      <c r="AA288" s="31"/>
      <c r="AO288" s="35"/>
      <c r="AP288" s="35"/>
      <c r="AQ288" s="35"/>
      <c r="AR288" s="35"/>
      <c r="AS288" s="35"/>
      <c r="AT288" s="68"/>
      <c r="AW288" s="35"/>
      <c r="AX288" s="35"/>
      <c r="AY288" s="35"/>
      <c r="AZ288" s="35"/>
      <c r="BA288" s="35"/>
      <c r="BB288" s="35"/>
    </row>
    <row r="289" spans="1:54" x14ac:dyDescent="0.25">
      <c r="A289" s="31"/>
      <c r="L289" s="31"/>
      <c r="M289" s="31"/>
      <c r="T289" s="31"/>
      <c r="U289" s="31"/>
      <c r="V289" s="33"/>
      <c r="W289" s="31"/>
      <c r="X289" s="31"/>
      <c r="Y289" s="31"/>
      <c r="Z289" s="31"/>
      <c r="AA289" s="31"/>
      <c r="AO289" s="35"/>
      <c r="AP289" s="35"/>
      <c r="AQ289" s="35"/>
      <c r="AR289" s="35"/>
      <c r="AS289" s="35"/>
      <c r="AT289" s="68"/>
      <c r="AW289" s="35"/>
      <c r="AX289" s="35"/>
      <c r="AY289" s="35"/>
      <c r="AZ289" s="35"/>
      <c r="BA289" s="35"/>
      <c r="BB289" s="35"/>
    </row>
    <row r="290" spans="1:54" x14ac:dyDescent="0.25">
      <c r="A290" s="31"/>
      <c r="L290" s="31"/>
      <c r="M290" s="31"/>
      <c r="T290" s="31"/>
      <c r="U290" s="31"/>
      <c r="V290" s="33"/>
      <c r="W290" s="31"/>
      <c r="X290" s="31"/>
      <c r="Y290" s="31"/>
      <c r="Z290" s="31"/>
      <c r="AA290" s="31"/>
      <c r="AO290" s="35"/>
      <c r="AP290" s="35"/>
      <c r="AQ290" s="35"/>
      <c r="AR290" s="35"/>
      <c r="AS290" s="35"/>
      <c r="AT290" s="68"/>
      <c r="AW290" s="35"/>
      <c r="AX290" s="35"/>
      <c r="AY290" s="35"/>
      <c r="AZ290" s="35"/>
      <c r="BA290" s="35"/>
      <c r="BB290" s="35"/>
    </row>
    <row r="291" spans="1:54" x14ac:dyDescent="0.25">
      <c r="A291" s="31"/>
      <c r="L291" s="31"/>
      <c r="M291" s="31"/>
      <c r="T291" s="31"/>
      <c r="U291" s="31"/>
      <c r="V291" s="33"/>
      <c r="W291" s="31"/>
      <c r="X291" s="31"/>
      <c r="Y291" s="31"/>
      <c r="Z291" s="31"/>
      <c r="AA291" s="31"/>
      <c r="AO291" s="35"/>
      <c r="AP291" s="35"/>
      <c r="AQ291" s="35"/>
      <c r="AR291" s="35"/>
      <c r="AS291" s="35"/>
      <c r="AT291" s="68"/>
      <c r="AW291" s="35"/>
      <c r="AX291" s="35"/>
      <c r="AY291" s="35"/>
      <c r="AZ291" s="35"/>
      <c r="BA291" s="35"/>
      <c r="BB291" s="35"/>
    </row>
    <row r="292" spans="1:54" x14ac:dyDescent="0.25">
      <c r="A292" s="31"/>
      <c r="L292" s="31"/>
      <c r="M292" s="31"/>
      <c r="T292" s="31"/>
      <c r="U292" s="31"/>
      <c r="V292" s="33"/>
      <c r="W292" s="31"/>
      <c r="X292" s="31"/>
      <c r="Y292" s="31"/>
      <c r="Z292" s="31"/>
      <c r="AA292" s="31"/>
      <c r="AO292" s="35"/>
      <c r="AP292" s="35"/>
      <c r="AQ292" s="35"/>
      <c r="AR292" s="35"/>
      <c r="AS292" s="35"/>
      <c r="AT292" s="68"/>
      <c r="AW292" s="35"/>
      <c r="AX292" s="35"/>
      <c r="AY292" s="35"/>
      <c r="AZ292" s="35"/>
      <c r="BA292" s="35"/>
      <c r="BB292" s="35"/>
    </row>
    <row r="293" spans="1:54" x14ac:dyDescent="0.25">
      <c r="A293" s="31"/>
      <c r="L293" s="31"/>
      <c r="M293" s="31"/>
      <c r="T293" s="31"/>
      <c r="U293" s="31"/>
      <c r="V293" s="33"/>
      <c r="W293" s="31"/>
      <c r="X293" s="31"/>
      <c r="Y293" s="31"/>
      <c r="Z293" s="31"/>
      <c r="AA293" s="31"/>
      <c r="AO293" s="35"/>
      <c r="AP293" s="35"/>
      <c r="AQ293" s="35"/>
      <c r="AR293" s="35"/>
      <c r="AS293" s="35"/>
      <c r="AT293" s="68"/>
      <c r="AW293" s="35"/>
      <c r="AX293" s="35"/>
      <c r="AY293" s="35"/>
      <c r="AZ293" s="35"/>
      <c r="BA293" s="35"/>
      <c r="BB293" s="35"/>
    </row>
    <row r="294" spans="1:54" x14ac:dyDescent="0.25">
      <c r="A294" s="31"/>
      <c r="L294" s="31"/>
      <c r="M294" s="31"/>
      <c r="T294" s="31"/>
      <c r="U294" s="31"/>
      <c r="V294" s="33"/>
      <c r="W294" s="31"/>
      <c r="X294" s="31"/>
      <c r="Y294" s="31"/>
      <c r="Z294" s="31"/>
      <c r="AA294" s="31"/>
      <c r="AO294" s="35"/>
      <c r="AP294" s="35"/>
      <c r="AQ294" s="35"/>
      <c r="AR294" s="35"/>
      <c r="AS294" s="35"/>
      <c r="AT294" s="68"/>
      <c r="AW294" s="35"/>
      <c r="AX294" s="35"/>
      <c r="AY294" s="35"/>
      <c r="AZ294" s="35"/>
      <c r="BA294" s="35"/>
      <c r="BB294" s="35"/>
    </row>
    <row r="295" spans="1:54" x14ac:dyDescent="0.25">
      <c r="A295" s="31"/>
      <c r="L295" s="31"/>
      <c r="M295" s="31"/>
      <c r="T295" s="31"/>
      <c r="U295" s="31"/>
      <c r="V295" s="33"/>
      <c r="W295" s="31"/>
      <c r="X295" s="31"/>
      <c r="Y295" s="31"/>
      <c r="Z295" s="31"/>
      <c r="AA295" s="31"/>
      <c r="AO295" s="35"/>
      <c r="AP295" s="35"/>
      <c r="AQ295" s="35"/>
      <c r="AR295" s="35"/>
      <c r="AS295" s="35"/>
      <c r="AT295" s="68"/>
      <c r="AW295" s="35"/>
      <c r="AX295" s="35"/>
      <c r="AY295" s="35"/>
      <c r="AZ295" s="35"/>
      <c r="BA295" s="35"/>
      <c r="BB295" s="35"/>
    </row>
    <row r="296" spans="1:54" x14ac:dyDescent="0.25">
      <c r="A296" s="31"/>
      <c r="L296" s="31"/>
      <c r="M296" s="31"/>
      <c r="T296" s="31"/>
      <c r="U296" s="31"/>
      <c r="V296" s="33"/>
      <c r="W296" s="31"/>
      <c r="X296" s="31"/>
      <c r="Y296" s="31"/>
      <c r="Z296" s="31"/>
      <c r="AA296" s="31"/>
      <c r="AO296" s="35"/>
      <c r="AP296" s="35"/>
      <c r="AQ296" s="35"/>
      <c r="AR296" s="35"/>
      <c r="AS296" s="35"/>
      <c r="AT296" s="68"/>
      <c r="AW296" s="35"/>
      <c r="AX296" s="35"/>
      <c r="AY296" s="35"/>
      <c r="AZ296" s="35"/>
      <c r="BA296" s="35"/>
      <c r="BB296" s="35"/>
    </row>
    <row r="297" spans="1:54" x14ac:dyDescent="0.25">
      <c r="A297" s="31"/>
      <c r="L297" s="31"/>
      <c r="M297" s="31"/>
      <c r="T297" s="31"/>
      <c r="U297" s="31"/>
      <c r="V297" s="33"/>
      <c r="W297" s="31"/>
      <c r="X297" s="31"/>
      <c r="Y297" s="31"/>
      <c r="Z297" s="31"/>
      <c r="AA297" s="31"/>
      <c r="AO297" s="35"/>
      <c r="AP297" s="35"/>
      <c r="AQ297" s="35"/>
      <c r="AR297" s="35"/>
      <c r="AS297" s="35"/>
      <c r="AT297" s="68"/>
      <c r="AW297" s="35"/>
      <c r="AX297" s="35"/>
      <c r="AY297" s="35"/>
      <c r="AZ297" s="35"/>
      <c r="BA297" s="35"/>
      <c r="BB297" s="35"/>
    </row>
    <row r="298" spans="1:54" x14ac:dyDescent="0.25">
      <c r="A298" s="31"/>
      <c r="L298" s="31"/>
      <c r="M298" s="31"/>
      <c r="T298" s="31"/>
      <c r="U298" s="31"/>
      <c r="V298" s="33"/>
      <c r="W298" s="31"/>
      <c r="X298" s="31"/>
      <c r="Y298" s="31"/>
      <c r="Z298" s="31"/>
      <c r="AA298" s="31"/>
      <c r="AO298" s="35"/>
      <c r="AP298" s="35"/>
      <c r="AQ298" s="35"/>
      <c r="AR298" s="35"/>
      <c r="AS298" s="35"/>
      <c r="AT298" s="68"/>
      <c r="AW298" s="35"/>
      <c r="AX298" s="35"/>
      <c r="AY298" s="35"/>
      <c r="AZ298" s="35"/>
      <c r="BA298" s="35"/>
      <c r="BB298" s="35"/>
    </row>
    <row r="299" spans="1:54" x14ac:dyDescent="0.25">
      <c r="A299" s="31"/>
      <c r="L299" s="31"/>
      <c r="M299" s="31"/>
      <c r="T299" s="31"/>
      <c r="U299" s="31"/>
      <c r="V299" s="33"/>
      <c r="W299" s="31"/>
      <c r="X299" s="31"/>
      <c r="Y299" s="31"/>
      <c r="Z299" s="31"/>
      <c r="AA299" s="31"/>
      <c r="AO299" s="35"/>
      <c r="AP299" s="35"/>
      <c r="AQ299" s="35"/>
      <c r="AR299" s="35"/>
      <c r="AS299" s="35"/>
      <c r="AT299" s="68"/>
      <c r="AW299" s="35"/>
      <c r="AX299" s="35"/>
      <c r="AY299" s="35"/>
      <c r="AZ299" s="35"/>
      <c r="BA299" s="35"/>
      <c r="BB299" s="35"/>
    </row>
    <row r="300" spans="1:54" x14ac:dyDescent="0.25">
      <c r="A300" s="31"/>
      <c r="L300" s="31"/>
      <c r="M300" s="31"/>
      <c r="T300" s="31"/>
      <c r="U300" s="31"/>
      <c r="V300" s="33"/>
      <c r="W300" s="31"/>
      <c r="X300" s="31"/>
      <c r="Y300" s="31"/>
      <c r="Z300" s="31"/>
      <c r="AA300" s="31"/>
      <c r="AO300" s="35"/>
      <c r="AP300" s="35"/>
      <c r="AQ300" s="35"/>
      <c r="AR300" s="35"/>
      <c r="AS300" s="35"/>
      <c r="AT300" s="68"/>
      <c r="AW300" s="35"/>
      <c r="AX300" s="35"/>
      <c r="AY300" s="35"/>
      <c r="AZ300" s="35"/>
      <c r="BA300" s="35"/>
      <c r="BB300" s="35"/>
    </row>
    <row r="301" spans="1:54" x14ac:dyDescent="0.25">
      <c r="A301" s="31"/>
      <c r="L301" s="31"/>
      <c r="M301" s="31"/>
      <c r="T301" s="31"/>
      <c r="U301" s="31"/>
      <c r="V301" s="33"/>
      <c r="W301" s="31"/>
      <c r="X301" s="31"/>
      <c r="Y301" s="31"/>
      <c r="Z301" s="31"/>
      <c r="AA301" s="31"/>
      <c r="AO301" s="35"/>
      <c r="AP301" s="35"/>
      <c r="AQ301" s="35"/>
      <c r="AR301" s="35"/>
      <c r="AS301" s="35"/>
      <c r="AT301" s="68"/>
      <c r="AW301" s="35"/>
      <c r="AX301" s="35"/>
      <c r="AY301" s="35"/>
      <c r="AZ301" s="35"/>
      <c r="BA301" s="35"/>
      <c r="BB301" s="35"/>
    </row>
    <row r="302" spans="1:54" x14ac:dyDescent="0.25">
      <c r="A302" s="31"/>
      <c r="L302" s="31"/>
      <c r="M302" s="31"/>
      <c r="T302" s="31"/>
      <c r="U302" s="31"/>
      <c r="V302" s="33"/>
      <c r="W302" s="31"/>
      <c r="X302" s="31"/>
      <c r="Y302" s="31"/>
      <c r="Z302" s="31"/>
      <c r="AA302" s="31"/>
      <c r="AO302" s="35"/>
      <c r="AP302" s="35"/>
      <c r="AQ302" s="35"/>
      <c r="AR302" s="35"/>
      <c r="AS302" s="35"/>
      <c r="AT302" s="68"/>
      <c r="AW302" s="35"/>
      <c r="AX302" s="35"/>
      <c r="AY302" s="35"/>
      <c r="AZ302" s="35"/>
      <c r="BA302" s="35"/>
      <c r="BB302" s="35"/>
    </row>
    <row r="303" spans="1:54" x14ac:dyDescent="0.25">
      <c r="A303" s="31"/>
      <c r="L303" s="31"/>
      <c r="M303" s="31"/>
      <c r="T303" s="31"/>
      <c r="U303" s="31"/>
      <c r="V303" s="33"/>
      <c r="W303" s="31"/>
      <c r="X303" s="31"/>
      <c r="Y303" s="31"/>
      <c r="Z303" s="31"/>
      <c r="AA303" s="31"/>
      <c r="AO303" s="35"/>
      <c r="AP303" s="35"/>
      <c r="AQ303" s="35"/>
      <c r="AR303" s="35"/>
      <c r="AS303" s="35"/>
      <c r="AT303" s="68"/>
      <c r="AW303" s="35"/>
      <c r="AX303" s="35"/>
      <c r="AY303" s="35"/>
      <c r="AZ303" s="35"/>
      <c r="BA303" s="35"/>
      <c r="BB303" s="35"/>
    </row>
    <row r="304" spans="1:54" x14ac:dyDescent="0.25">
      <c r="A304" s="31"/>
      <c r="L304" s="31"/>
      <c r="M304" s="31"/>
      <c r="T304" s="31"/>
      <c r="U304" s="31"/>
      <c r="V304" s="33"/>
      <c r="W304" s="31"/>
      <c r="X304" s="31"/>
      <c r="Y304" s="31"/>
      <c r="Z304" s="31"/>
      <c r="AA304" s="31"/>
      <c r="AO304" s="35"/>
      <c r="AP304" s="35"/>
      <c r="AQ304" s="35"/>
      <c r="AR304" s="35"/>
      <c r="AS304" s="35"/>
      <c r="AT304" s="68"/>
      <c r="AW304" s="35"/>
      <c r="AX304" s="35"/>
      <c r="AY304" s="35"/>
      <c r="AZ304" s="35"/>
      <c r="BA304" s="35"/>
      <c r="BB304" s="35"/>
    </row>
    <row r="305" spans="1:54" x14ac:dyDescent="0.25">
      <c r="A305" s="31"/>
      <c r="L305" s="31"/>
      <c r="M305" s="31"/>
      <c r="T305" s="31"/>
      <c r="U305" s="31"/>
      <c r="V305" s="33"/>
      <c r="W305" s="31"/>
      <c r="X305" s="31"/>
      <c r="Y305" s="31"/>
      <c r="Z305" s="31"/>
      <c r="AA305" s="31"/>
      <c r="AO305" s="35"/>
      <c r="AP305" s="35"/>
      <c r="AQ305" s="35"/>
      <c r="AR305" s="35"/>
      <c r="AS305" s="35"/>
      <c r="AT305" s="68"/>
      <c r="AW305" s="35"/>
      <c r="AX305" s="35"/>
      <c r="AY305" s="35"/>
      <c r="AZ305" s="35"/>
      <c r="BA305" s="35"/>
      <c r="BB305" s="35"/>
    </row>
    <row r="306" spans="1:54" x14ac:dyDescent="0.25">
      <c r="A306" s="31"/>
      <c r="L306" s="31"/>
      <c r="M306" s="31"/>
      <c r="T306" s="31"/>
      <c r="U306" s="31"/>
      <c r="V306" s="33"/>
      <c r="W306" s="31"/>
      <c r="X306" s="31"/>
      <c r="Y306" s="31"/>
      <c r="Z306" s="31"/>
      <c r="AA306" s="31"/>
      <c r="AO306" s="35"/>
      <c r="AP306" s="35"/>
      <c r="AQ306" s="35"/>
      <c r="AR306" s="35"/>
      <c r="AS306" s="35"/>
      <c r="AT306" s="68"/>
      <c r="AW306" s="35"/>
      <c r="AX306" s="35"/>
      <c r="AY306" s="35"/>
      <c r="AZ306" s="35"/>
      <c r="BA306" s="35"/>
      <c r="BB306" s="35"/>
    </row>
    <row r="307" spans="1:54" x14ac:dyDescent="0.25">
      <c r="A307" s="31"/>
      <c r="L307" s="31"/>
      <c r="M307" s="31"/>
      <c r="T307" s="31"/>
      <c r="U307" s="31"/>
      <c r="V307" s="33"/>
      <c r="W307" s="31"/>
      <c r="X307" s="31"/>
      <c r="Y307" s="31"/>
      <c r="Z307" s="31"/>
      <c r="AA307" s="31"/>
      <c r="AO307" s="35"/>
      <c r="AP307" s="35"/>
      <c r="AQ307" s="35"/>
      <c r="AR307" s="35"/>
      <c r="AS307" s="35"/>
      <c r="AT307" s="68"/>
      <c r="AW307" s="35"/>
      <c r="AX307" s="35"/>
      <c r="AY307" s="35"/>
      <c r="AZ307" s="35"/>
      <c r="BA307" s="35"/>
      <c r="BB307" s="35"/>
    </row>
    <row r="308" spans="1:54" x14ac:dyDescent="0.25">
      <c r="A308" s="31"/>
      <c r="L308" s="31"/>
      <c r="M308" s="31"/>
      <c r="T308" s="31"/>
      <c r="U308" s="31"/>
      <c r="V308" s="33"/>
      <c r="W308" s="31"/>
      <c r="X308" s="31"/>
      <c r="Y308" s="31"/>
      <c r="Z308" s="31"/>
      <c r="AA308" s="31"/>
      <c r="AO308" s="35"/>
      <c r="AP308" s="35"/>
      <c r="AQ308" s="35"/>
      <c r="AR308" s="35"/>
      <c r="AS308" s="35"/>
      <c r="AT308" s="68"/>
      <c r="AW308" s="35"/>
      <c r="AX308" s="35"/>
      <c r="AY308" s="35"/>
      <c r="AZ308" s="35"/>
      <c r="BA308" s="35"/>
      <c r="BB308" s="35"/>
    </row>
    <row r="309" spans="1:54" x14ac:dyDescent="0.25">
      <c r="A309" s="31"/>
      <c r="L309" s="31"/>
      <c r="M309" s="31"/>
      <c r="T309" s="31"/>
      <c r="U309" s="31"/>
      <c r="V309" s="33"/>
      <c r="W309" s="31"/>
      <c r="X309" s="31"/>
      <c r="Y309" s="31"/>
      <c r="Z309" s="31"/>
      <c r="AA309" s="31"/>
      <c r="AO309" s="35"/>
      <c r="AP309" s="35"/>
      <c r="AQ309" s="35"/>
      <c r="AR309" s="35"/>
      <c r="AS309" s="35"/>
      <c r="AT309" s="68"/>
      <c r="AW309" s="35"/>
      <c r="AX309" s="35"/>
      <c r="AY309" s="35"/>
      <c r="AZ309" s="35"/>
      <c r="BA309" s="35"/>
      <c r="BB309" s="35"/>
    </row>
    <row r="310" spans="1:54" x14ac:dyDescent="0.25">
      <c r="A310" s="31"/>
      <c r="L310" s="31"/>
      <c r="M310" s="31"/>
      <c r="T310" s="31"/>
      <c r="U310" s="31"/>
      <c r="V310" s="33"/>
      <c r="W310" s="31"/>
      <c r="X310" s="31"/>
      <c r="Y310" s="31"/>
      <c r="Z310" s="31"/>
      <c r="AA310" s="31"/>
      <c r="AO310" s="35"/>
      <c r="AP310" s="35"/>
      <c r="AQ310" s="35"/>
      <c r="AR310" s="35"/>
      <c r="AS310" s="35"/>
      <c r="AT310" s="68"/>
      <c r="AW310" s="35"/>
      <c r="AX310" s="35"/>
      <c r="AY310" s="35"/>
      <c r="AZ310" s="35"/>
      <c r="BA310" s="35"/>
      <c r="BB310" s="35"/>
    </row>
    <row r="311" spans="1:54" x14ac:dyDescent="0.25">
      <c r="A311" s="31"/>
      <c r="L311" s="31"/>
      <c r="M311" s="31"/>
      <c r="T311" s="31"/>
      <c r="U311" s="31"/>
      <c r="V311" s="33"/>
      <c r="W311" s="31"/>
      <c r="X311" s="31"/>
      <c r="Y311" s="31"/>
      <c r="Z311" s="31"/>
      <c r="AA311" s="31"/>
      <c r="AO311" s="35"/>
      <c r="AP311" s="35"/>
      <c r="AQ311" s="35"/>
      <c r="AR311" s="35"/>
      <c r="AS311" s="35"/>
      <c r="AT311" s="68"/>
      <c r="AW311" s="35"/>
      <c r="AX311" s="35"/>
      <c r="AY311" s="35"/>
      <c r="AZ311" s="35"/>
      <c r="BA311" s="35"/>
      <c r="BB311" s="35"/>
    </row>
    <row r="312" spans="1:54" x14ac:dyDescent="0.25">
      <c r="A312" s="31"/>
      <c r="L312" s="31"/>
      <c r="M312" s="31"/>
      <c r="T312" s="31"/>
      <c r="U312" s="31"/>
      <c r="V312" s="33"/>
      <c r="W312" s="31"/>
      <c r="X312" s="31"/>
      <c r="Y312" s="31"/>
      <c r="Z312" s="31"/>
      <c r="AA312" s="31"/>
      <c r="AO312" s="35"/>
      <c r="AP312" s="35"/>
      <c r="AQ312" s="35"/>
      <c r="AR312" s="35"/>
      <c r="AS312" s="35"/>
      <c r="AT312" s="68"/>
      <c r="AW312" s="35"/>
      <c r="AX312" s="35"/>
      <c r="AY312" s="35"/>
      <c r="AZ312" s="35"/>
      <c r="BA312" s="35"/>
      <c r="BB312" s="35"/>
    </row>
    <row r="313" spans="1:54" x14ac:dyDescent="0.25">
      <c r="A313" s="31"/>
      <c r="L313" s="31"/>
      <c r="M313" s="31"/>
      <c r="T313" s="31"/>
      <c r="U313" s="31"/>
      <c r="V313" s="33"/>
      <c r="W313" s="31"/>
      <c r="X313" s="31"/>
      <c r="Y313" s="31"/>
      <c r="Z313" s="31"/>
      <c r="AA313" s="31"/>
      <c r="AO313" s="35"/>
      <c r="AP313" s="35"/>
      <c r="AQ313" s="35"/>
      <c r="AR313" s="35"/>
      <c r="AS313" s="35"/>
      <c r="AT313" s="68"/>
      <c r="AW313" s="35"/>
      <c r="AX313" s="35"/>
      <c r="AY313" s="35"/>
      <c r="AZ313" s="35"/>
      <c r="BA313" s="35"/>
      <c r="BB313" s="35"/>
    </row>
    <row r="314" spans="1:54" x14ac:dyDescent="0.25">
      <c r="A314" s="31"/>
      <c r="L314" s="31"/>
      <c r="M314" s="31"/>
      <c r="T314" s="31"/>
      <c r="U314" s="31"/>
      <c r="V314" s="33"/>
      <c r="W314" s="31"/>
      <c r="X314" s="31"/>
      <c r="Y314" s="31"/>
      <c r="Z314" s="31"/>
      <c r="AA314" s="31"/>
      <c r="AO314" s="35"/>
      <c r="AP314" s="35"/>
      <c r="AQ314" s="35"/>
      <c r="AR314" s="35"/>
      <c r="AS314" s="35"/>
      <c r="AT314" s="68"/>
      <c r="AW314" s="35"/>
      <c r="AX314" s="35"/>
      <c r="AY314" s="35"/>
      <c r="AZ314" s="35"/>
      <c r="BA314" s="35"/>
      <c r="BB314" s="35"/>
    </row>
    <row r="315" spans="1:54" x14ac:dyDescent="0.25">
      <c r="A315" s="31"/>
      <c r="L315" s="31"/>
      <c r="M315" s="31"/>
      <c r="T315" s="31"/>
      <c r="U315" s="31"/>
      <c r="V315" s="33"/>
      <c r="W315" s="31"/>
      <c r="X315" s="31"/>
      <c r="Y315" s="31"/>
      <c r="Z315" s="31"/>
      <c r="AA315" s="31"/>
      <c r="AO315" s="35"/>
      <c r="AP315" s="35"/>
      <c r="AQ315" s="35"/>
      <c r="AR315" s="35"/>
      <c r="AS315" s="35"/>
      <c r="AT315" s="68"/>
      <c r="AW315" s="35"/>
      <c r="AX315" s="35"/>
      <c r="AY315" s="35"/>
      <c r="AZ315" s="35"/>
      <c r="BA315" s="35"/>
      <c r="BB315" s="35"/>
    </row>
    <row r="316" spans="1:54" x14ac:dyDescent="0.25">
      <c r="A316" s="31"/>
      <c r="L316" s="31"/>
      <c r="M316" s="31"/>
      <c r="T316" s="31"/>
      <c r="U316" s="31"/>
      <c r="V316" s="33"/>
      <c r="W316" s="31"/>
      <c r="X316" s="31"/>
      <c r="Y316" s="31"/>
      <c r="Z316" s="31"/>
      <c r="AA316" s="31"/>
      <c r="AO316" s="35"/>
      <c r="AP316" s="35"/>
      <c r="AQ316" s="35"/>
      <c r="AR316" s="35"/>
      <c r="AS316" s="35"/>
      <c r="AT316" s="68"/>
      <c r="AW316" s="35"/>
      <c r="AX316" s="35"/>
      <c r="AY316" s="35"/>
      <c r="AZ316" s="35"/>
      <c r="BA316" s="35"/>
      <c r="BB316" s="35"/>
    </row>
    <row r="317" spans="1:54" x14ac:dyDescent="0.25">
      <c r="A317" s="31"/>
      <c r="L317" s="31"/>
      <c r="M317" s="31"/>
      <c r="T317" s="31"/>
      <c r="U317" s="31"/>
      <c r="V317" s="33"/>
      <c r="W317" s="31"/>
      <c r="X317" s="31"/>
      <c r="Y317" s="31"/>
      <c r="Z317" s="31"/>
      <c r="AA317" s="31"/>
      <c r="AO317" s="35"/>
      <c r="AP317" s="35"/>
      <c r="AQ317" s="35"/>
      <c r="AR317" s="35"/>
      <c r="AS317" s="35"/>
      <c r="AT317" s="68"/>
      <c r="AW317" s="35"/>
      <c r="AX317" s="35"/>
      <c r="AY317" s="35"/>
      <c r="AZ317" s="35"/>
      <c r="BA317" s="35"/>
      <c r="BB317" s="35"/>
    </row>
    <row r="318" spans="1:54" x14ac:dyDescent="0.25">
      <c r="A318" s="31"/>
      <c r="L318" s="31"/>
      <c r="M318" s="31"/>
      <c r="T318" s="31"/>
      <c r="U318" s="31"/>
      <c r="V318" s="33"/>
      <c r="W318" s="31"/>
      <c r="X318" s="31"/>
      <c r="Y318" s="31"/>
      <c r="Z318" s="31"/>
      <c r="AA318" s="31"/>
      <c r="AO318" s="35"/>
      <c r="AP318" s="35"/>
      <c r="AQ318" s="35"/>
      <c r="AR318" s="35"/>
      <c r="AS318" s="35"/>
      <c r="AT318" s="68"/>
      <c r="AW318" s="35"/>
      <c r="AX318" s="35"/>
      <c r="AY318" s="35"/>
      <c r="AZ318" s="35"/>
      <c r="BA318" s="35"/>
      <c r="BB318" s="35"/>
    </row>
    <row r="319" spans="1:54" x14ac:dyDescent="0.25">
      <c r="A319" s="31"/>
      <c r="L319" s="31"/>
      <c r="M319" s="31"/>
      <c r="T319" s="31"/>
      <c r="U319" s="31"/>
      <c r="V319" s="33"/>
      <c r="W319" s="31"/>
      <c r="X319" s="31"/>
      <c r="Y319" s="31"/>
      <c r="Z319" s="31"/>
      <c r="AA319" s="31"/>
      <c r="AO319" s="35"/>
      <c r="AP319" s="35"/>
      <c r="AQ319" s="35"/>
      <c r="AR319" s="35"/>
      <c r="AS319" s="35"/>
      <c r="AT319" s="68"/>
      <c r="AW319" s="35"/>
      <c r="AX319" s="35"/>
      <c r="AY319" s="35"/>
      <c r="AZ319" s="35"/>
      <c r="BA319" s="35"/>
      <c r="BB319" s="35"/>
    </row>
    <row r="320" spans="1:54" x14ac:dyDescent="0.25">
      <c r="A320" s="31"/>
      <c r="L320" s="31"/>
      <c r="M320" s="31"/>
      <c r="T320" s="31"/>
      <c r="U320" s="31"/>
      <c r="V320" s="33"/>
      <c r="W320" s="31"/>
      <c r="X320" s="31"/>
      <c r="Y320" s="31"/>
      <c r="Z320" s="31"/>
      <c r="AA320" s="31"/>
      <c r="AO320" s="35"/>
      <c r="AP320" s="35"/>
      <c r="AQ320" s="35"/>
      <c r="AR320" s="35"/>
      <c r="AS320" s="35"/>
      <c r="AT320" s="68"/>
      <c r="AW320" s="35"/>
      <c r="AX320" s="35"/>
      <c r="AY320" s="35"/>
      <c r="AZ320" s="35"/>
      <c r="BA320" s="35"/>
      <c r="BB320" s="35"/>
    </row>
    <row r="321" spans="1:54" x14ac:dyDescent="0.25">
      <c r="A321" s="31"/>
      <c r="L321" s="31"/>
      <c r="M321" s="31"/>
      <c r="T321" s="31"/>
      <c r="U321" s="31"/>
      <c r="V321" s="33"/>
      <c r="W321" s="31"/>
      <c r="X321" s="31"/>
      <c r="Y321" s="31"/>
      <c r="Z321" s="31"/>
      <c r="AA321" s="31"/>
      <c r="AO321" s="35"/>
      <c r="AP321" s="35"/>
      <c r="AQ321" s="35"/>
      <c r="AR321" s="35"/>
      <c r="AS321" s="35"/>
      <c r="AT321" s="68"/>
      <c r="AW321" s="35"/>
      <c r="AX321" s="35"/>
      <c r="AY321" s="35"/>
      <c r="AZ321" s="35"/>
      <c r="BA321" s="35"/>
      <c r="BB321" s="35"/>
    </row>
    <row r="322" spans="1:54" x14ac:dyDescent="0.25">
      <c r="A322" s="31"/>
      <c r="L322" s="31"/>
      <c r="M322" s="31"/>
      <c r="T322" s="31"/>
      <c r="U322" s="31"/>
      <c r="V322" s="33"/>
      <c r="W322" s="31"/>
      <c r="X322" s="31"/>
      <c r="Y322" s="31"/>
      <c r="Z322" s="31"/>
      <c r="AA322" s="31"/>
      <c r="AO322" s="35"/>
      <c r="AP322" s="35"/>
      <c r="AQ322" s="35"/>
      <c r="AR322" s="35"/>
      <c r="AS322" s="35"/>
      <c r="AT322" s="68"/>
      <c r="AW322" s="35"/>
      <c r="AX322" s="35"/>
      <c r="AY322" s="35"/>
      <c r="AZ322" s="35"/>
      <c r="BA322" s="35"/>
      <c r="BB322" s="35"/>
    </row>
    <row r="323" spans="1:54" x14ac:dyDescent="0.25">
      <c r="A323" s="31"/>
      <c r="L323" s="31"/>
      <c r="M323" s="31"/>
      <c r="T323" s="31"/>
      <c r="U323" s="31"/>
      <c r="V323" s="33"/>
      <c r="W323" s="31"/>
      <c r="X323" s="31"/>
      <c r="Y323" s="31"/>
      <c r="Z323" s="31"/>
      <c r="AA323" s="31"/>
      <c r="AO323" s="35"/>
      <c r="AP323" s="35"/>
      <c r="AQ323" s="35"/>
      <c r="AR323" s="35"/>
      <c r="AS323" s="35"/>
      <c r="AT323" s="68"/>
      <c r="AW323" s="35"/>
      <c r="AX323" s="35"/>
      <c r="AY323" s="35"/>
      <c r="AZ323" s="35"/>
      <c r="BA323" s="35"/>
      <c r="BB323" s="35"/>
    </row>
    <row r="324" spans="1:54" x14ac:dyDescent="0.25">
      <c r="A324" s="31"/>
      <c r="L324" s="31"/>
      <c r="M324" s="31"/>
      <c r="T324" s="31"/>
      <c r="U324" s="31"/>
      <c r="V324" s="33"/>
      <c r="W324" s="31"/>
      <c r="X324" s="31"/>
      <c r="Y324" s="31"/>
      <c r="Z324" s="31"/>
      <c r="AA324" s="31"/>
      <c r="AO324" s="35"/>
      <c r="AP324" s="35"/>
      <c r="AQ324" s="35"/>
      <c r="AR324" s="35"/>
      <c r="AS324" s="35"/>
      <c r="AT324" s="68"/>
      <c r="AW324" s="35"/>
      <c r="AX324" s="35"/>
      <c r="AY324" s="35"/>
      <c r="AZ324" s="35"/>
      <c r="BA324" s="35"/>
      <c r="BB324" s="35"/>
    </row>
    <row r="325" spans="1:54" x14ac:dyDescent="0.25">
      <c r="A325" s="31"/>
      <c r="L325" s="31"/>
      <c r="M325" s="31"/>
      <c r="T325" s="31"/>
      <c r="U325" s="31"/>
      <c r="V325" s="33"/>
      <c r="W325" s="31"/>
      <c r="X325" s="31"/>
      <c r="Y325" s="31"/>
      <c r="Z325" s="31"/>
      <c r="AA325" s="31"/>
      <c r="AO325" s="35"/>
      <c r="AP325" s="35"/>
      <c r="AQ325" s="35"/>
      <c r="AR325" s="35"/>
      <c r="AS325" s="35"/>
      <c r="AT325" s="68"/>
      <c r="AW325" s="35"/>
      <c r="AX325" s="35"/>
      <c r="AY325" s="35"/>
      <c r="AZ325" s="35"/>
      <c r="BA325" s="35"/>
      <c r="BB325" s="35"/>
    </row>
    <row r="326" spans="1:54" x14ac:dyDescent="0.25">
      <c r="A326" s="31"/>
      <c r="L326" s="31"/>
      <c r="M326" s="31"/>
      <c r="T326" s="31"/>
      <c r="U326" s="31"/>
      <c r="V326" s="33"/>
      <c r="W326" s="31"/>
      <c r="X326" s="31"/>
      <c r="Y326" s="31"/>
      <c r="Z326" s="31"/>
      <c r="AA326" s="31"/>
      <c r="AO326" s="35"/>
      <c r="AP326" s="35"/>
      <c r="AQ326" s="35"/>
      <c r="AR326" s="35"/>
      <c r="AS326" s="35"/>
      <c r="AT326" s="68"/>
      <c r="AW326" s="35"/>
      <c r="AX326" s="35"/>
      <c r="AY326" s="35"/>
      <c r="AZ326" s="35"/>
      <c r="BA326" s="35"/>
      <c r="BB326" s="35"/>
    </row>
    <row r="327" spans="1:54" x14ac:dyDescent="0.25">
      <c r="A327" s="31"/>
      <c r="L327" s="31"/>
      <c r="M327" s="31"/>
      <c r="T327" s="31"/>
      <c r="U327" s="31"/>
      <c r="V327" s="33"/>
      <c r="W327" s="31"/>
      <c r="X327" s="31"/>
      <c r="Y327" s="31"/>
      <c r="Z327" s="31"/>
      <c r="AA327" s="31"/>
      <c r="AO327" s="35"/>
      <c r="AP327" s="35"/>
      <c r="AQ327" s="35"/>
      <c r="AR327" s="35"/>
      <c r="AS327" s="35"/>
      <c r="AT327" s="68"/>
      <c r="AW327" s="35"/>
      <c r="AX327" s="35"/>
      <c r="AY327" s="35"/>
      <c r="AZ327" s="35"/>
      <c r="BA327" s="35"/>
      <c r="BB327" s="35"/>
    </row>
    <row r="328" spans="1:54" x14ac:dyDescent="0.25">
      <c r="A328" s="31"/>
      <c r="L328" s="31"/>
      <c r="M328" s="31"/>
      <c r="T328" s="31"/>
      <c r="U328" s="31"/>
      <c r="V328" s="33"/>
      <c r="W328" s="31"/>
      <c r="X328" s="31"/>
      <c r="Y328" s="31"/>
      <c r="Z328" s="31"/>
      <c r="AA328" s="31"/>
      <c r="AO328" s="35"/>
      <c r="AP328" s="35"/>
      <c r="AQ328" s="35"/>
      <c r="AR328" s="35"/>
      <c r="AS328" s="35"/>
      <c r="AT328" s="68"/>
      <c r="AW328" s="35"/>
      <c r="AX328" s="35"/>
      <c r="AY328" s="35"/>
      <c r="AZ328" s="35"/>
      <c r="BA328" s="35"/>
      <c r="BB328" s="35"/>
    </row>
    <row r="329" spans="1:54" x14ac:dyDescent="0.25">
      <c r="A329" s="31"/>
      <c r="L329" s="31"/>
      <c r="M329" s="31"/>
      <c r="T329" s="31"/>
      <c r="U329" s="31"/>
      <c r="V329" s="33"/>
      <c r="W329" s="31"/>
      <c r="X329" s="31"/>
      <c r="Y329" s="31"/>
      <c r="Z329" s="31"/>
      <c r="AA329" s="31"/>
      <c r="AO329" s="35"/>
      <c r="AP329" s="35"/>
      <c r="AQ329" s="35"/>
      <c r="AR329" s="35"/>
      <c r="AS329" s="35"/>
      <c r="AT329" s="68"/>
      <c r="AW329" s="35"/>
      <c r="AX329" s="35"/>
      <c r="AY329" s="35"/>
      <c r="AZ329" s="35"/>
      <c r="BA329" s="35"/>
      <c r="BB329" s="35"/>
    </row>
    <row r="330" spans="1:54" x14ac:dyDescent="0.25">
      <c r="A330" s="31"/>
      <c r="L330" s="31"/>
      <c r="M330" s="31"/>
      <c r="T330" s="31"/>
      <c r="U330" s="31"/>
      <c r="V330" s="33"/>
      <c r="W330" s="31"/>
      <c r="X330" s="31"/>
      <c r="Y330" s="31"/>
      <c r="Z330" s="31"/>
      <c r="AA330" s="31"/>
      <c r="AO330" s="35"/>
      <c r="AP330" s="35"/>
      <c r="AQ330" s="35"/>
      <c r="AR330" s="35"/>
      <c r="AS330" s="35"/>
      <c r="AT330" s="68"/>
      <c r="AW330" s="35"/>
      <c r="AX330" s="35"/>
      <c r="AY330" s="35"/>
      <c r="AZ330" s="35"/>
      <c r="BA330" s="35"/>
      <c r="BB330" s="35"/>
    </row>
    <row r="331" spans="1:54" x14ac:dyDescent="0.25">
      <c r="A331" s="31"/>
      <c r="L331" s="31"/>
      <c r="M331" s="31"/>
      <c r="T331" s="31"/>
      <c r="U331" s="31"/>
      <c r="V331" s="33"/>
      <c r="W331" s="31"/>
      <c r="X331" s="31"/>
      <c r="Y331" s="31"/>
      <c r="Z331" s="31"/>
      <c r="AA331" s="31"/>
      <c r="AO331" s="35"/>
      <c r="AP331" s="35"/>
      <c r="AQ331" s="35"/>
      <c r="AR331" s="35"/>
      <c r="AS331" s="35"/>
      <c r="AT331" s="68"/>
      <c r="AW331" s="35"/>
      <c r="AX331" s="35"/>
      <c r="AY331" s="35"/>
      <c r="AZ331" s="35"/>
      <c r="BA331" s="35"/>
      <c r="BB331" s="35"/>
    </row>
    <row r="332" spans="1:54" x14ac:dyDescent="0.25">
      <c r="A332" s="31"/>
      <c r="L332" s="31"/>
      <c r="M332" s="31"/>
      <c r="T332" s="31"/>
      <c r="U332" s="31"/>
      <c r="V332" s="33"/>
      <c r="W332" s="31"/>
      <c r="X332" s="31"/>
      <c r="Y332" s="31"/>
      <c r="Z332" s="31"/>
      <c r="AA332" s="31"/>
      <c r="AO332" s="35"/>
      <c r="AP332" s="35"/>
      <c r="AQ332" s="35"/>
      <c r="AR332" s="35"/>
      <c r="AS332" s="35"/>
      <c r="AT332" s="68"/>
      <c r="AW332" s="35"/>
      <c r="AX332" s="35"/>
      <c r="AY332" s="35"/>
      <c r="AZ332" s="35"/>
      <c r="BA332" s="35"/>
      <c r="BB332" s="35"/>
    </row>
    <row r="333" spans="1:54" x14ac:dyDescent="0.25">
      <c r="A333" s="31"/>
      <c r="L333" s="31"/>
      <c r="M333" s="31"/>
      <c r="T333" s="31"/>
      <c r="U333" s="31"/>
      <c r="V333" s="33"/>
      <c r="W333" s="31"/>
      <c r="X333" s="31"/>
      <c r="Y333" s="31"/>
      <c r="Z333" s="31"/>
      <c r="AA333" s="31"/>
      <c r="AO333" s="35"/>
      <c r="AP333" s="35"/>
      <c r="AQ333" s="35"/>
      <c r="AR333" s="35"/>
      <c r="AS333" s="35"/>
      <c r="AT333" s="68"/>
      <c r="AW333" s="35"/>
      <c r="AX333" s="35"/>
      <c r="AY333" s="35"/>
      <c r="AZ333" s="35"/>
      <c r="BA333" s="35"/>
      <c r="BB333" s="35"/>
    </row>
    <row r="334" spans="1:54" x14ac:dyDescent="0.25">
      <c r="A334" s="31"/>
      <c r="L334" s="31"/>
      <c r="M334" s="31"/>
      <c r="T334" s="31"/>
      <c r="U334" s="31"/>
      <c r="V334" s="33"/>
      <c r="W334" s="31"/>
      <c r="X334" s="31"/>
      <c r="Y334" s="31"/>
      <c r="Z334" s="31"/>
      <c r="AA334" s="31"/>
      <c r="AO334" s="35"/>
      <c r="AP334" s="35"/>
      <c r="AQ334" s="35"/>
      <c r="AR334" s="35"/>
      <c r="AS334" s="35"/>
      <c r="AT334" s="68"/>
      <c r="AW334" s="35"/>
      <c r="AX334" s="35"/>
      <c r="AY334" s="35"/>
      <c r="AZ334" s="35"/>
      <c r="BA334" s="35"/>
      <c r="BB334" s="35"/>
    </row>
    <row r="335" spans="1:54" x14ac:dyDescent="0.25">
      <c r="A335" s="31"/>
      <c r="L335" s="31"/>
      <c r="M335" s="31"/>
      <c r="T335" s="31"/>
      <c r="U335" s="31"/>
      <c r="V335" s="33"/>
      <c r="W335" s="31"/>
      <c r="X335" s="31"/>
      <c r="Y335" s="31"/>
      <c r="Z335" s="31"/>
      <c r="AA335" s="31"/>
      <c r="AO335" s="35"/>
      <c r="AP335" s="35"/>
      <c r="AQ335" s="35"/>
      <c r="AR335" s="35"/>
      <c r="AS335" s="35"/>
      <c r="AT335" s="68"/>
      <c r="AW335" s="35"/>
      <c r="AX335" s="35"/>
      <c r="AY335" s="35"/>
      <c r="AZ335" s="35"/>
      <c r="BA335" s="35"/>
      <c r="BB335" s="35"/>
    </row>
    <row r="336" spans="1:54" x14ac:dyDescent="0.25">
      <c r="A336" s="31"/>
      <c r="L336" s="31"/>
      <c r="M336" s="31"/>
      <c r="T336" s="31"/>
      <c r="U336" s="31"/>
      <c r="V336" s="33"/>
      <c r="W336" s="31"/>
      <c r="X336" s="31"/>
      <c r="Y336" s="31"/>
      <c r="Z336" s="31"/>
      <c r="AA336" s="31"/>
      <c r="AO336" s="35"/>
      <c r="AP336" s="35"/>
      <c r="AQ336" s="35"/>
      <c r="AR336" s="35"/>
      <c r="AS336" s="35"/>
      <c r="AT336" s="68"/>
      <c r="AW336" s="35"/>
      <c r="AX336" s="35"/>
      <c r="AY336" s="35"/>
      <c r="AZ336" s="35"/>
      <c r="BA336" s="35"/>
      <c r="BB336" s="35"/>
    </row>
    <row r="337" spans="1:54" x14ac:dyDescent="0.25">
      <c r="A337" s="31"/>
      <c r="L337" s="31"/>
      <c r="M337" s="31"/>
      <c r="T337" s="31"/>
      <c r="U337" s="31"/>
      <c r="V337" s="33"/>
      <c r="W337" s="31"/>
      <c r="X337" s="31"/>
      <c r="Y337" s="31"/>
      <c r="Z337" s="31"/>
      <c r="AA337" s="31"/>
      <c r="AO337" s="35"/>
      <c r="AP337" s="35"/>
      <c r="AQ337" s="35"/>
      <c r="AR337" s="35"/>
      <c r="AS337" s="35"/>
      <c r="AT337" s="68"/>
      <c r="AW337" s="35"/>
      <c r="AX337" s="35"/>
      <c r="AY337" s="35"/>
      <c r="AZ337" s="35"/>
      <c r="BA337" s="35"/>
      <c r="BB337" s="35"/>
    </row>
    <row r="338" spans="1:54" x14ac:dyDescent="0.25">
      <c r="A338" s="31"/>
      <c r="L338" s="31"/>
      <c r="M338" s="31"/>
      <c r="T338" s="31"/>
      <c r="U338" s="31"/>
      <c r="V338" s="33"/>
      <c r="W338" s="31"/>
      <c r="X338" s="31"/>
      <c r="Y338" s="31"/>
      <c r="Z338" s="31"/>
      <c r="AA338" s="31"/>
      <c r="AO338" s="35"/>
      <c r="AP338" s="35"/>
      <c r="AQ338" s="35"/>
      <c r="AR338" s="35"/>
      <c r="AS338" s="35"/>
      <c r="AT338" s="68"/>
      <c r="AW338" s="35"/>
      <c r="AX338" s="35"/>
      <c r="AY338" s="35"/>
      <c r="AZ338" s="35"/>
      <c r="BA338" s="35"/>
      <c r="BB338" s="35"/>
    </row>
    <row r="339" spans="1:54" x14ac:dyDescent="0.25">
      <c r="A339" s="31"/>
      <c r="L339" s="31"/>
      <c r="M339" s="31"/>
      <c r="T339" s="31"/>
      <c r="U339" s="31"/>
      <c r="V339" s="33"/>
      <c r="W339" s="31"/>
      <c r="X339" s="31"/>
      <c r="Y339" s="31"/>
      <c r="Z339" s="31"/>
      <c r="AA339" s="31"/>
      <c r="AO339" s="35"/>
      <c r="AP339" s="35"/>
      <c r="AQ339" s="35"/>
      <c r="AR339" s="35"/>
      <c r="AS339" s="35"/>
      <c r="AT339" s="68"/>
      <c r="AW339" s="35"/>
      <c r="AX339" s="35"/>
      <c r="AY339" s="35"/>
      <c r="AZ339" s="35"/>
      <c r="BA339" s="35"/>
      <c r="BB339" s="35"/>
    </row>
    <row r="340" spans="1:54" x14ac:dyDescent="0.25">
      <c r="A340" s="31"/>
      <c r="L340" s="31"/>
      <c r="M340" s="31"/>
      <c r="T340" s="31"/>
      <c r="U340" s="31"/>
      <c r="V340" s="33"/>
      <c r="W340" s="31"/>
      <c r="X340" s="31"/>
      <c r="Y340" s="31"/>
      <c r="Z340" s="31"/>
      <c r="AA340" s="31"/>
      <c r="AO340" s="35"/>
      <c r="AP340" s="35"/>
      <c r="AQ340" s="35"/>
      <c r="AR340" s="35"/>
      <c r="AS340" s="35"/>
      <c r="AT340" s="68"/>
      <c r="AW340" s="35"/>
      <c r="AX340" s="35"/>
      <c r="AY340" s="35"/>
      <c r="AZ340" s="35"/>
      <c r="BA340" s="35"/>
      <c r="BB340" s="35"/>
    </row>
    <row r="341" spans="1:54" x14ac:dyDescent="0.25">
      <c r="A341" s="31"/>
      <c r="L341" s="31"/>
      <c r="M341" s="31"/>
      <c r="T341" s="31"/>
      <c r="U341" s="31"/>
      <c r="V341" s="33"/>
      <c r="W341" s="31"/>
      <c r="X341" s="31"/>
      <c r="Y341" s="31"/>
      <c r="Z341" s="31"/>
      <c r="AA341" s="31"/>
      <c r="AO341" s="35"/>
      <c r="AP341" s="35"/>
      <c r="AQ341" s="35"/>
      <c r="AR341" s="35"/>
      <c r="AS341" s="35"/>
      <c r="AT341" s="68"/>
      <c r="AW341" s="35"/>
      <c r="AX341" s="35"/>
      <c r="AY341" s="35"/>
      <c r="AZ341" s="35"/>
      <c r="BA341" s="35"/>
      <c r="BB341" s="35"/>
    </row>
    <row r="342" spans="1:54" x14ac:dyDescent="0.25">
      <c r="A342" s="31"/>
      <c r="L342" s="31"/>
      <c r="M342" s="31"/>
      <c r="T342" s="31"/>
      <c r="U342" s="31"/>
      <c r="V342" s="33"/>
      <c r="W342" s="31"/>
      <c r="X342" s="31"/>
      <c r="Y342" s="31"/>
      <c r="Z342" s="31"/>
      <c r="AA342" s="31"/>
      <c r="AO342" s="35"/>
      <c r="AP342" s="35"/>
      <c r="AQ342" s="35"/>
      <c r="AR342" s="35"/>
      <c r="AS342" s="35"/>
      <c r="AT342" s="68"/>
      <c r="AW342" s="35"/>
      <c r="AX342" s="35"/>
      <c r="AY342" s="35"/>
      <c r="AZ342" s="35"/>
      <c r="BA342" s="35"/>
      <c r="BB342" s="35"/>
    </row>
    <row r="343" spans="1:54" x14ac:dyDescent="0.25">
      <c r="A343" s="31"/>
      <c r="L343" s="31"/>
      <c r="M343" s="31"/>
      <c r="T343" s="31"/>
      <c r="U343" s="31"/>
      <c r="V343" s="33"/>
      <c r="W343" s="31"/>
      <c r="X343" s="31"/>
      <c r="Y343" s="31"/>
      <c r="Z343" s="31"/>
      <c r="AA343" s="31"/>
      <c r="AO343" s="35"/>
      <c r="AP343" s="35"/>
      <c r="AQ343" s="35"/>
      <c r="AR343" s="35"/>
      <c r="AS343" s="35"/>
      <c r="AT343" s="68"/>
      <c r="AW343" s="35"/>
      <c r="AX343" s="35"/>
      <c r="AY343" s="35"/>
      <c r="AZ343" s="35"/>
      <c r="BA343" s="35"/>
      <c r="BB343" s="35"/>
    </row>
    <row r="344" spans="1:54" x14ac:dyDescent="0.25">
      <c r="A344" s="31"/>
      <c r="L344" s="31"/>
      <c r="M344" s="31"/>
      <c r="T344" s="31"/>
      <c r="U344" s="31"/>
      <c r="V344" s="33"/>
      <c r="W344" s="31"/>
      <c r="X344" s="31"/>
      <c r="Y344" s="31"/>
      <c r="Z344" s="31"/>
      <c r="AA344" s="31"/>
      <c r="AO344" s="35"/>
      <c r="AP344" s="35"/>
      <c r="AQ344" s="35"/>
      <c r="AR344" s="35"/>
      <c r="AS344" s="35"/>
      <c r="AT344" s="68"/>
      <c r="AW344" s="35"/>
      <c r="AX344" s="35"/>
      <c r="AY344" s="35"/>
      <c r="AZ344" s="35"/>
      <c r="BA344" s="35"/>
      <c r="BB344" s="35"/>
    </row>
    <row r="345" spans="1:54" x14ac:dyDescent="0.25">
      <c r="A345" s="31"/>
      <c r="L345" s="31"/>
      <c r="M345" s="31"/>
      <c r="T345" s="31"/>
      <c r="U345" s="31"/>
      <c r="V345" s="33"/>
      <c r="W345" s="31"/>
      <c r="X345" s="31"/>
      <c r="Y345" s="31"/>
      <c r="Z345" s="31"/>
      <c r="AA345" s="31"/>
      <c r="AO345" s="35"/>
      <c r="AP345" s="35"/>
      <c r="AQ345" s="35"/>
      <c r="AR345" s="35"/>
      <c r="AS345" s="35"/>
      <c r="AT345" s="68"/>
      <c r="AW345" s="35"/>
      <c r="AX345" s="35"/>
      <c r="AY345" s="35"/>
      <c r="AZ345" s="35"/>
      <c r="BA345" s="35"/>
      <c r="BB345" s="35"/>
    </row>
    <row r="346" spans="1:54" x14ac:dyDescent="0.25">
      <c r="A346" s="31"/>
      <c r="L346" s="31"/>
      <c r="M346" s="31"/>
      <c r="T346" s="31"/>
      <c r="U346" s="31"/>
      <c r="V346" s="33"/>
      <c r="W346" s="31"/>
      <c r="X346" s="31"/>
      <c r="Y346" s="31"/>
      <c r="Z346" s="31"/>
      <c r="AA346" s="31"/>
      <c r="AO346" s="35"/>
      <c r="AP346" s="35"/>
      <c r="AQ346" s="35"/>
      <c r="AR346" s="35"/>
      <c r="AS346" s="35"/>
      <c r="AT346" s="68"/>
      <c r="AW346" s="35"/>
      <c r="AX346" s="35"/>
      <c r="AY346" s="35"/>
      <c r="AZ346" s="35"/>
      <c r="BA346" s="35"/>
      <c r="BB346" s="35"/>
    </row>
    <row r="347" spans="1:54" x14ac:dyDescent="0.25">
      <c r="A347" s="31"/>
      <c r="L347" s="31"/>
      <c r="M347" s="31"/>
      <c r="T347" s="31"/>
      <c r="U347" s="31"/>
      <c r="V347" s="33"/>
      <c r="W347" s="31"/>
      <c r="X347" s="31"/>
      <c r="Y347" s="31"/>
      <c r="Z347" s="31"/>
      <c r="AA347" s="31"/>
      <c r="AO347" s="35"/>
      <c r="AP347" s="35"/>
      <c r="AQ347" s="35"/>
      <c r="AR347" s="35"/>
      <c r="AS347" s="35"/>
      <c r="AT347" s="68"/>
      <c r="AW347" s="35"/>
      <c r="AX347" s="35"/>
      <c r="AY347" s="35"/>
      <c r="AZ347" s="35"/>
      <c r="BA347" s="35"/>
      <c r="BB347" s="35"/>
    </row>
    <row r="348" spans="1:54" x14ac:dyDescent="0.25">
      <c r="A348" s="31"/>
      <c r="L348" s="31"/>
      <c r="M348" s="31"/>
      <c r="T348" s="31"/>
      <c r="U348" s="31"/>
      <c r="V348" s="33"/>
      <c r="W348" s="31"/>
      <c r="X348" s="31"/>
      <c r="Y348" s="31"/>
      <c r="Z348" s="31"/>
      <c r="AA348" s="31"/>
      <c r="AO348" s="35"/>
      <c r="AP348" s="35"/>
      <c r="AQ348" s="35"/>
      <c r="AR348" s="35"/>
      <c r="AS348" s="35"/>
      <c r="AT348" s="68"/>
      <c r="AW348" s="35"/>
      <c r="AX348" s="35"/>
      <c r="AY348" s="35"/>
      <c r="AZ348" s="35"/>
      <c r="BA348" s="35"/>
      <c r="BB348" s="35"/>
    </row>
    <row r="349" spans="1:54" x14ac:dyDescent="0.25">
      <c r="A349" s="31"/>
      <c r="L349" s="31"/>
      <c r="M349" s="31"/>
      <c r="T349" s="31"/>
      <c r="U349" s="31"/>
      <c r="V349" s="33"/>
      <c r="W349" s="31"/>
      <c r="X349" s="31"/>
      <c r="Y349" s="31"/>
      <c r="Z349" s="31"/>
      <c r="AA349" s="31"/>
      <c r="AO349" s="35"/>
      <c r="AP349" s="35"/>
      <c r="AQ349" s="35"/>
      <c r="AR349" s="35"/>
      <c r="AS349" s="35"/>
      <c r="AT349" s="68"/>
      <c r="AW349" s="35"/>
      <c r="AX349" s="35"/>
      <c r="AY349" s="35"/>
      <c r="AZ349" s="35"/>
      <c r="BA349" s="35"/>
      <c r="BB349" s="35"/>
    </row>
    <row r="350" spans="1:54" x14ac:dyDescent="0.25">
      <c r="A350" s="31"/>
      <c r="L350" s="31"/>
      <c r="M350" s="31"/>
      <c r="T350" s="31"/>
      <c r="U350" s="31"/>
      <c r="V350" s="33"/>
      <c r="W350" s="31"/>
      <c r="X350" s="31"/>
      <c r="Y350" s="31"/>
      <c r="Z350" s="31"/>
      <c r="AA350" s="31"/>
      <c r="AO350" s="35"/>
      <c r="AP350" s="35"/>
      <c r="AQ350" s="35"/>
      <c r="AR350" s="35"/>
      <c r="AS350" s="35"/>
      <c r="AT350" s="68"/>
      <c r="AW350" s="35"/>
      <c r="AX350" s="35"/>
      <c r="AY350" s="35"/>
      <c r="AZ350" s="35"/>
      <c r="BA350" s="35"/>
      <c r="BB350" s="35"/>
    </row>
    <row r="351" spans="1:54" x14ac:dyDescent="0.25">
      <c r="A351" s="31"/>
      <c r="L351" s="31"/>
      <c r="M351" s="31"/>
      <c r="T351" s="31"/>
      <c r="U351" s="31"/>
      <c r="V351" s="33"/>
      <c r="W351" s="31"/>
      <c r="X351" s="31"/>
      <c r="Y351" s="31"/>
      <c r="Z351" s="31"/>
      <c r="AA351" s="31"/>
      <c r="AO351" s="35"/>
      <c r="AP351" s="35"/>
      <c r="AQ351" s="35"/>
      <c r="AR351" s="35"/>
      <c r="AS351" s="35"/>
      <c r="AT351" s="68"/>
      <c r="AW351" s="35"/>
      <c r="AX351" s="35"/>
      <c r="AY351" s="35"/>
      <c r="AZ351" s="35"/>
      <c r="BA351" s="35"/>
      <c r="BB351" s="35"/>
    </row>
    <row r="352" spans="1:54" x14ac:dyDescent="0.25">
      <c r="A352" s="31"/>
      <c r="L352" s="31"/>
      <c r="M352" s="31"/>
      <c r="T352" s="31"/>
      <c r="U352" s="31"/>
      <c r="V352" s="33"/>
      <c r="W352" s="31"/>
      <c r="X352" s="31"/>
      <c r="Y352" s="31"/>
      <c r="Z352" s="31"/>
      <c r="AA352" s="31"/>
      <c r="AO352" s="35"/>
      <c r="AP352" s="35"/>
      <c r="AQ352" s="35"/>
      <c r="AR352" s="35"/>
      <c r="AS352" s="35"/>
      <c r="AT352" s="68"/>
      <c r="AW352" s="35"/>
      <c r="AX352" s="35"/>
      <c r="AY352" s="35"/>
      <c r="AZ352" s="35"/>
      <c r="BA352" s="35"/>
      <c r="BB352" s="35"/>
    </row>
    <row r="353" spans="1:54" x14ac:dyDescent="0.25">
      <c r="A353" s="31"/>
      <c r="L353" s="31"/>
      <c r="M353" s="31"/>
      <c r="T353" s="31"/>
      <c r="U353" s="31"/>
      <c r="V353" s="33"/>
      <c r="W353" s="31"/>
      <c r="X353" s="31"/>
      <c r="Y353" s="31"/>
      <c r="Z353" s="31"/>
      <c r="AA353" s="31"/>
      <c r="AO353" s="35"/>
      <c r="AP353" s="35"/>
      <c r="AQ353" s="35"/>
      <c r="AR353" s="35"/>
      <c r="AS353" s="35"/>
      <c r="AT353" s="68"/>
      <c r="AW353" s="35"/>
      <c r="AX353" s="35"/>
      <c r="AY353" s="35"/>
      <c r="AZ353" s="35"/>
      <c r="BA353" s="35"/>
      <c r="BB353" s="35"/>
    </row>
    <row r="354" spans="1:54" x14ac:dyDescent="0.25">
      <c r="A354" s="31"/>
      <c r="L354" s="31"/>
      <c r="M354" s="31"/>
      <c r="T354" s="31"/>
      <c r="U354" s="31"/>
      <c r="V354" s="33"/>
      <c r="W354" s="31"/>
      <c r="X354" s="31"/>
      <c r="Y354" s="31"/>
      <c r="Z354" s="31"/>
      <c r="AA354" s="31"/>
      <c r="AO354" s="35"/>
      <c r="AP354" s="35"/>
      <c r="AQ354" s="35"/>
      <c r="AR354" s="35"/>
      <c r="AS354" s="35"/>
      <c r="AT354" s="68"/>
      <c r="AW354" s="35"/>
      <c r="AX354" s="35"/>
      <c r="AY354" s="35"/>
      <c r="AZ354" s="35"/>
      <c r="BA354" s="35"/>
      <c r="BB354" s="35"/>
    </row>
    <row r="355" spans="1:54" x14ac:dyDescent="0.25">
      <c r="A355" s="31"/>
      <c r="L355" s="31"/>
      <c r="M355" s="31"/>
      <c r="T355" s="31"/>
      <c r="U355" s="31"/>
      <c r="V355" s="33"/>
      <c r="W355" s="31"/>
      <c r="X355" s="31"/>
      <c r="Y355" s="31"/>
      <c r="Z355" s="31"/>
      <c r="AA355" s="31"/>
      <c r="AO355" s="35"/>
      <c r="AP355" s="35"/>
      <c r="AQ355" s="35"/>
      <c r="AR355" s="35"/>
      <c r="AS355" s="35"/>
      <c r="AT355" s="68"/>
      <c r="AW355" s="35"/>
      <c r="AX355" s="35"/>
      <c r="AY355" s="35"/>
      <c r="AZ355" s="35"/>
      <c r="BA355" s="35"/>
      <c r="BB355" s="35"/>
    </row>
    <row r="356" spans="1:54" x14ac:dyDescent="0.25">
      <c r="A356" s="31"/>
      <c r="L356" s="31"/>
      <c r="M356" s="31"/>
      <c r="T356" s="31"/>
      <c r="U356" s="31"/>
      <c r="V356" s="33"/>
      <c r="W356" s="31"/>
      <c r="X356" s="31"/>
      <c r="Y356" s="31"/>
      <c r="Z356" s="31"/>
      <c r="AA356" s="31"/>
      <c r="AO356" s="35"/>
      <c r="AP356" s="35"/>
      <c r="AQ356" s="35"/>
      <c r="AR356" s="35"/>
      <c r="AS356" s="35"/>
      <c r="AT356" s="68"/>
      <c r="AW356" s="35"/>
      <c r="AX356" s="35"/>
      <c r="AY356" s="35"/>
      <c r="AZ356" s="35"/>
      <c r="BA356" s="35"/>
      <c r="BB356" s="35"/>
    </row>
    <row r="357" spans="1:54" x14ac:dyDescent="0.25">
      <c r="A357" s="31"/>
      <c r="L357" s="31"/>
      <c r="M357" s="31"/>
      <c r="T357" s="31"/>
      <c r="U357" s="31"/>
      <c r="V357" s="33"/>
      <c r="W357" s="31"/>
      <c r="X357" s="31"/>
      <c r="Y357" s="31"/>
      <c r="Z357" s="31"/>
      <c r="AA357" s="31"/>
      <c r="AO357" s="35"/>
      <c r="AP357" s="35"/>
      <c r="AQ357" s="35"/>
      <c r="AR357" s="35"/>
      <c r="AS357" s="35"/>
      <c r="AT357" s="68"/>
      <c r="AW357" s="35"/>
      <c r="AX357" s="35"/>
      <c r="AY357" s="35"/>
      <c r="AZ357" s="35"/>
      <c r="BA357" s="35"/>
      <c r="BB357" s="35"/>
    </row>
    <row r="358" spans="1:54" x14ac:dyDescent="0.25">
      <c r="A358" s="31"/>
      <c r="L358" s="31"/>
      <c r="M358" s="31"/>
      <c r="T358" s="31"/>
      <c r="U358" s="31"/>
      <c r="V358" s="33"/>
      <c r="W358" s="31"/>
      <c r="X358" s="31"/>
      <c r="Y358" s="31"/>
      <c r="Z358" s="31"/>
      <c r="AA358" s="31"/>
      <c r="AO358" s="35"/>
      <c r="AP358" s="35"/>
      <c r="AQ358" s="35"/>
      <c r="AR358" s="35"/>
      <c r="AS358" s="35"/>
      <c r="AT358" s="68"/>
      <c r="AW358" s="35"/>
      <c r="AX358" s="35"/>
      <c r="AY358" s="35"/>
      <c r="AZ358" s="35"/>
      <c r="BA358" s="35"/>
      <c r="BB358" s="35"/>
    </row>
    <row r="359" spans="1:54" x14ac:dyDescent="0.25">
      <c r="A359" s="31"/>
      <c r="L359" s="31"/>
      <c r="M359" s="31"/>
      <c r="T359" s="31"/>
      <c r="U359" s="31"/>
      <c r="V359" s="33"/>
      <c r="W359" s="31"/>
      <c r="X359" s="31"/>
      <c r="Y359" s="31"/>
      <c r="Z359" s="31"/>
      <c r="AA359" s="31"/>
      <c r="AO359" s="35"/>
      <c r="AP359" s="35"/>
      <c r="AQ359" s="35"/>
      <c r="AR359" s="35"/>
      <c r="AS359" s="35"/>
      <c r="AT359" s="68"/>
      <c r="AW359" s="35"/>
      <c r="AX359" s="35"/>
      <c r="AY359" s="35"/>
      <c r="AZ359" s="35"/>
      <c r="BA359" s="35"/>
      <c r="BB359" s="35"/>
    </row>
    <row r="360" spans="1:54" x14ac:dyDescent="0.25">
      <c r="A360" s="31"/>
      <c r="L360" s="31"/>
      <c r="M360" s="31"/>
      <c r="T360" s="31"/>
      <c r="U360" s="31"/>
      <c r="V360" s="33"/>
      <c r="W360" s="31"/>
      <c r="X360" s="31"/>
      <c r="Y360" s="31"/>
      <c r="Z360" s="31"/>
      <c r="AA360" s="31"/>
      <c r="AO360" s="35"/>
      <c r="AP360" s="35"/>
      <c r="AQ360" s="35"/>
      <c r="AR360" s="35"/>
      <c r="AS360" s="35"/>
      <c r="AT360" s="68"/>
      <c r="AW360" s="35"/>
      <c r="AX360" s="35"/>
      <c r="AY360" s="35"/>
      <c r="AZ360" s="35"/>
      <c r="BA360" s="35"/>
      <c r="BB360" s="35"/>
    </row>
    <row r="361" spans="1:54" x14ac:dyDescent="0.25">
      <c r="A361" s="31"/>
      <c r="L361" s="31"/>
      <c r="M361" s="31"/>
      <c r="T361" s="31"/>
      <c r="U361" s="31"/>
      <c r="V361" s="33"/>
      <c r="W361" s="31"/>
      <c r="X361" s="31"/>
      <c r="Y361" s="31"/>
      <c r="Z361" s="31"/>
      <c r="AA361" s="31"/>
      <c r="AO361" s="35"/>
      <c r="AP361" s="35"/>
      <c r="AQ361" s="35"/>
      <c r="AR361" s="35"/>
      <c r="AS361" s="35"/>
      <c r="AT361" s="68"/>
      <c r="AW361" s="35"/>
      <c r="AX361" s="35"/>
      <c r="AY361" s="35"/>
      <c r="AZ361" s="35"/>
      <c r="BA361" s="35"/>
      <c r="BB361" s="35"/>
    </row>
    <row r="362" spans="1:54" x14ac:dyDescent="0.25">
      <c r="A362" s="31"/>
      <c r="L362" s="31"/>
      <c r="M362" s="31"/>
      <c r="T362" s="31"/>
      <c r="U362" s="31"/>
      <c r="V362" s="33"/>
      <c r="W362" s="31"/>
      <c r="X362" s="31"/>
      <c r="Y362" s="31"/>
      <c r="Z362" s="31"/>
      <c r="AA362" s="31"/>
      <c r="AO362" s="35"/>
      <c r="AP362" s="35"/>
      <c r="AQ362" s="35"/>
      <c r="AR362" s="35"/>
      <c r="AS362" s="35"/>
      <c r="AT362" s="68"/>
      <c r="AW362" s="35"/>
      <c r="AX362" s="35"/>
      <c r="AY362" s="35"/>
      <c r="AZ362" s="35"/>
      <c r="BA362" s="35"/>
      <c r="BB362" s="35"/>
    </row>
    <row r="363" spans="1:54" x14ac:dyDescent="0.25">
      <c r="A363" s="31"/>
      <c r="L363" s="31"/>
      <c r="M363" s="31"/>
      <c r="T363" s="31"/>
      <c r="U363" s="31"/>
      <c r="V363" s="33"/>
      <c r="W363" s="31"/>
      <c r="X363" s="31"/>
      <c r="Y363" s="31"/>
      <c r="Z363" s="31"/>
      <c r="AA363" s="31"/>
      <c r="AO363" s="35"/>
      <c r="AP363" s="35"/>
      <c r="AQ363" s="35"/>
      <c r="AR363" s="35"/>
      <c r="AS363" s="35"/>
      <c r="AT363" s="68"/>
      <c r="AW363" s="35"/>
      <c r="AX363" s="35"/>
      <c r="AY363" s="35"/>
      <c r="AZ363" s="35"/>
      <c r="BA363" s="35"/>
      <c r="BB363" s="35"/>
    </row>
    <row r="364" spans="1:54" x14ac:dyDescent="0.25">
      <c r="A364" s="31"/>
      <c r="L364" s="31"/>
      <c r="M364" s="31"/>
      <c r="T364" s="31"/>
      <c r="U364" s="31"/>
      <c r="V364" s="33"/>
      <c r="W364" s="31"/>
      <c r="X364" s="31"/>
      <c r="Y364" s="31"/>
      <c r="Z364" s="31"/>
      <c r="AA364" s="31"/>
      <c r="AO364" s="35"/>
      <c r="AP364" s="35"/>
      <c r="AQ364" s="35"/>
      <c r="AR364" s="35"/>
      <c r="AS364" s="35"/>
      <c r="AT364" s="68"/>
      <c r="AW364" s="35"/>
      <c r="AX364" s="35"/>
      <c r="AY364" s="35"/>
      <c r="AZ364" s="35"/>
      <c r="BA364" s="35"/>
      <c r="BB364" s="35"/>
    </row>
    <row r="365" spans="1:54" x14ac:dyDescent="0.25">
      <c r="A365" s="31"/>
      <c r="L365" s="31"/>
      <c r="M365" s="31"/>
      <c r="T365" s="31"/>
      <c r="U365" s="31"/>
      <c r="V365" s="33"/>
      <c r="W365" s="31"/>
      <c r="X365" s="31"/>
      <c r="Y365" s="31"/>
      <c r="Z365" s="31"/>
      <c r="AA365" s="31"/>
      <c r="AO365" s="35"/>
      <c r="AP365" s="35"/>
      <c r="AQ365" s="35"/>
      <c r="AR365" s="35"/>
      <c r="AS365" s="35"/>
      <c r="AT365" s="68"/>
      <c r="AW365" s="35"/>
      <c r="AX365" s="35"/>
      <c r="AY365" s="35"/>
      <c r="AZ365" s="35"/>
      <c r="BA365" s="35"/>
      <c r="BB365" s="35"/>
    </row>
    <row r="366" spans="1:54" x14ac:dyDescent="0.25">
      <c r="A366" s="31"/>
      <c r="L366" s="31"/>
      <c r="M366" s="31"/>
      <c r="T366" s="31"/>
      <c r="U366" s="31"/>
      <c r="V366" s="33"/>
      <c r="W366" s="31"/>
      <c r="X366" s="31"/>
      <c r="Y366" s="31"/>
      <c r="Z366" s="31"/>
      <c r="AA366" s="31"/>
      <c r="AO366" s="35"/>
      <c r="AP366" s="35"/>
      <c r="AQ366" s="35"/>
      <c r="AR366" s="35"/>
      <c r="AS366" s="35"/>
      <c r="AT366" s="68"/>
      <c r="AW366" s="35"/>
      <c r="AX366" s="35"/>
      <c r="AY366" s="35"/>
      <c r="AZ366" s="35"/>
      <c r="BA366" s="35"/>
      <c r="BB366" s="35"/>
    </row>
    <row r="367" spans="1:54" x14ac:dyDescent="0.25">
      <c r="A367" s="31"/>
      <c r="L367" s="31"/>
      <c r="M367" s="31"/>
      <c r="T367" s="31"/>
      <c r="U367" s="31"/>
      <c r="V367" s="33"/>
      <c r="W367" s="31"/>
      <c r="X367" s="31"/>
      <c r="Y367" s="31"/>
      <c r="Z367" s="31"/>
      <c r="AA367" s="31"/>
      <c r="AO367" s="35"/>
      <c r="AP367" s="35"/>
      <c r="AQ367" s="35"/>
      <c r="AR367" s="35"/>
      <c r="AS367" s="35"/>
      <c r="AT367" s="68"/>
      <c r="AW367" s="35"/>
      <c r="AX367" s="35"/>
      <c r="AY367" s="35"/>
      <c r="AZ367" s="35"/>
      <c r="BA367" s="35"/>
      <c r="BB367" s="35"/>
    </row>
    <row r="368" spans="1:54" x14ac:dyDescent="0.25">
      <c r="A368" s="31"/>
      <c r="L368" s="31"/>
      <c r="M368" s="31"/>
      <c r="T368" s="31"/>
      <c r="U368" s="31"/>
      <c r="V368" s="33"/>
      <c r="W368" s="31"/>
      <c r="X368" s="31"/>
      <c r="Y368" s="31"/>
      <c r="Z368" s="31"/>
      <c r="AA368" s="31"/>
      <c r="AO368" s="35"/>
      <c r="AP368" s="35"/>
      <c r="AQ368" s="35"/>
      <c r="AR368" s="35"/>
      <c r="AS368" s="35"/>
      <c r="AT368" s="68"/>
      <c r="AW368" s="35"/>
      <c r="AX368" s="35"/>
      <c r="AY368" s="35"/>
      <c r="AZ368" s="35"/>
      <c r="BA368" s="35"/>
      <c r="BB368" s="35"/>
    </row>
    <row r="369" spans="1:54" x14ac:dyDescent="0.25">
      <c r="A369" s="31"/>
      <c r="L369" s="31"/>
      <c r="M369" s="31"/>
      <c r="T369" s="31"/>
      <c r="U369" s="31"/>
      <c r="V369" s="33"/>
      <c r="W369" s="31"/>
      <c r="X369" s="31"/>
      <c r="Y369" s="31"/>
      <c r="Z369" s="31"/>
      <c r="AA369" s="31"/>
      <c r="AO369" s="35"/>
      <c r="AP369" s="35"/>
      <c r="AQ369" s="35"/>
      <c r="AR369" s="35"/>
      <c r="AS369" s="35"/>
      <c r="AT369" s="68"/>
      <c r="AW369" s="35"/>
      <c r="AX369" s="35"/>
      <c r="AY369" s="35"/>
      <c r="AZ369" s="35"/>
      <c r="BA369" s="35"/>
      <c r="BB369" s="35"/>
    </row>
    <row r="370" spans="1:54" x14ac:dyDescent="0.25">
      <c r="A370" s="31"/>
      <c r="L370" s="31"/>
      <c r="M370" s="31"/>
      <c r="T370" s="31"/>
      <c r="U370" s="31"/>
      <c r="V370" s="33"/>
      <c r="W370" s="31"/>
      <c r="X370" s="31"/>
      <c r="Y370" s="31"/>
      <c r="Z370" s="31"/>
      <c r="AA370" s="31"/>
      <c r="AO370" s="35"/>
      <c r="AP370" s="35"/>
      <c r="AQ370" s="35"/>
      <c r="AR370" s="35"/>
      <c r="AS370" s="35"/>
      <c r="AT370" s="68"/>
      <c r="AW370" s="35"/>
      <c r="AX370" s="35"/>
      <c r="AY370" s="35"/>
      <c r="AZ370" s="35"/>
      <c r="BA370" s="35"/>
      <c r="BB370" s="35"/>
    </row>
    <row r="371" spans="1:54" x14ac:dyDescent="0.25">
      <c r="A371" s="31"/>
      <c r="L371" s="31"/>
      <c r="M371" s="31"/>
      <c r="T371" s="31"/>
      <c r="U371" s="31"/>
      <c r="V371" s="33"/>
      <c r="W371" s="31"/>
      <c r="X371" s="31"/>
      <c r="Y371" s="31"/>
      <c r="Z371" s="31"/>
      <c r="AA371" s="31"/>
      <c r="AO371" s="35"/>
      <c r="AP371" s="35"/>
      <c r="AQ371" s="35"/>
      <c r="AR371" s="35"/>
      <c r="AS371" s="35"/>
      <c r="AT371" s="68"/>
      <c r="AW371" s="35"/>
      <c r="AX371" s="35"/>
      <c r="AY371" s="35"/>
      <c r="AZ371" s="35"/>
      <c r="BA371" s="35"/>
      <c r="BB371" s="35"/>
    </row>
    <row r="372" spans="1:54" x14ac:dyDescent="0.25">
      <c r="A372" s="31"/>
      <c r="L372" s="31"/>
      <c r="M372" s="31"/>
      <c r="T372" s="31"/>
      <c r="U372" s="31"/>
      <c r="V372" s="33"/>
      <c r="W372" s="31"/>
      <c r="X372" s="31"/>
      <c r="Y372" s="31"/>
      <c r="Z372" s="31"/>
      <c r="AA372" s="31"/>
      <c r="AO372" s="35"/>
      <c r="AP372" s="35"/>
      <c r="AQ372" s="35"/>
      <c r="AR372" s="35"/>
      <c r="AS372" s="35"/>
      <c r="AT372" s="68"/>
      <c r="AW372" s="35"/>
      <c r="AX372" s="35"/>
      <c r="AY372" s="35"/>
      <c r="AZ372" s="35"/>
      <c r="BA372" s="35"/>
      <c r="BB372" s="35"/>
    </row>
    <row r="373" spans="1:54" x14ac:dyDescent="0.25">
      <c r="A373" s="31"/>
      <c r="L373" s="31"/>
      <c r="M373" s="31"/>
      <c r="T373" s="31"/>
      <c r="U373" s="31"/>
      <c r="V373" s="33"/>
      <c r="W373" s="31"/>
      <c r="X373" s="31"/>
      <c r="Y373" s="31"/>
      <c r="Z373" s="31"/>
      <c r="AA373" s="31"/>
      <c r="AO373" s="35"/>
      <c r="AP373" s="35"/>
      <c r="AQ373" s="35"/>
      <c r="AR373" s="35"/>
      <c r="AS373" s="35"/>
      <c r="AT373" s="68"/>
      <c r="AW373" s="35"/>
      <c r="AX373" s="35"/>
      <c r="AY373" s="35"/>
      <c r="AZ373" s="35"/>
      <c r="BA373" s="35"/>
      <c r="BB373" s="35"/>
    </row>
    <row r="374" spans="1:54" x14ac:dyDescent="0.25">
      <c r="A374" s="31"/>
      <c r="L374" s="31"/>
      <c r="M374" s="31"/>
      <c r="T374" s="31"/>
      <c r="U374" s="31"/>
      <c r="V374" s="33"/>
      <c r="W374" s="31"/>
      <c r="X374" s="31"/>
      <c r="Y374" s="31"/>
      <c r="Z374" s="31"/>
      <c r="AA374" s="31"/>
      <c r="AO374" s="35"/>
      <c r="AP374" s="35"/>
      <c r="AQ374" s="35"/>
      <c r="AR374" s="35"/>
      <c r="AS374" s="35"/>
      <c r="AT374" s="68"/>
      <c r="AW374" s="35"/>
      <c r="AX374" s="35"/>
      <c r="AY374" s="35"/>
      <c r="AZ374" s="35"/>
      <c r="BA374" s="35"/>
      <c r="BB374" s="35"/>
    </row>
    <row r="375" spans="1:54" x14ac:dyDescent="0.25">
      <c r="A375" s="31"/>
      <c r="L375" s="31"/>
      <c r="M375" s="31"/>
      <c r="T375" s="31"/>
      <c r="U375" s="31"/>
      <c r="V375" s="33"/>
      <c r="W375" s="31"/>
      <c r="X375" s="31"/>
      <c r="Y375" s="31"/>
      <c r="Z375" s="31"/>
      <c r="AA375" s="31"/>
      <c r="AO375" s="35"/>
      <c r="AP375" s="35"/>
      <c r="AQ375" s="35"/>
      <c r="AR375" s="35"/>
      <c r="AS375" s="35"/>
      <c r="AT375" s="68"/>
      <c r="AW375" s="35"/>
      <c r="AX375" s="35"/>
      <c r="AY375" s="35"/>
      <c r="AZ375" s="35"/>
      <c r="BA375" s="35"/>
      <c r="BB375" s="35"/>
    </row>
    <row r="376" spans="1:54" x14ac:dyDescent="0.25">
      <c r="A376" s="31"/>
      <c r="L376" s="31"/>
      <c r="M376" s="31"/>
      <c r="T376" s="31"/>
      <c r="U376" s="31"/>
      <c r="V376" s="33"/>
      <c r="W376" s="31"/>
      <c r="X376" s="31"/>
      <c r="Y376" s="31"/>
      <c r="Z376" s="31"/>
      <c r="AA376" s="31"/>
      <c r="AO376" s="35"/>
      <c r="AP376" s="35"/>
      <c r="AQ376" s="35"/>
      <c r="AR376" s="35"/>
      <c r="AS376" s="35"/>
      <c r="AT376" s="68"/>
      <c r="AW376" s="35"/>
      <c r="AX376" s="35"/>
      <c r="AY376" s="35"/>
      <c r="AZ376" s="35"/>
      <c r="BA376" s="35"/>
      <c r="BB376" s="35"/>
    </row>
    <row r="377" spans="1:54" x14ac:dyDescent="0.25">
      <c r="A377" s="31"/>
      <c r="L377" s="31"/>
      <c r="M377" s="31"/>
      <c r="T377" s="31"/>
      <c r="U377" s="31"/>
      <c r="V377" s="33"/>
      <c r="W377" s="31"/>
      <c r="X377" s="31"/>
      <c r="Y377" s="31"/>
      <c r="Z377" s="31"/>
      <c r="AA377" s="31"/>
      <c r="AO377" s="35"/>
      <c r="AP377" s="35"/>
      <c r="AQ377" s="35"/>
      <c r="AR377" s="35"/>
      <c r="AS377" s="35"/>
      <c r="AT377" s="68"/>
      <c r="AW377" s="35"/>
      <c r="AX377" s="35"/>
      <c r="AY377" s="35"/>
      <c r="AZ377" s="35"/>
      <c r="BA377" s="35"/>
      <c r="BB377" s="35"/>
    </row>
    <row r="378" spans="1:54" x14ac:dyDescent="0.25">
      <c r="A378" s="31"/>
      <c r="L378" s="31"/>
      <c r="M378" s="31"/>
      <c r="T378" s="31"/>
      <c r="U378" s="31"/>
      <c r="V378" s="33"/>
      <c r="W378" s="31"/>
      <c r="X378" s="31"/>
      <c r="Y378" s="31"/>
      <c r="Z378" s="31"/>
      <c r="AA378" s="31"/>
      <c r="AO378" s="35"/>
      <c r="AP378" s="35"/>
      <c r="AQ378" s="35"/>
      <c r="AR378" s="35"/>
      <c r="AS378" s="35"/>
      <c r="AT378" s="68"/>
      <c r="AW378" s="35"/>
      <c r="AX378" s="35"/>
      <c r="AY378" s="35"/>
      <c r="AZ378" s="35"/>
      <c r="BA378" s="35"/>
      <c r="BB378" s="35"/>
    </row>
    <row r="379" spans="1:54" x14ac:dyDescent="0.25">
      <c r="A379" s="31"/>
      <c r="L379" s="31"/>
      <c r="M379" s="31"/>
      <c r="T379" s="31"/>
      <c r="U379" s="31"/>
      <c r="V379" s="33"/>
      <c r="W379" s="31"/>
      <c r="X379" s="31"/>
      <c r="Y379" s="31"/>
      <c r="Z379" s="31"/>
      <c r="AA379" s="31"/>
      <c r="AO379" s="35"/>
      <c r="AP379" s="35"/>
      <c r="AQ379" s="35"/>
      <c r="AR379" s="35"/>
      <c r="AS379" s="35"/>
      <c r="AT379" s="68"/>
      <c r="AW379" s="35"/>
      <c r="AX379" s="35"/>
      <c r="AY379" s="35"/>
      <c r="AZ379" s="35"/>
      <c r="BA379" s="35"/>
      <c r="BB379" s="35"/>
    </row>
    <row r="380" spans="1:54" x14ac:dyDescent="0.25">
      <c r="A380" s="31"/>
      <c r="L380" s="31"/>
      <c r="M380" s="31"/>
      <c r="T380" s="31"/>
      <c r="U380" s="31"/>
      <c r="V380" s="33"/>
      <c r="W380" s="31"/>
      <c r="X380" s="31"/>
      <c r="Y380" s="31"/>
      <c r="Z380" s="31"/>
      <c r="AA380" s="31"/>
      <c r="AO380" s="35"/>
      <c r="AP380" s="35"/>
      <c r="AQ380" s="35"/>
      <c r="AR380" s="35"/>
      <c r="AS380" s="35"/>
      <c r="AT380" s="68"/>
      <c r="AW380" s="35"/>
      <c r="AX380" s="35"/>
      <c r="AY380" s="35"/>
      <c r="AZ380" s="35"/>
      <c r="BA380" s="35"/>
      <c r="BB380" s="35"/>
    </row>
    <row r="381" spans="1:54" x14ac:dyDescent="0.25">
      <c r="A381" s="31"/>
      <c r="L381" s="31"/>
      <c r="M381" s="31"/>
      <c r="T381" s="31"/>
      <c r="U381" s="31"/>
      <c r="V381" s="33"/>
      <c r="W381" s="31"/>
      <c r="X381" s="31"/>
      <c r="Y381" s="31"/>
      <c r="Z381" s="31"/>
      <c r="AA381" s="31"/>
      <c r="AO381" s="35"/>
      <c r="AP381" s="35"/>
      <c r="AQ381" s="35"/>
      <c r="AR381" s="35"/>
      <c r="AS381" s="35"/>
      <c r="AT381" s="68"/>
      <c r="AW381" s="35"/>
      <c r="AX381" s="35"/>
      <c r="AY381" s="35"/>
      <c r="AZ381" s="35"/>
      <c r="BA381" s="35"/>
      <c r="BB381" s="35"/>
    </row>
    <row r="382" spans="1:54" x14ac:dyDescent="0.25">
      <c r="A382" s="31"/>
      <c r="L382" s="31"/>
      <c r="M382" s="31"/>
      <c r="T382" s="31"/>
      <c r="U382" s="31"/>
      <c r="V382" s="33"/>
      <c r="W382" s="31"/>
      <c r="X382" s="31"/>
      <c r="Y382" s="31"/>
      <c r="Z382" s="31"/>
      <c r="AA382" s="31"/>
      <c r="AO382" s="35"/>
      <c r="AP382" s="35"/>
      <c r="AQ382" s="35"/>
      <c r="AR382" s="35"/>
      <c r="AS382" s="35"/>
      <c r="AT382" s="68"/>
      <c r="AW382" s="35"/>
      <c r="AX382" s="35"/>
      <c r="AY382" s="35"/>
      <c r="AZ382" s="35"/>
      <c r="BA382" s="35"/>
      <c r="BB382" s="35"/>
    </row>
    <row r="383" spans="1:54" x14ac:dyDescent="0.25">
      <c r="A383" s="31"/>
      <c r="L383" s="31"/>
      <c r="M383" s="31"/>
      <c r="T383" s="31"/>
      <c r="U383" s="31"/>
      <c r="V383" s="33"/>
      <c r="W383" s="31"/>
      <c r="X383" s="31"/>
      <c r="Y383" s="31"/>
      <c r="Z383" s="31"/>
      <c r="AA383" s="31"/>
      <c r="AO383" s="35"/>
      <c r="AP383" s="35"/>
      <c r="AQ383" s="35"/>
      <c r="AR383" s="35"/>
      <c r="AS383" s="35"/>
      <c r="AT383" s="68"/>
      <c r="AW383" s="35"/>
      <c r="AX383" s="35"/>
      <c r="AY383" s="35"/>
      <c r="AZ383" s="35"/>
      <c r="BA383" s="35"/>
      <c r="BB383" s="35"/>
    </row>
    <row r="384" spans="1:54" x14ac:dyDescent="0.25">
      <c r="A384" s="31"/>
      <c r="L384" s="31"/>
      <c r="M384" s="31"/>
      <c r="T384" s="31"/>
      <c r="U384" s="31"/>
      <c r="V384" s="33"/>
      <c r="W384" s="31"/>
      <c r="X384" s="31"/>
      <c r="Y384" s="31"/>
      <c r="Z384" s="31"/>
      <c r="AA384" s="31"/>
      <c r="AO384" s="35"/>
      <c r="AP384" s="35"/>
      <c r="AQ384" s="35"/>
      <c r="AR384" s="35"/>
      <c r="AS384" s="35"/>
      <c r="AT384" s="68"/>
      <c r="AW384" s="35"/>
      <c r="AX384" s="35"/>
      <c r="AY384" s="35"/>
      <c r="AZ384" s="35"/>
      <c r="BA384" s="35"/>
      <c r="BB384" s="35"/>
    </row>
    <row r="385" spans="1:54" x14ac:dyDescent="0.25">
      <c r="A385" s="31"/>
      <c r="L385" s="31"/>
      <c r="M385" s="31"/>
      <c r="T385" s="31"/>
      <c r="U385" s="31"/>
      <c r="V385" s="33"/>
      <c r="W385" s="31"/>
      <c r="X385" s="31"/>
      <c r="Y385" s="31"/>
      <c r="Z385" s="31"/>
      <c r="AA385" s="31"/>
      <c r="AO385" s="35"/>
      <c r="AP385" s="35"/>
      <c r="AQ385" s="35"/>
      <c r="AR385" s="35"/>
      <c r="AS385" s="35"/>
      <c r="AT385" s="68"/>
      <c r="AW385" s="35"/>
      <c r="AX385" s="35"/>
      <c r="AY385" s="35"/>
      <c r="AZ385" s="35"/>
      <c r="BA385" s="35"/>
      <c r="BB385" s="35"/>
    </row>
    <row r="386" spans="1:54" x14ac:dyDescent="0.25">
      <c r="A386" s="31"/>
      <c r="L386" s="31"/>
      <c r="M386" s="31"/>
      <c r="T386" s="31"/>
      <c r="U386" s="31"/>
      <c r="V386" s="33"/>
      <c r="W386" s="31"/>
      <c r="X386" s="31"/>
      <c r="Y386" s="31"/>
      <c r="Z386" s="31"/>
      <c r="AA386" s="31"/>
      <c r="AO386" s="35"/>
      <c r="AP386" s="35"/>
      <c r="AQ386" s="35"/>
      <c r="AR386" s="35"/>
      <c r="AS386" s="35"/>
      <c r="AT386" s="68"/>
      <c r="AW386" s="35"/>
      <c r="AX386" s="35"/>
      <c r="AY386" s="35"/>
      <c r="AZ386" s="35"/>
      <c r="BA386" s="35"/>
      <c r="BB386" s="35"/>
    </row>
    <row r="387" spans="1:54" x14ac:dyDescent="0.25">
      <c r="A387" s="31"/>
      <c r="L387" s="31"/>
      <c r="M387" s="31"/>
      <c r="T387" s="31"/>
      <c r="U387" s="31"/>
      <c r="V387" s="33"/>
      <c r="W387" s="31"/>
      <c r="X387" s="31"/>
      <c r="Y387" s="31"/>
      <c r="Z387" s="31"/>
      <c r="AA387" s="31"/>
      <c r="AO387" s="35"/>
      <c r="AP387" s="35"/>
      <c r="AQ387" s="35"/>
      <c r="AR387" s="35"/>
      <c r="AS387" s="35"/>
      <c r="AT387" s="68"/>
      <c r="AW387" s="35"/>
      <c r="AX387" s="35"/>
      <c r="AY387" s="35"/>
      <c r="AZ387" s="35"/>
      <c r="BA387" s="35"/>
      <c r="BB387" s="35"/>
    </row>
    <row r="388" spans="1:54" x14ac:dyDescent="0.25">
      <c r="A388" s="31"/>
      <c r="L388" s="31"/>
      <c r="M388" s="31"/>
      <c r="T388" s="31"/>
      <c r="U388" s="31"/>
      <c r="V388" s="33"/>
      <c r="W388" s="31"/>
      <c r="X388" s="31"/>
      <c r="Y388" s="31"/>
      <c r="Z388" s="31"/>
      <c r="AA388" s="31"/>
      <c r="AO388" s="35"/>
      <c r="AP388" s="35"/>
      <c r="AQ388" s="35"/>
      <c r="AR388" s="35"/>
      <c r="AS388" s="35"/>
      <c r="AT388" s="68"/>
      <c r="AW388" s="35"/>
      <c r="AX388" s="35"/>
      <c r="AY388" s="35"/>
      <c r="AZ388" s="35"/>
      <c r="BA388" s="35"/>
      <c r="BB388" s="35"/>
    </row>
    <row r="389" spans="1:54" x14ac:dyDescent="0.25">
      <c r="A389" s="31"/>
      <c r="L389" s="31"/>
      <c r="M389" s="31"/>
      <c r="T389" s="31"/>
      <c r="U389" s="31"/>
      <c r="V389" s="33"/>
      <c r="W389" s="31"/>
      <c r="X389" s="31"/>
      <c r="Y389" s="31"/>
      <c r="Z389" s="31"/>
      <c r="AA389" s="31"/>
      <c r="AO389" s="35"/>
      <c r="AP389" s="35"/>
      <c r="AQ389" s="35"/>
      <c r="AR389" s="35"/>
      <c r="AS389" s="35"/>
      <c r="AT389" s="68"/>
      <c r="AW389" s="35"/>
      <c r="AX389" s="35"/>
      <c r="AY389" s="35"/>
      <c r="AZ389" s="35"/>
      <c r="BA389" s="35"/>
      <c r="BB389" s="35"/>
    </row>
    <row r="390" spans="1:54" x14ac:dyDescent="0.25">
      <c r="A390" s="31"/>
      <c r="L390" s="31"/>
      <c r="M390" s="31"/>
      <c r="T390" s="31"/>
      <c r="U390" s="31"/>
      <c r="V390" s="33"/>
      <c r="W390" s="31"/>
      <c r="X390" s="31"/>
      <c r="Y390" s="31"/>
      <c r="Z390" s="31"/>
      <c r="AA390" s="31"/>
      <c r="AO390" s="35"/>
      <c r="AP390" s="35"/>
      <c r="AQ390" s="35"/>
      <c r="AR390" s="35"/>
      <c r="AS390" s="35"/>
      <c r="AT390" s="68"/>
      <c r="AW390" s="35"/>
      <c r="AX390" s="35"/>
      <c r="AY390" s="35"/>
      <c r="AZ390" s="35"/>
      <c r="BA390" s="35"/>
      <c r="BB390" s="35"/>
    </row>
    <row r="391" spans="1:54" x14ac:dyDescent="0.25">
      <c r="A391" s="31"/>
      <c r="L391" s="31"/>
      <c r="M391" s="31"/>
      <c r="T391" s="31"/>
      <c r="U391" s="31"/>
      <c r="V391" s="33"/>
      <c r="W391" s="31"/>
      <c r="X391" s="31"/>
      <c r="Y391" s="31"/>
      <c r="Z391" s="31"/>
      <c r="AA391" s="31"/>
      <c r="AO391" s="35"/>
      <c r="AP391" s="35"/>
      <c r="AQ391" s="35"/>
      <c r="AR391" s="35"/>
      <c r="AS391" s="35"/>
      <c r="AT391" s="68"/>
      <c r="AW391" s="35"/>
      <c r="AX391" s="35"/>
      <c r="AY391" s="35"/>
      <c r="AZ391" s="35"/>
      <c r="BA391" s="35"/>
      <c r="BB391" s="35"/>
    </row>
    <row r="392" spans="1:54" x14ac:dyDescent="0.25">
      <c r="A392" s="31"/>
      <c r="L392" s="31"/>
      <c r="M392" s="31"/>
      <c r="T392" s="31"/>
      <c r="U392" s="31"/>
      <c r="V392" s="33"/>
      <c r="W392" s="31"/>
      <c r="X392" s="31"/>
      <c r="Y392" s="31"/>
      <c r="Z392" s="31"/>
      <c r="AA392" s="31"/>
      <c r="AO392" s="35"/>
      <c r="AP392" s="35"/>
      <c r="AQ392" s="35"/>
      <c r="AR392" s="35"/>
      <c r="AS392" s="35"/>
      <c r="AT392" s="68"/>
      <c r="AW392" s="35"/>
      <c r="AX392" s="35"/>
      <c r="AY392" s="35"/>
      <c r="AZ392" s="35"/>
      <c r="BA392" s="35"/>
      <c r="BB392" s="35"/>
    </row>
    <row r="393" spans="1:54" x14ac:dyDescent="0.25">
      <c r="A393" s="31"/>
      <c r="L393" s="31"/>
      <c r="M393" s="31"/>
      <c r="T393" s="31"/>
      <c r="U393" s="31"/>
      <c r="V393" s="33"/>
      <c r="W393" s="31"/>
      <c r="X393" s="31"/>
      <c r="Y393" s="31"/>
      <c r="Z393" s="31"/>
      <c r="AA393" s="31"/>
      <c r="AO393" s="35"/>
      <c r="AP393" s="35"/>
      <c r="AQ393" s="35"/>
      <c r="AR393" s="35"/>
      <c r="AS393" s="35"/>
      <c r="AT393" s="68"/>
      <c r="AW393" s="35"/>
      <c r="AX393" s="35"/>
      <c r="AY393" s="35"/>
      <c r="AZ393" s="35"/>
      <c r="BA393" s="35"/>
      <c r="BB393" s="35"/>
    </row>
    <row r="394" spans="1:54" x14ac:dyDescent="0.25">
      <c r="A394" s="31"/>
      <c r="L394" s="31"/>
      <c r="M394" s="31"/>
      <c r="T394" s="31"/>
      <c r="U394" s="31"/>
      <c r="V394" s="33"/>
      <c r="W394" s="31"/>
      <c r="X394" s="31"/>
      <c r="Y394" s="31"/>
      <c r="Z394" s="31"/>
      <c r="AA394" s="31"/>
      <c r="AO394" s="35"/>
      <c r="AP394" s="35"/>
      <c r="AQ394" s="35"/>
      <c r="AR394" s="35"/>
      <c r="AS394" s="35"/>
      <c r="AT394" s="68"/>
      <c r="AW394" s="35"/>
      <c r="AX394" s="35"/>
      <c r="AY394" s="35"/>
      <c r="AZ394" s="35"/>
      <c r="BA394" s="35"/>
      <c r="BB394" s="35"/>
    </row>
    <row r="395" spans="1:54" x14ac:dyDescent="0.25">
      <c r="A395" s="31"/>
      <c r="L395" s="31"/>
      <c r="M395" s="31"/>
      <c r="T395" s="31"/>
      <c r="U395" s="31"/>
      <c r="V395" s="33"/>
      <c r="W395" s="31"/>
      <c r="X395" s="31"/>
      <c r="Y395" s="31"/>
      <c r="Z395" s="31"/>
      <c r="AA395" s="31"/>
      <c r="AO395" s="35"/>
      <c r="AP395" s="35"/>
      <c r="AQ395" s="35"/>
      <c r="AR395" s="35"/>
      <c r="AS395" s="35"/>
      <c r="AT395" s="68"/>
      <c r="AW395" s="35"/>
      <c r="AX395" s="35"/>
      <c r="AY395" s="35"/>
      <c r="AZ395" s="35"/>
      <c r="BA395" s="35"/>
      <c r="BB395" s="35"/>
    </row>
    <row r="396" spans="1:54" x14ac:dyDescent="0.25">
      <c r="A396" s="31"/>
      <c r="L396" s="31"/>
      <c r="M396" s="31"/>
      <c r="T396" s="31"/>
      <c r="U396" s="31"/>
      <c r="V396" s="33"/>
      <c r="W396" s="31"/>
      <c r="X396" s="31"/>
      <c r="Y396" s="31"/>
      <c r="Z396" s="31"/>
      <c r="AA396" s="31"/>
      <c r="AO396" s="35"/>
      <c r="AP396" s="35"/>
      <c r="AQ396" s="35"/>
      <c r="AR396" s="35"/>
      <c r="AS396" s="35"/>
      <c r="AT396" s="68"/>
      <c r="AW396" s="35"/>
      <c r="AX396" s="35"/>
      <c r="AY396" s="35"/>
      <c r="AZ396" s="35"/>
      <c r="BA396" s="35"/>
      <c r="BB396" s="35"/>
    </row>
    <row r="397" spans="1:54" x14ac:dyDescent="0.25">
      <c r="A397" s="31"/>
      <c r="L397" s="31"/>
      <c r="M397" s="31"/>
      <c r="T397" s="31"/>
      <c r="U397" s="31"/>
      <c r="V397" s="33"/>
      <c r="W397" s="31"/>
      <c r="X397" s="31"/>
      <c r="Y397" s="31"/>
      <c r="Z397" s="31"/>
      <c r="AA397" s="31"/>
      <c r="AO397" s="35"/>
      <c r="AP397" s="35"/>
      <c r="AQ397" s="35"/>
      <c r="AR397" s="35"/>
      <c r="AS397" s="35"/>
      <c r="AT397" s="68"/>
      <c r="AW397" s="35"/>
      <c r="AX397" s="35"/>
      <c r="AY397" s="35"/>
      <c r="AZ397" s="35"/>
      <c r="BA397" s="35"/>
      <c r="BB397" s="35"/>
    </row>
    <row r="398" spans="1:54" x14ac:dyDescent="0.25">
      <c r="A398" s="31"/>
      <c r="L398" s="31"/>
      <c r="M398" s="31"/>
      <c r="T398" s="31"/>
      <c r="U398" s="31"/>
      <c r="V398" s="33"/>
      <c r="W398" s="31"/>
      <c r="X398" s="31"/>
      <c r="Y398" s="31"/>
      <c r="Z398" s="31"/>
      <c r="AA398" s="31"/>
      <c r="AO398" s="35"/>
      <c r="AP398" s="35"/>
      <c r="AQ398" s="35"/>
      <c r="AR398" s="35"/>
      <c r="AS398" s="35"/>
      <c r="AT398" s="68"/>
      <c r="AW398" s="35"/>
      <c r="AX398" s="35"/>
      <c r="AY398" s="35"/>
      <c r="AZ398" s="35"/>
      <c r="BA398" s="35"/>
      <c r="BB398" s="35"/>
    </row>
    <row r="399" spans="1:54" x14ac:dyDescent="0.25">
      <c r="A399" s="31"/>
      <c r="L399" s="31"/>
      <c r="M399" s="31"/>
      <c r="T399" s="31"/>
      <c r="U399" s="31"/>
      <c r="V399" s="33"/>
      <c r="W399" s="31"/>
      <c r="X399" s="31"/>
      <c r="Y399" s="31"/>
      <c r="Z399" s="31"/>
      <c r="AA399" s="31"/>
      <c r="AO399" s="35"/>
      <c r="AP399" s="35"/>
      <c r="AQ399" s="35"/>
      <c r="AR399" s="35"/>
      <c r="AS399" s="35"/>
      <c r="AT399" s="68"/>
      <c r="AW399" s="35"/>
      <c r="AX399" s="35"/>
      <c r="AY399" s="35"/>
      <c r="AZ399" s="35"/>
      <c r="BA399" s="35"/>
      <c r="BB399" s="35"/>
    </row>
    <row r="400" spans="1:54" x14ac:dyDescent="0.25">
      <c r="A400" s="31"/>
      <c r="L400" s="31"/>
      <c r="M400" s="31"/>
      <c r="T400" s="31"/>
      <c r="U400" s="31"/>
      <c r="V400" s="33"/>
      <c r="W400" s="31"/>
      <c r="X400" s="31"/>
      <c r="Y400" s="31"/>
      <c r="Z400" s="31"/>
      <c r="AA400" s="31"/>
      <c r="AO400" s="35"/>
      <c r="AP400" s="35"/>
      <c r="AQ400" s="35"/>
      <c r="AR400" s="35"/>
      <c r="AS400" s="35"/>
      <c r="AT400" s="68"/>
      <c r="AW400" s="35"/>
      <c r="AX400" s="35"/>
      <c r="AY400" s="35"/>
      <c r="AZ400" s="35"/>
      <c r="BA400" s="35"/>
      <c r="BB400" s="35"/>
    </row>
    <row r="401" spans="1:54" x14ac:dyDescent="0.25">
      <c r="A401" s="31"/>
      <c r="L401" s="31"/>
      <c r="M401" s="31"/>
      <c r="T401" s="31"/>
      <c r="U401" s="31"/>
      <c r="V401" s="33"/>
      <c r="W401" s="31"/>
      <c r="X401" s="31"/>
      <c r="Y401" s="31"/>
      <c r="Z401" s="31"/>
      <c r="AA401" s="31"/>
      <c r="AO401" s="35"/>
      <c r="AP401" s="35"/>
      <c r="AQ401" s="35"/>
      <c r="AR401" s="35"/>
      <c r="AS401" s="35"/>
      <c r="AT401" s="68"/>
      <c r="AW401" s="35"/>
      <c r="AX401" s="35"/>
      <c r="AY401" s="35"/>
      <c r="AZ401" s="35"/>
      <c r="BA401" s="35"/>
      <c r="BB401" s="35"/>
    </row>
    <row r="402" spans="1:54" x14ac:dyDescent="0.25">
      <c r="A402" s="31"/>
      <c r="L402" s="31"/>
      <c r="M402" s="31"/>
      <c r="T402" s="31"/>
      <c r="U402" s="31"/>
      <c r="V402" s="33"/>
      <c r="W402" s="31"/>
      <c r="X402" s="31"/>
      <c r="Y402" s="31"/>
      <c r="Z402" s="31"/>
      <c r="AA402" s="31"/>
      <c r="AO402" s="35"/>
      <c r="AP402" s="35"/>
      <c r="AQ402" s="35"/>
      <c r="AR402" s="35"/>
      <c r="AS402" s="35"/>
      <c r="AT402" s="68"/>
      <c r="AW402" s="35"/>
      <c r="AX402" s="35"/>
      <c r="AY402" s="35"/>
      <c r="AZ402" s="35"/>
      <c r="BA402" s="35"/>
      <c r="BB402" s="35"/>
    </row>
    <row r="403" spans="1:54" x14ac:dyDescent="0.25">
      <c r="A403" s="31"/>
      <c r="L403" s="31"/>
      <c r="M403" s="31"/>
      <c r="T403" s="31"/>
      <c r="U403" s="31"/>
      <c r="V403" s="33"/>
      <c r="W403" s="31"/>
      <c r="X403" s="31"/>
      <c r="Y403" s="31"/>
      <c r="Z403" s="31"/>
      <c r="AA403" s="31"/>
      <c r="AO403" s="35"/>
      <c r="AP403" s="35"/>
      <c r="AQ403" s="35"/>
      <c r="AR403" s="35"/>
      <c r="AS403" s="35"/>
      <c r="AT403" s="68"/>
      <c r="AW403" s="35"/>
      <c r="AX403" s="35"/>
      <c r="AY403" s="35"/>
      <c r="AZ403" s="35"/>
      <c r="BA403" s="35"/>
      <c r="BB403" s="35"/>
    </row>
    <row r="404" spans="1:54" x14ac:dyDescent="0.25">
      <c r="A404" s="31"/>
      <c r="L404" s="31"/>
      <c r="M404" s="31"/>
      <c r="T404" s="31"/>
      <c r="U404" s="31"/>
      <c r="V404" s="33"/>
      <c r="W404" s="31"/>
      <c r="X404" s="31"/>
      <c r="Y404" s="31"/>
      <c r="Z404" s="31"/>
      <c r="AA404" s="31"/>
      <c r="AO404" s="35"/>
      <c r="AP404" s="35"/>
      <c r="AQ404" s="35"/>
      <c r="AR404" s="35"/>
      <c r="AS404" s="35"/>
      <c r="AT404" s="68"/>
      <c r="AW404" s="35"/>
      <c r="AX404" s="35"/>
      <c r="AY404" s="35"/>
      <c r="AZ404" s="35"/>
      <c r="BA404" s="35"/>
      <c r="BB404" s="35"/>
    </row>
    <row r="405" spans="1:54" x14ac:dyDescent="0.25">
      <c r="A405" s="31"/>
      <c r="L405" s="31"/>
      <c r="M405" s="31"/>
      <c r="T405" s="31"/>
      <c r="U405" s="31"/>
      <c r="V405" s="33"/>
      <c r="W405" s="31"/>
      <c r="X405" s="31"/>
      <c r="Y405" s="31"/>
      <c r="Z405" s="31"/>
      <c r="AA405" s="31"/>
      <c r="AO405" s="35"/>
      <c r="AP405" s="35"/>
      <c r="AQ405" s="35"/>
      <c r="AR405" s="35"/>
      <c r="AS405" s="35"/>
      <c r="AT405" s="68"/>
      <c r="AW405" s="35"/>
      <c r="AX405" s="35"/>
      <c r="AY405" s="35"/>
      <c r="AZ405" s="35"/>
      <c r="BA405" s="35"/>
      <c r="BB405" s="35"/>
    </row>
    <row r="406" spans="1:54" x14ac:dyDescent="0.25">
      <c r="A406" s="31"/>
      <c r="L406" s="31"/>
      <c r="M406" s="31"/>
      <c r="T406" s="31"/>
      <c r="U406" s="31"/>
      <c r="V406" s="33"/>
      <c r="W406" s="31"/>
      <c r="X406" s="31"/>
      <c r="Y406" s="31"/>
      <c r="Z406" s="31"/>
      <c r="AA406" s="31"/>
      <c r="AO406" s="35"/>
      <c r="AP406" s="35"/>
      <c r="AQ406" s="35"/>
      <c r="AR406" s="35"/>
      <c r="AS406" s="35"/>
      <c r="AT406" s="68"/>
      <c r="AW406" s="35"/>
      <c r="AX406" s="35"/>
      <c r="AY406" s="35"/>
      <c r="AZ406" s="35"/>
      <c r="BA406" s="35"/>
      <c r="BB406" s="35"/>
    </row>
    <row r="407" spans="1:54" x14ac:dyDescent="0.25">
      <c r="A407" s="31"/>
      <c r="L407" s="31"/>
      <c r="M407" s="31"/>
      <c r="T407" s="31"/>
      <c r="U407" s="31"/>
      <c r="V407" s="33"/>
      <c r="W407" s="31"/>
      <c r="X407" s="31"/>
      <c r="Y407" s="31"/>
      <c r="Z407" s="31"/>
      <c r="AA407" s="31"/>
      <c r="AO407" s="35"/>
      <c r="AP407" s="35"/>
      <c r="AQ407" s="35"/>
      <c r="AR407" s="35"/>
      <c r="AS407" s="35"/>
      <c r="AT407" s="68"/>
      <c r="AW407" s="35"/>
      <c r="AX407" s="35"/>
      <c r="AY407" s="35"/>
      <c r="AZ407" s="35"/>
      <c r="BA407" s="35"/>
      <c r="BB407" s="35"/>
    </row>
    <row r="408" spans="1:54" x14ac:dyDescent="0.25">
      <c r="A408" s="31"/>
      <c r="L408" s="31"/>
      <c r="M408" s="31"/>
      <c r="T408" s="31"/>
      <c r="U408" s="31"/>
      <c r="V408" s="33"/>
      <c r="W408" s="31"/>
      <c r="X408" s="31"/>
      <c r="Y408" s="31"/>
      <c r="Z408" s="31"/>
      <c r="AA408" s="31"/>
      <c r="AO408" s="35"/>
      <c r="AP408" s="35"/>
      <c r="AQ408" s="35"/>
      <c r="AR408" s="35"/>
      <c r="AS408" s="35"/>
      <c r="AT408" s="68"/>
      <c r="AW408" s="35"/>
      <c r="AX408" s="35"/>
      <c r="AY408" s="35"/>
      <c r="AZ408" s="35"/>
      <c r="BA408" s="35"/>
      <c r="BB408" s="35"/>
    </row>
  </sheetData>
  <sortState xmlns:xlrd2="http://schemas.microsoft.com/office/spreadsheetml/2017/richdata2" ref="AD4:AG24">
    <sortCondition descending="1" ref="AG4:AG24"/>
  </sortState>
  <mergeCells count="49">
    <mergeCell ref="J14:J15"/>
    <mergeCell ref="K14:K15"/>
    <mergeCell ref="D14:D15"/>
    <mergeCell ref="E14:E15"/>
    <mergeCell ref="F14:F15"/>
    <mergeCell ref="G14:G15"/>
    <mergeCell ref="H14:H15"/>
    <mergeCell ref="I14:I15"/>
    <mergeCell ref="I12:I13"/>
    <mergeCell ref="J12:J13"/>
    <mergeCell ref="K12:K13"/>
    <mergeCell ref="D10:D11"/>
    <mergeCell ref="E10:E11"/>
    <mergeCell ref="F10:F11"/>
    <mergeCell ref="G10:G11"/>
    <mergeCell ref="H10:H11"/>
    <mergeCell ref="I10:I11"/>
    <mergeCell ref="D12:D13"/>
    <mergeCell ref="E12:E13"/>
    <mergeCell ref="F12:F13"/>
    <mergeCell ref="G12:G13"/>
    <mergeCell ref="H12:H13"/>
    <mergeCell ref="I8:I9"/>
    <mergeCell ref="J8:J9"/>
    <mergeCell ref="K8:K9"/>
    <mergeCell ref="J10:J11"/>
    <mergeCell ref="K10:K11"/>
    <mergeCell ref="D8:D9"/>
    <mergeCell ref="E8:E9"/>
    <mergeCell ref="F8:F9"/>
    <mergeCell ref="G8:G9"/>
    <mergeCell ref="H8:H9"/>
    <mergeCell ref="I4:I5"/>
    <mergeCell ref="J4:J5"/>
    <mergeCell ref="K4:K5"/>
    <mergeCell ref="D6:D7"/>
    <mergeCell ref="E6:E7"/>
    <mergeCell ref="F6:F7"/>
    <mergeCell ref="G6:G7"/>
    <mergeCell ref="H6:H7"/>
    <mergeCell ref="I6:I7"/>
    <mergeCell ref="J6:J7"/>
    <mergeCell ref="H4:H5"/>
    <mergeCell ref="K6:K7"/>
    <mergeCell ref="B4:B5"/>
    <mergeCell ref="D4:D5"/>
    <mergeCell ref="E4:E5"/>
    <mergeCell ref="F4:F5"/>
    <mergeCell ref="G4:G5"/>
  </mergeCells>
  <conditionalFormatting sqref="L4:L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P5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:Q52">
    <cfRule type="colorScale" priority="8">
      <colorScale>
        <cfvo type="min"/>
        <cfvo type="percentile" val="50"/>
        <cfvo type="max"/>
        <color theme="4" tint="0.79998168889431442"/>
        <color theme="6" tint="0.39997558519241921"/>
        <color theme="8" tint="-0.249977111117893"/>
      </colorScale>
    </cfRule>
  </conditionalFormatting>
  <conditionalFormatting sqref="Y4:Y3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64:Z100 Z4:Z34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{119D30E6-E324-46E3-B677-DF659BD1B9FC}</x14:id>
        </ext>
      </extLst>
    </cfRule>
  </conditionalFormatting>
  <conditionalFormatting sqref="AA64:AA100 AA4:AA34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{1966FE7E-91AC-4FFB-8529-601FBBE6D88B}</x14:id>
        </ext>
      </extLst>
    </cfRule>
  </conditionalFormatting>
  <conditionalFormatting sqref="AB4:AC3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:AM37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{642BDD72-715B-48B7-AA21-DB2C57C6A77A}</x14:id>
        </ext>
      </extLst>
    </cfRule>
  </conditionalFormatting>
  <conditionalFormatting sqref="AN4:AN37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{8D82AE7E-690A-42F8-A080-211324A95D90}</x14:id>
        </ext>
      </extLst>
    </cfRule>
  </conditionalFormatting>
  <conditionalFormatting sqref="AO4:AO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19D30E6-E324-46E3-B677-DF659BD1B9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Z64:Z100 Z4:Z34</xm:sqref>
        </x14:conditionalFormatting>
        <x14:conditionalFormatting xmlns:xm="http://schemas.microsoft.com/office/excel/2006/main">
          <x14:cfRule type="dataBar" id="{1966FE7E-91AC-4FFB-8529-601FBBE6D8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AA64:AA100 AA4:AA34</xm:sqref>
        </x14:conditionalFormatting>
        <x14:conditionalFormatting xmlns:xm="http://schemas.microsoft.com/office/excel/2006/main">
          <x14:cfRule type="dataBar" id="{642BDD72-715B-48B7-AA21-DB2C57C6A7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AM4:AM37</xm:sqref>
        </x14:conditionalFormatting>
        <x14:conditionalFormatting xmlns:xm="http://schemas.microsoft.com/office/excel/2006/main">
          <x14:cfRule type="dataBar" id="{8D82AE7E-690A-42F8-A080-211324A95D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AN4:AN37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FDDA-FE41-4D71-8CD8-7F8FF9EB79AD}">
  <dimension ref="A1:DM352"/>
  <sheetViews>
    <sheetView tabSelected="1" topLeftCell="AZ10" zoomScaleNormal="100" workbookViewId="0">
      <pane ySplit="10455" topLeftCell="A64"/>
      <selection activeCell="CZ17" sqref="CZ17:CZ43"/>
      <selection pane="bottomLeft" activeCell="BV76" sqref="BV76"/>
    </sheetView>
  </sheetViews>
  <sheetFormatPr defaultRowHeight="17.25" x14ac:dyDescent="0.25"/>
  <cols>
    <col min="1" max="1" width="7.7109375" style="24" customWidth="1"/>
    <col min="2" max="2" width="8.28515625" style="27" hidden="1" customWidth="1"/>
    <col min="3" max="3" width="8.7109375" customWidth="1"/>
    <col min="4" max="4" width="7.28515625" hidden="1" customWidth="1"/>
    <col min="5" max="5" width="7.28515625" style="24" hidden="1" customWidth="1"/>
    <col min="6" max="6" width="7.28515625" style="44" hidden="1" customWidth="1"/>
    <col min="7" max="11" width="7.28515625" style="24" hidden="1" customWidth="1"/>
    <col min="12" max="13" width="6.5703125" hidden="1" customWidth="1"/>
    <col min="14" max="15" width="6.5703125" style="82" hidden="1" customWidth="1"/>
    <col min="16" max="17" width="3.7109375" customWidth="1"/>
    <col min="18" max="19" width="15" style="39" hidden="1" customWidth="1"/>
    <col min="20" max="20" width="2" hidden="1" customWidth="1"/>
    <col min="21" max="21" width="3.7109375" customWidth="1"/>
    <col min="22" max="22" width="7.28515625" style="26" customWidth="1"/>
    <col min="23" max="23" width="6.140625" hidden="1" customWidth="1"/>
    <col min="24" max="24" width="2.85546875" style="26" customWidth="1"/>
    <col min="25" max="25" width="2.85546875" customWidth="1"/>
    <col min="26" max="27" width="5.140625" customWidth="1"/>
    <col min="28" max="28" width="2.85546875" customWidth="1"/>
    <col min="29" max="30" width="3.42578125" style="168" customWidth="1"/>
    <col min="31" max="31" width="6.140625" customWidth="1"/>
    <col min="32" max="32" width="8.140625" hidden="1" customWidth="1"/>
    <col min="33" max="33" width="4.140625" hidden="1" customWidth="1"/>
    <col min="34" max="34" width="7.5703125" hidden="1" customWidth="1"/>
    <col min="35" max="35" width="5.28515625" hidden="1" customWidth="1"/>
    <col min="36" max="36" width="5.140625" customWidth="1"/>
    <col min="37" max="37" width="6.28515625" hidden="1" customWidth="1"/>
    <col min="38" max="38" width="4.85546875" hidden="1" customWidth="1"/>
    <col min="39" max="39" width="5.140625" hidden="1" customWidth="1"/>
    <col min="40" max="40" width="8.140625" style="26" hidden="1" customWidth="1"/>
    <col min="41" max="42" width="3.85546875" hidden="1" customWidth="1"/>
    <col min="43" max="43" width="4.5703125" style="26" customWidth="1"/>
    <col min="44" max="45" width="4.5703125" style="30" customWidth="1"/>
    <col min="46" max="46" width="9.85546875" style="30" customWidth="1"/>
    <col min="47" max="48" width="6.42578125" style="30" customWidth="1"/>
    <col min="49" max="49" width="6.42578125" style="70" customWidth="1"/>
    <col min="50" max="50" width="6.7109375" style="69" customWidth="1"/>
    <col min="51" max="54" width="6.7109375" style="162" customWidth="1"/>
    <col min="55" max="55" width="6.42578125" customWidth="1"/>
    <col min="56" max="56" width="6.42578125" style="186" customWidth="1"/>
    <col min="57" max="57" width="5" style="106" customWidth="1"/>
    <col min="58" max="58" width="3.85546875" style="30" customWidth="1"/>
    <col min="59" max="60" width="6.42578125" style="106" customWidth="1"/>
    <col min="61" max="61" width="3.28515625" style="69" customWidth="1"/>
    <col min="62" max="62" width="5.7109375" customWidth="1"/>
    <col min="63" max="63" width="3" customWidth="1"/>
    <col min="64" max="64" width="3.28515625" style="24" customWidth="1"/>
    <col min="65" max="66" width="4.7109375" style="24" customWidth="1"/>
    <col min="67" max="67" width="6" style="24" customWidth="1"/>
    <col min="68" max="68" width="6" style="199" customWidth="1"/>
    <col min="69" max="69" width="4.7109375" style="200" customWidth="1"/>
    <col min="70" max="71" width="4.7109375" style="199" customWidth="1"/>
    <col min="72" max="73" width="4.7109375" style="201" customWidth="1"/>
    <col min="74" max="74" width="6" style="199" hidden="1" customWidth="1"/>
    <col min="75" max="76" width="3.7109375" style="199" hidden="1" customWidth="1"/>
    <col min="77" max="77" width="3.7109375" style="200" customWidth="1"/>
    <col min="78" max="78" width="5.28515625" style="199" customWidth="1"/>
    <col min="79" max="79" width="7.7109375" style="111" customWidth="1"/>
    <col min="80" max="81" width="4.7109375" style="24" customWidth="1"/>
    <col min="82" max="84" width="3.7109375" style="24" customWidth="1"/>
    <col min="85" max="85" width="5.7109375" style="178" customWidth="1"/>
    <col min="86" max="86" width="5.7109375" customWidth="1"/>
    <col min="87" max="87" width="4.7109375" style="24" customWidth="1"/>
    <col min="88" max="88" width="17" style="174" customWidth="1"/>
    <col min="89" max="89" width="6.7109375" style="177" customWidth="1"/>
    <col min="90" max="90" width="6.42578125" style="177" customWidth="1"/>
    <col min="92" max="92" width="5.7109375" customWidth="1"/>
    <col min="93" max="94" width="4.42578125" customWidth="1"/>
    <col min="95" max="95" width="2.85546875" customWidth="1"/>
    <col min="96" max="96" width="5.7109375" customWidth="1"/>
    <col min="97" max="99" width="5.7109375" hidden="1" customWidth="1"/>
    <col min="100" max="102" width="2.28515625" customWidth="1"/>
    <col min="103" max="117" width="5.7109375" customWidth="1"/>
  </cols>
  <sheetData>
    <row r="1" spans="1:117" x14ac:dyDescent="0.25">
      <c r="A1" s="33"/>
      <c r="B1" s="32">
        <v>424</v>
      </c>
      <c r="C1" s="32" t="s">
        <v>133</v>
      </c>
      <c r="D1" s="31"/>
      <c r="E1" s="33"/>
      <c r="F1" s="48"/>
      <c r="G1" s="48"/>
      <c r="H1" s="98"/>
      <c r="I1" s="98"/>
      <c r="J1" s="98"/>
      <c r="K1" s="97" t="s">
        <v>238</v>
      </c>
      <c r="L1" s="31"/>
      <c r="M1" s="101" t="s">
        <v>315</v>
      </c>
      <c r="N1" s="80"/>
      <c r="O1" s="80"/>
      <c r="P1" s="31"/>
      <c r="Q1" s="31"/>
      <c r="R1" s="37" t="s">
        <v>104</v>
      </c>
      <c r="S1" s="55" t="s">
        <v>105</v>
      </c>
      <c r="T1" s="31"/>
      <c r="U1" s="31"/>
      <c r="V1" s="34" t="s">
        <v>315</v>
      </c>
      <c r="W1" s="31"/>
      <c r="X1" s="34"/>
      <c r="Y1" s="118"/>
      <c r="Z1" s="113"/>
      <c r="AA1" s="113"/>
      <c r="AB1" s="50"/>
      <c r="AC1" s="165"/>
      <c r="AD1" s="165"/>
      <c r="AE1" s="50"/>
      <c r="AF1" s="50" t="s">
        <v>115</v>
      </c>
      <c r="AG1" s="50"/>
      <c r="AH1" s="34"/>
      <c r="AI1" s="34"/>
      <c r="AJ1" s="34"/>
      <c r="AK1" s="51"/>
      <c r="AL1" s="51"/>
      <c r="AM1" s="51"/>
      <c r="AN1" s="36"/>
      <c r="AO1" s="51"/>
      <c r="AP1" s="51"/>
      <c r="AQ1" s="36" t="s">
        <v>116</v>
      </c>
      <c r="AR1" s="71"/>
      <c r="AS1" s="71"/>
      <c r="AT1" s="101" t="s">
        <v>315</v>
      </c>
      <c r="AU1" s="35"/>
      <c r="AV1" s="35"/>
      <c r="AW1" s="68"/>
      <c r="AX1" s="68"/>
      <c r="AY1" s="159"/>
      <c r="AZ1" s="159"/>
      <c r="BA1" s="159"/>
      <c r="BB1" s="159"/>
      <c r="BC1" s="203"/>
      <c r="BD1" s="185"/>
      <c r="BE1" s="104"/>
      <c r="BF1" s="71"/>
      <c r="BG1" s="206"/>
      <c r="BH1" s="104"/>
      <c r="BI1" s="181"/>
      <c r="BJ1" s="104"/>
      <c r="BK1" s="104"/>
      <c r="BL1" s="34"/>
      <c r="BM1" s="34"/>
      <c r="BN1" s="34"/>
      <c r="BO1" s="208"/>
      <c r="BP1" s="209"/>
      <c r="BQ1" s="210"/>
      <c r="BR1" s="209"/>
      <c r="BS1" s="209"/>
      <c r="BT1" s="211"/>
      <c r="BU1" s="211"/>
      <c r="BV1" s="209"/>
      <c r="BW1" s="209"/>
      <c r="BX1" s="209" t="s">
        <v>410</v>
      </c>
      <c r="BY1" s="210"/>
      <c r="BZ1" s="209"/>
      <c r="CA1" s="216"/>
      <c r="CB1" s="208"/>
      <c r="CC1" s="208"/>
      <c r="CD1" s="208"/>
      <c r="CE1" s="34"/>
      <c r="CF1" s="34"/>
      <c r="CG1" s="221"/>
      <c r="CH1" s="222"/>
      <c r="CI1" s="34"/>
      <c r="CJ1" s="172"/>
      <c r="CK1" s="175"/>
      <c r="CL1" s="175"/>
      <c r="CM1" s="104"/>
      <c r="CN1" s="104"/>
      <c r="CO1" s="104"/>
      <c r="CP1" s="104"/>
      <c r="CQ1" s="104"/>
      <c r="CR1" s="104"/>
      <c r="CS1" s="104"/>
      <c r="CT1" s="104"/>
      <c r="CU1" s="104"/>
      <c r="CV1" s="104"/>
      <c r="CW1" s="104"/>
      <c r="CX1" s="104"/>
      <c r="CY1" s="104">
        <v>1</v>
      </c>
      <c r="CZ1" s="104"/>
      <c r="DA1" s="104"/>
      <c r="DB1" s="104"/>
      <c r="DC1" s="104"/>
      <c r="DD1" s="104"/>
      <c r="DE1" s="104"/>
      <c r="DF1" s="104"/>
      <c r="DG1" s="104"/>
      <c r="DH1" s="104"/>
      <c r="DI1" s="104"/>
      <c r="DJ1" s="104"/>
      <c r="DK1" s="104"/>
      <c r="DL1" s="104"/>
      <c r="DM1" s="104"/>
    </row>
    <row r="2" spans="1:117" x14ac:dyDescent="0.25">
      <c r="A2" s="33"/>
      <c r="B2" s="32"/>
      <c r="C2" s="31"/>
      <c r="D2" s="31"/>
      <c r="E2" s="33"/>
      <c r="F2" s="48"/>
      <c r="G2" s="48"/>
      <c r="H2" s="98"/>
      <c r="I2" s="98"/>
      <c r="J2" s="98"/>
      <c r="K2" s="97" t="s">
        <v>237</v>
      </c>
      <c r="L2" s="34">
        <f>INDEX(N4:N141,L3,1)</f>
        <v>463830</v>
      </c>
      <c r="M2" s="34">
        <f>INDEX(O4:O141,L3,1)</f>
        <v>7570065</v>
      </c>
      <c r="N2" s="80"/>
      <c r="O2" s="80"/>
      <c r="P2" s="31"/>
      <c r="Q2" s="31"/>
      <c r="R2" s="37" t="s">
        <v>106</v>
      </c>
      <c r="S2" s="37" t="s">
        <v>107</v>
      </c>
      <c r="T2" s="31"/>
      <c r="U2" s="31"/>
      <c r="V2" s="34"/>
      <c r="W2" s="31"/>
      <c r="X2" s="34"/>
      <c r="Y2" s="118"/>
      <c r="Z2" s="113"/>
      <c r="AA2" s="113"/>
      <c r="AB2" s="50"/>
      <c r="AC2" s="165"/>
      <c r="AD2" s="165"/>
      <c r="AE2" s="50"/>
      <c r="AF2" s="50"/>
      <c r="AG2" s="50"/>
      <c r="AH2" s="34" t="s">
        <v>391</v>
      </c>
      <c r="AI2" s="34"/>
      <c r="AJ2" s="34"/>
      <c r="AK2" s="51"/>
      <c r="AL2" s="51"/>
      <c r="AM2" s="51"/>
      <c r="AN2" s="36"/>
      <c r="AO2" s="51"/>
      <c r="AP2" s="51"/>
      <c r="AQ2" s="36"/>
      <c r="AR2" s="71"/>
      <c r="AS2" s="71"/>
      <c r="AT2" s="71"/>
      <c r="AU2" s="35"/>
      <c r="AV2" s="35"/>
      <c r="AW2" s="68"/>
      <c r="AX2" s="68"/>
      <c r="AY2" s="159" t="s">
        <v>392</v>
      </c>
      <c r="AZ2" s="159" t="s">
        <v>392</v>
      </c>
      <c r="BA2" s="159"/>
      <c r="BB2" s="159"/>
      <c r="BC2" s="204"/>
      <c r="BD2" s="185">
        <v>1</v>
      </c>
      <c r="BE2" s="104"/>
      <c r="BF2" s="71" t="s">
        <v>132</v>
      </c>
      <c r="BG2" s="119" t="s">
        <v>391</v>
      </c>
      <c r="BH2" s="34">
        <v>1</v>
      </c>
      <c r="BI2" s="181"/>
      <c r="BJ2" s="104"/>
      <c r="BK2" s="104"/>
      <c r="BL2" s="34"/>
      <c r="BM2" s="34"/>
      <c r="BN2" s="34"/>
      <c r="BO2" s="208"/>
      <c r="BP2" s="209">
        <v>1</v>
      </c>
      <c r="BQ2" s="210">
        <v>2</v>
      </c>
      <c r="BR2" s="212">
        <v>3</v>
      </c>
      <c r="BS2" s="212">
        <v>4</v>
      </c>
      <c r="BT2" s="211">
        <v>5</v>
      </c>
      <c r="BU2" s="211">
        <f>BT2+1</f>
        <v>6</v>
      </c>
      <c r="BV2" s="211">
        <f t="shared" ref="BV2:BY2" si="0">BU2+1</f>
        <v>7</v>
      </c>
      <c r="BW2" s="211">
        <f t="shared" si="0"/>
        <v>8</v>
      </c>
      <c r="BX2" s="211">
        <f t="shared" si="0"/>
        <v>9</v>
      </c>
      <c r="BY2" s="211">
        <f t="shared" si="0"/>
        <v>10</v>
      </c>
      <c r="BZ2" s="212"/>
      <c r="CA2" s="217"/>
      <c r="CB2" s="179">
        <v>9</v>
      </c>
      <c r="CC2" s="179">
        <v>13</v>
      </c>
      <c r="CD2" s="179"/>
      <c r="CE2" s="110"/>
      <c r="CF2" s="110"/>
      <c r="CG2" s="222"/>
      <c r="CH2" s="222"/>
      <c r="CI2" s="110"/>
      <c r="CJ2" s="172"/>
      <c r="CK2" s="175" t="str">
        <f>""</f>
        <v/>
      </c>
      <c r="CL2" s="175"/>
      <c r="CM2" s="108">
        <f>SUM(CM4:CM10)</f>
        <v>73</v>
      </c>
      <c r="CN2" s="104"/>
      <c r="CO2" s="104"/>
      <c r="CP2" s="104"/>
      <c r="CQ2" s="104" t="s">
        <v>132</v>
      </c>
      <c r="CR2" s="104"/>
      <c r="CS2" s="104"/>
      <c r="CT2" s="104"/>
      <c r="CU2" s="104"/>
      <c r="CV2" s="104"/>
      <c r="CW2" s="104"/>
      <c r="CX2" s="104"/>
      <c r="CY2" s="104"/>
      <c r="CZ2" s="104"/>
      <c r="DA2" s="104"/>
      <c r="DB2" s="104"/>
      <c r="DC2" s="104"/>
      <c r="DD2" s="104"/>
      <c r="DE2" s="104"/>
      <c r="DF2" s="104"/>
      <c r="DG2" s="104"/>
      <c r="DH2" s="104"/>
      <c r="DI2" s="104"/>
      <c r="DJ2" s="104"/>
      <c r="DK2" s="104"/>
      <c r="DL2" s="104"/>
      <c r="DM2" s="104"/>
    </row>
    <row r="3" spans="1:117" x14ac:dyDescent="0.25">
      <c r="A3" s="34"/>
      <c r="B3" s="32"/>
      <c r="C3" s="34" t="s">
        <v>316</v>
      </c>
      <c r="D3" s="34" t="s">
        <v>317</v>
      </c>
      <c r="E3" s="34" t="s">
        <v>318</v>
      </c>
      <c r="F3" s="48" t="s">
        <v>110</v>
      </c>
      <c r="G3" s="48" t="s">
        <v>111</v>
      </c>
      <c r="H3" s="48"/>
      <c r="I3" s="48"/>
      <c r="J3" s="48" t="s">
        <v>109</v>
      </c>
      <c r="K3" s="48" t="s">
        <v>108</v>
      </c>
      <c r="L3" s="87">
        <v>1</v>
      </c>
      <c r="M3" s="31">
        <v>2</v>
      </c>
      <c r="N3" s="80">
        <v>1</v>
      </c>
      <c r="O3" s="80">
        <v>2</v>
      </c>
      <c r="P3" s="34"/>
      <c r="Q3" s="31"/>
      <c r="R3" s="38"/>
      <c r="S3" s="56" t="s">
        <v>118</v>
      </c>
      <c r="T3" s="34"/>
      <c r="U3" s="34"/>
      <c r="V3" s="34"/>
      <c r="W3" s="31"/>
      <c r="X3" s="34"/>
      <c r="Y3" s="119" t="s">
        <v>375</v>
      </c>
      <c r="Z3" s="114" t="s">
        <v>120</v>
      </c>
      <c r="AA3" s="114" t="s">
        <v>108</v>
      </c>
      <c r="AB3" s="50"/>
      <c r="AC3" s="165">
        <v>1</v>
      </c>
      <c r="AD3" s="165">
        <v>2</v>
      </c>
      <c r="AE3" s="50">
        <v>3</v>
      </c>
      <c r="AF3" s="50"/>
      <c r="AG3" s="50"/>
      <c r="AH3" s="34" t="s">
        <v>390</v>
      </c>
      <c r="AI3" s="34"/>
      <c r="AJ3" s="34"/>
      <c r="AK3" s="51"/>
      <c r="AL3" s="51"/>
      <c r="AM3" s="51"/>
      <c r="AN3" s="108"/>
      <c r="AO3" s="51"/>
      <c r="AP3" s="51"/>
      <c r="AQ3" s="108">
        <f>MAX(AQ4:AQ141)</f>
        <v>73</v>
      </c>
      <c r="AR3" s="36" t="s">
        <v>123</v>
      </c>
      <c r="AS3" s="36"/>
      <c r="AT3" s="36" t="s">
        <v>134</v>
      </c>
      <c r="AU3" s="182" t="s">
        <v>387</v>
      </c>
      <c r="AV3" s="182" t="s">
        <v>121</v>
      </c>
      <c r="AW3" s="183" t="s">
        <v>112</v>
      </c>
      <c r="AX3" s="183" t="s">
        <v>113</v>
      </c>
      <c r="AY3" s="184" t="s">
        <v>119</v>
      </c>
      <c r="AZ3" s="184" t="s">
        <v>120</v>
      </c>
      <c r="BA3" s="184" t="s">
        <v>406</v>
      </c>
      <c r="BB3" s="184" t="s">
        <v>407</v>
      </c>
      <c r="BC3" s="205" t="s">
        <v>388</v>
      </c>
      <c r="BD3" s="187" t="s">
        <v>389</v>
      </c>
      <c r="BE3" s="40" t="s">
        <v>108</v>
      </c>
      <c r="BF3" s="71" t="s">
        <v>132</v>
      </c>
      <c r="BG3" s="119" t="s">
        <v>390</v>
      </c>
      <c r="BH3" s="215" t="str">
        <f>""</f>
        <v/>
      </c>
      <c r="BI3" s="170"/>
      <c r="BJ3" s="110"/>
      <c r="BK3" s="110"/>
      <c r="BL3" s="110" t="s">
        <v>393</v>
      </c>
      <c r="BM3" s="110"/>
      <c r="BN3" s="110">
        <f>MAX(BN4:BN142)</f>
        <v>17</v>
      </c>
      <c r="BO3" s="208" t="s">
        <v>123</v>
      </c>
      <c r="BP3" s="212" t="str">
        <f>AU3</f>
        <v>Label</v>
      </c>
      <c r="BQ3" s="224" t="str">
        <f t="shared" ref="BQ3:BU3" si="1">AV3</f>
        <v>ID</v>
      </c>
      <c r="BR3" s="192" t="str">
        <f t="shared" si="1"/>
        <v>x</v>
      </c>
      <c r="BS3" s="192" t="str">
        <f t="shared" si="1"/>
        <v>y</v>
      </c>
      <c r="BT3" s="193" t="str">
        <f t="shared" si="1"/>
        <v>T</v>
      </c>
      <c r="BU3" s="193" t="str">
        <f t="shared" si="1"/>
        <v>Z</v>
      </c>
      <c r="BV3" s="193" t="s">
        <v>108</v>
      </c>
      <c r="BW3" s="193" t="s">
        <v>406</v>
      </c>
      <c r="BX3" s="193" t="s">
        <v>407</v>
      </c>
      <c r="BY3" s="226" t="s">
        <v>411</v>
      </c>
      <c r="BZ3" s="193"/>
      <c r="CA3" s="217"/>
      <c r="CB3" s="179"/>
      <c r="CC3" s="179"/>
      <c r="CD3" s="179"/>
      <c r="CE3" s="110"/>
      <c r="CF3" s="110" t="s">
        <v>409</v>
      </c>
      <c r="CG3" s="219" t="str">
        <f>""</f>
        <v/>
      </c>
      <c r="CH3" s="219"/>
      <c r="CI3" s="110"/>
      <c r="CJ3" s="173"/>
      <c r="CK3" s="213" t="str">
        <f>""</f>
        <v/>
      </c>
      <c r="CL3" s="213"/>
      <c r="CM3" s="114"/>
      <c r="CN3" s="110"/>
      <c r="CO3" s="110"/>
      <c r="CP3" s="110"/>
      <c r="CQ3" s="104" t="s">
        <v>132</v>
      </c>
      <c r="CR3" s="110"/>
      <c r="CS3" s="179"/>
      <c r="CT3" s="110"/>
      <c r="CU3" s="110"/>
      <c r="CV3" s="110"/>
      <c r="CW3" s="110"/>
      <c r="CX3" s="110"/>
      <c r="CY3" s="110"/>
      <c r="CZ3" s="110"/>
      <c r="DA3" s="110"/>
      <c r="DB3" s="110"/>
      <c r="DC3" s="110"/>
      <c r="DD3" s="110"/>
      <c r="DE3" s="110"/>
      <c r="DF3" s="110"/>
      <c r="DG3" s="110"/>
      <c r="DH3" s="110"/>
      <c r="DI3" s="110"/>
      <c r="DJ3" s="110"/>
      <c r="DK3" s="110"/>
      <c r="DL3" s="110"/>
      <c r="DM3" s="110"/>
    </row>
    <row r="4" spans="1:117" ht="14.25" customHeight="1" x14ac:dyDescent="0.25">
      <c r="A4" s="98">
        <v>1</v>
      </c>
      <c r="B4" s="145">
        <v>1</v>
      </c>
      <c r="C4" s="116" t="s">
        <v>319</v>
      </c>
      <c r="D4" s="150" t="s">
        <v>321</v>
      </c>
      <c r="E4" s="150" t="s">
        <v>15</v>
      </c>
      <c r="F4" s="151">
        <v>463830</v>
      </c>
      <c r="G4" s="151">
        <v>7570065</v>
      </c>
      <c r="H4" s="150" t="s">
        <v>322</v>
      </c>
      <c r="I4" s="150" t="s">
        <v>232</v>
      </c>
      <c r="J4" s="150">
        <v>6</v>
      </c>
      <c r="K4" s="150">
        <v>4104</v>
      </c>
      <c r="L4" s="86">
        <f>IF(N4-L$2+M$2-O4=0,1,"")</f>
        <v>1</v>
      </c>
      <c r="M4" s="25" t="str">
        <f t="shared" ref="M4:M35" si="2">INDEX($B$4:$C$141,$P4,M$3)</f>
        <v xml:space="preserve">Fonte 1 </v>
      </c>
      <c r="N4" s="81">
        <f t="shared" ref="N4:O8" si="3">INDEX($F$4:$G$141,$P4,N$3)</f>
        <v>463830</v>
      </c>
      <c r="O4" s="81">
        <f t="shared" si="3"/>
        <v>7570065</v>
      </c>
      <c r="P4" s="30">
        <v>1</v>
      </c>
      <c r="Q4" s="30">
        <v>1</v>
      </c>
      <c r="R4" s="39" t="str">
        <f>p_Caxambu!R4</f>
        <v>506362 m E</v>
      </c>
      <c r="S4" s="39" t="str">
        <f>p_Caxambu!S4</f>
        <v>7569067 m S</v>
      </c>
      <c r="T4" s="39" t="str">
        <f>p_Caxambu!T4</f>
        <v>.</v>
      </c>
      <c r="U4" s="164" t="str">
        <f>p_Caxambu!U4</f>
        <v>CX</v>
      </c>
      <c r="V4" s="38" t="str">
        <f>p_Caxambu!V4</f>
        <v xml:space="preserve">CXU01 </v>
      </c>
      <c r="W4" s="39" t="str">
        <f>p_Caxambu!W4</f>
        <v xml:space="preserve">CT (3) </v>
      </c>
      <c r="X4" s="38" t="str">
        <f>p_Caxambu!X4</f>
        <v xml:space="preserve">CT </v>
      </c>
      <c r="Y4" s="33">
        <f>IF(X4=CK$4,CN$4,IF(X4=CK$5,CN$5,IF(X4=CK$6,CN$6,IF(X4=CK$7,CN$7,IF(X4=CK$8,CN$8,IF(X4=CK$9,CN$9,IF(X4=CK$10,CN$10,"")))))))</f>
        <v>1</v>
      </c>
      <c r="Z4" s="53">
        <f>p_Caxambu!Z4</f>
        <v>6.8</v>
      </c>
      <c r="AA4" s="54">
        <f>p_Caxambu!AA4</f>
        <v>270</v>
      </c>
      <c r="AB4" s="39" t="str">
        <f>p_Caxambu!AB4</f>
        <v>-</v>
      </c>
      <c r="AC4" s="166">
        <f>p_Caxambu!AD4</f>
        <v>1751858.0446194999</v>
      </c>
      <c r="AD4" s="166">
        <f>p_Caxambu!AE4</f>
        <v>7519235.5019083004</v>
      </c>
      <c r="AE4" s="39">
        <f>p_Caxambu!AF4</f>
        <v>906.6</v>
      </c>
      <c r="AF4" s="18">
        <f>p_Caxambu!AG4</f>
        <v>34</v>
      </c>
      <c r="AG4" s="31">
        <v>21</v>
      </c>
      <c r="AH4" s="57">
        <v>905.44929999999999</v>
      </c>
      <c r="AI4" s="31"/>
      <c r="AJ4" s="31"/>
      <c r="AK4" t="str">
        <f>""</f>
        <v/>
      </c>
      <c r="AL4" t="str">
        <f>""</f>
        <v/>
      </c>
      <c r="AM4" t="str">
        <f>""</f>
        <v/>
      </c>
      <c r="AN4" s="109">
        <v>1</v>
      </c>
      <c r="AO4" s="1">
        <f t="shared" ref="AO4:AO17" si="4">AD4/N4</f>
        <v>16.211188370541578</v>
      </c>
      <c r="AP4" s="1">
        <f t="shared" ref="AP4:AP17" si="5">AE4/O4</f>
        <v>1.1976119095410674E-4</v>
      </c>
      <c r="AQ4" s="114">
        <v>1</v>
      </c>
      <c r="AR4" s="73">
        <f t="shared" ref="AR4:AR35" si="6">IF(Q4&lt;=AQ$3,MATCH(Q4,AQ$4:AQ$141,0),"")</f>
        <v>1</v>
      </c>
      <c r="AS4" s="73" t="str">
        <f>IF($Q4&lt;=$AQ$3,INDEX($U$4:$U$141,$AR4,AC$3),"")</f>
        <v>CX</v>
      </c>
      <c r="AT4" s="73" t="str">
        <f t="shared" ref="AT4:AT35" si="7">IF($Q4&lt;=$AQ$3,INDEX($V$4:$V$141,$AR4,AC$3),"")</f>
        <v xml:space="preserve">CXU01 </v>
      </c>
      <c r="AU4" s="58" t="str">
        <f t="shared" ref="AU4:AU35" si="8">IF($Q4&lt;=$AQ$3,INDEX($X$4:$X$141,$AR4,AC$3),"")</f>
        <v xml:space="preserve">CT </v>
      </c>
      <c r="AV4" s="58">
        <f t="shared" ref="AV4:AV17" si="9">IF(ISNUMBER(AR4),Q4,"")</f>
        <v>1</v>
      </c>
      <c r="AW4" s="68">
        <f>IF($Q4&lt;=$AQ$3,INDEX($AC$4:$AE$141,$AR4,AC$3),"")</f>
        <v>1751858.0446194999</v>
      </c>
      <c r="AX4" s="68">
        <f t="shared" ref="AX4:AX67" si="10">IF($Q4&lt;=$AQ$3,INDEX($AC$4:$AE$141,$AR4,AD$3),"")</f>
        <v>7519235.5019083004</v>
      </c>
      <c r="AY4" s="160">
        <f>IF(BH4="",BC4,IF(ISNUMBER(AX4),BC4-BH4,""))</f>
        <v>905.44929999999999</v>
      </c>
      <c r="AZ4" s="160">
        <f>IF(ISNUMBER(AX4),IF(ISNUMBER(AY4-BD4),AY4-BD4,AY4),"")</f>
        <v>898.64930000000004</v>
      </c>
      <c r="BA4" s="223">
        <v>0.28999999999999998</v>
      </c>
      <c r="BB4" s="223">
        <v>0.35</v>
      </c>
      <c r="BC4" s="68">
        <f>IF($Q4&lt;=$AQ$3,INDEX($AC$4:$AE$141,$AR4,AE$3),"")</f>
        <v>906.6</v>
      </c>
      <c r="BD4" s="188">
        <f>IF($Q4&lt;=$AQ$3,INDEX($Z$4:$AA$141,$AR4,AC$3),"")</f>
        <v>6.8</v>
      </c>
      <c r="BE4" s="105">
        <f>IF($Q4&lt;=$AQ$3,INDEX($Z$4:$AA$141,$AR4,AD$3),"")</f>
        <v>270</v>
      </c>
      <c r="BF4" s="71" t="s">
        <v>132</v>
      </c>
      <c r="BG4" s="105">
        <v>905.44929999999999</v>
      </c>
      <c r="BH4" s="158">
        <f>IF(AU4=BH$3,"",IF(ISNUMBER(AW4),IF(BH$2=0,ABS(BC4-BG4),BC4-BG4),""))</f>
        <v>1.1507000000000289</v>
      </c>
      <c r="BI4" s="170">
        <f>IF(ISNUMBER(BG4),IF(AS4=CS$4,CN$4,IF(AS4=CS$5,CN$5,IF(AS4=CS$6,CN$6,IF(AS4=CS$7,CN$7,IF(AS4=CS$8,CN$8,""))))),"")</f>
        <v>1</v>
      </c>
      <c r="BJ4" s="171" t="str">
        <f>IF(ISNUMBER(BI4),INDEX(CU$4:CU$8,BI4,1),"")</f>
        <v>Caxambu</v>
      </c>
      <c r="BK4" s="171" t="s">
        <v>132</v>
      </c>
      <c r="BL4" s="170">
        <v>1</v>
      </c>
      <c r="BM4" s="170">
        <f>IF(BI4=1,IF(AU4=CG$4,CN$4,IF(AU4=CG$5,CN$4,IF(AU4=CG$6,CN$4,IF(AU4=CG$7,CN$4,IF(AU4=CG$8,CN$4,IF(AU4=CG$9,CN$4,IF(AU4=CG$10,CN$4,0))))))),"")</f>
        <v>1</v>
      </c>
      <c r="BN4" s="180">
        <f>IF(BI4=1,1,0)</f>
        <v>1</v>
      </c>
      <c r="BO4" s="73">
        <f>IF(BM4="","",IF(BL4&lt;=BN$3,MATCH(Q4,BN$4:BN$141,0),""))</f>
        <v>1</v>
      </c>
      <c r="BP4" s="194" t="str">
        <f>IF(ISNUMBER($BO4),IF(BM4="","",IF($BL4&lt;=$BN$3,INDEX($AU$4:$AZ$76,MATCH($Q4,$BN$4:$BN$76,0),BP$2),"")),"")</f>
        <v xml:space="preserve">CT </v>
      </c>
      <c r="BQ4" s="225">
        <f>IF(ISNUMBER($BO4),IF(BN4="","",IF($BL4&lt;=$BN$3,INDEX($AU$4:$AZ$76,MATCH($Q4,$BN$4:$BN$76,0),BQ$2),"")),"")</f>
        <v>1</v>
      </c>
      <c r="BR4" s="196">
        <f>IF(ISNUMBER($BO4),IF(BO4="","",IF($BL4&lt;=$BN$3,INDEX($AU$4:$AZ$76,MATCH($Q4,$BN$4:$BN$76,0),BR$2),"")),"")</f>
        <v>1751858.0446194999</v>
      </c>
      <c r="BS4" s="196">
        <f>IF(ISNUMBER($BO4),IF(BP4="","",IF($BL4&lt;=$BN$3,INDEX($AU$4:$AZ$76,MATCH($Q4,$BN$4:$BN$76,0),BS$2),"")),"")</f>
        <v>7519235.5019083004</v>
      </c>
      <c r="BT4" s="197">
        <f>IF(ISNUMBER($BO4),IF(BQ4="","",IF($BL4&lt;=$BN$3,INDEX($AU$4:$AZ$76,MATCH($Q4,$BN$4:$BN$76,0),BT$2),"")),"")</f>
        <v>905.44929999999999</v>
      </c>
      <c r="BU4" s="197">
        <f>IF(ISNUMBER($BO4),IF(BR4="","",IF($BL4&lt;=$BN$3,INDEX($AU$4:$AZ$76,MATCH($Q4,$BN$4:$BN$76,0),BU$2),"")),"")</f>
        <v>898.64930000000004</v>
      </c>
      <c r="BV4" s="196">
        <f>IF(ISNUMBER($BO4),IF(BS4="","",IF($BL4&lt;=$BN$3,INDEX($AU$4:$BE$76,MATCH($Q4,$BN$4:$BN$76,0),BV$2),"")),"")</f>
        <v>0.28999999999999998</v>
      </c>
      <c r="BW4" s="195">
        <f>IF(ISNUMBER($BO4),IF(ISNUMBER(BA4),BT4-BA4,IF($BP4=$CL$4,BT4-0.5,($BT4+$BU4)/2)),"")</f>
        <v>905.15930000000003</v>
      </c>
      <c r="BX4" s="196">
        <f t="shared" ref="BX4:BX67" si="11">IF(ISNUMBER($BO4),IF(ISNUMBER(BB4),BB4,IF($BP4=$CL$4,0.5,($BT4+$BU4)/2)),"")</f>
        <v>0.35</v>
      </c>
      <c r="BY4" s="195">
        <f>IF(ISNUMBER($BO4),IF(ISNUMBER(BA4),BT4-BA4,($BT4+$BU4)/2),"")</f>
        <v>905.15930000000003</v>
      </c>
      <c r="BZ4" s="227">
        <f>IF(ISNUMBER($BO4),BW4-BY4,"")</f>
        <v>0</v>
      </c>
      <c r="CA4" s="115">
        <f>IF(ISNUMBER(BO4),BT4-BU4,"")</f>
        <v>6.7999999999999545</v>
      </c>
      <c r="CB4" s="170">
        <f>IF(ISNUMBER($BO4),IF(BS4="","",IF($BL4&lt;=$BN$3,INDEX($AU$4:$BG$76,MATCH($Q4,$BN$4:$BN$76,0),CB$2),"")),"")</f>
        <v>906.6</v>
      </c>
      <c r="CC4" s="170">
        <f>IF(ISNUMBER($BO4),IF(BS4="","",IF($BL4&lt;=$BN$3,INDEX($AU$4:$BG$76,MATCH($Q4,$BN$4:$BN$76,0),CC$2),"")),"")</f>
        <v>905.44929999999999</v>
      </c>
      <c r="CD4" s="207">
        <f>IF(ISNUMBER($BO4),CB4-CC4,"")</f>
        <v>1.1507000000000289</v>
      </c>
      <c r="CE4" s="207">
        <f>IF(ISNUMBER($BO4),ABS(CD4),"")</f>
        <v>1.1507000000000289</v>
      </c>
      <c r="CF4" s="207">
        <f>IF(ISNUMBER($BO4),1/ABS(CE4/MIN(CE$4:CE$76)),"")</f>
        <v>0.7234726688102554</v>
      </c>
      <c r="CG4" s="176" t="str">
        <f t="shared" ref="CG4:CG8" si="12">CH4</f>
        <v xml:space="preserve">CT </v>
      </c>
      <c r="CH4" s="219" t="s">
        <v>19</v>
      </c>
      <c r="CI4" s="207"/>
      <c r="CJ4" s="173" t="s">
        <v>374</v>
      </c>
      <c r="CK4" s="176" t="str">
        <f t="shared" ref="CK4:CK12" si="13">CL4</f>
        <v xml:space="preserve">CT </v>
      </c>
      <c r="CL4" s="213" t="s">
        <v>19</v>
      </c>
      <c r="CM4" s="111">
        <f>COUNTIF(AU$4:AU$142,"="&amp;CK4)</f>
        <v>25</v>
      </c>
      <c r="CN4" s="110">
        <v>1</v>
      </c>
      <c r="CO4" s="111">
        <v>25</v>
      </c>
      <c r="CP4" s="111">
        <f>CO4-CM4</f>
        <v>0</v>
      </c>
      <c r="CQ4" s="104" t="s">
        <v>132</v>
      </c>
      <c r="CR4" s="110"/>
      <c r="CS4" s="117" t="str">
        <f t="shared" ref="CS4:CS7" si="14">CT4</f>
        <v>CX</v>
      </c>
      <c r="CT4" s="110" t="s">
        <v>394</v>
      </c>
      <c r="CU4" s="169" t="s">
        <v>399</v>
      </c>
      <c r="CV4" s="110"/>
      <c r="CW4" s="219" t="str">
        <f>""</f>
        <v/>
      </c>
      <c r="CX4" s="176">
        <f t="shared" ref="CX4:CX8" si="15">CY4</f>
        <v>0</v>
      </c>
      <c r="CY4" s="110"/>
      <c r="CZ4" s="110"/>
      <c r="DA4" s="110"/>
      <c r="DB4" s="110"/>
      <c r="DC4" s="110"/>
      <c r="DD4" s="110"/>
      <c r="DE4" s="110"/>
      <c r="DF4" s="110"/>
      <c r="DG4" s="110"/>
      <c r="DH4" s="110"/>
      <c r="DI4" s="110"/>
      <c r="DJ4" s="110"/>
      <c r="DK4" s="110"/>
      <c r="DL4" s="110"/>
      <c r="DM4" s="110"/>
    </row>
    <row r="5" spans="1:117" ht="14.25" customHeight="1" x14ac:dyDescent="0.25">
      <c r="A5" s="98">
        <f>A4+1</f>
        <v>2</v>
      </c>
      <c r="B5" s="145"/>
      <c r="C5" s="116" t="s">
        <v>320</v>
      </c>
      <c r="D5" s="150"/>
      <c r="E5" s="150"/>
      <c r="F5" s="151"/>
      <c r="G5" s="151"/>
      <c r="H5" s="150"/>
      <c r="I5" s="150"/>
      <c r="J5" s="150"/>
      <c r="K5" s="150"/>
      <c r="L5" s="86" t="str">
        <f t="shared" ref="L5:L17" si="16">IF(N5-L$2+M$2-O5=0,1,"")</f>
        <v/>
      </c>
      <c r="M5" s="25" t="str">
        <f t="shared" si="2"/>
        <v xml:space="preserve">LMB01 </v>
      </c>
      <c r="N5" s="81">
        <f t="shared" si="3"/>
        <v>0</v>
      </c>
      <c r="O5" s="81">
        <f t="shared" si="3"/>
        <v>0</v>
      </c>
      <c r="P5" s="30">
        <f>P4+1</f>
        <v>2</v>
      </c>
      <c r="Q5" s="30">
        <f>Q4+1</f>
        <v>2</v>
      </c>
      <c r="R5" s="39" t="str">
        <f>p_Caxambu!R5</f>
        <v>506363 m E</v>
      </c>
      <c r="S5" s="39" t="str">
        <f>p_Caxambu!S5</f>
        <v>7569068 m S</v>
      </c>
      <c r="T5" s="39" t="str">
        <f>p_Caxambu!T5</f>
        <v>.</v>
      </c>
      <c r="U5" s="164" t="str">
        <f>p_Caxambu!U5</f>
        <v>CX</v>
      </c>
      <c r="V5" s="38" t="str">
        <f>p_Caxambu!V5</f>
        <v xml:space="preserve">CXU02 </v>
      </c>
      <c r="W5" s="39" t="str">
        <f>p_Caxambu!W5</f>
        <v xml:space="preserve">CT </v>
      </c>
      <c r="X5" s="38" t="str">
        <f>p_Caxambu!X5</f>
        <v xml:space="preserve">CT </v>
      </c>
      <c r="Y5" s="33">
        <f>IF(X5=CK$4,CN$4,IF(X5=CK$5,CN$5,IF(X5=CK$6,CN$6,IF(X5=CK$7,CN$7,IF(X5=CK$8,CN$8,IF(X5=CK$9,CN$9,IF(X5=CK$10,CN$10,"")))))))</f>
        <v>1</v>
      </c>
      <c r="Z5" s="53">
        <f>p_Caxambu!Z5</f>
        <v>6</v>
      </c>
      <c r="AA5" s="54">
        <f>p_Caxambu!AA5</f>
        <v>470</v>
      </c>
      <c r="AB5" s="39" t="str">
        <f>p_Caxambu!AB5</f>
        <v>-</v>
      </c>
      <c r="AC5" s="166">
        <f>p_Caxambu!AD5</f>
        <v>1751859.1417380001</v>
      </c>
      <c r="AD5" s="166">
        <f>p_Caxambu!AE5</f>
        <v>7519236.4372108998</v>
      </c>
      <c r="AE5" s="39">
        <f>p_Caxambu!AF5</f>
        <v>906.6</v>
      </c>
      <c r="AF5" s="18">
        <f>p_Caxambu!AG5</f>
        <v>33</v>
      </c>
      <c r="AG5" s="31">
        <v>20</v>
      </c>
      <c r="AH5" s="57">
        <v>911.60749999999996</v>
      </c>
      <c r="AI5" s="31"/>
      <c r="AJ5" s="31"/>
      <c r="AK5" t="str">
        <f>""</f>
        <v/>
      </c>
      <c r="AL5" t="str">
        <f>""</f>
        <v/>
      </c>
      <c r="AM5" t="str">
        <f>""</f>
        <v/>
      </c>
      <c r="AN5" s="36">
        <f>IF(AND(ISNUMBER(Q5),ISNUMBER(AA5)),MAX(AN$4:AN4)+1,0)</f>
        <v>2</v>
      </c>
      <c r="AO5" s="1" t="e">
        <f t="shared" si="4"/>
        <v>#DIV/0!</v>
      </c>
      <c r="AP5" s="1" t="e">
        <f t="shared" si="5"/>
        <v>#DIV/0!</v>
      </c>
      <c r="AQ5" s="36">
        <f>IF(AA5=CK$11,0,IF(AND(ISNUMBER(Y5),ISNUMBER(Q5)),MAX(AQ$4:AQ4)+1,0))</f>
        <v>2</v>
      </c>
      <c r="AR5" s="73">
        <f t="shared" si="6"/>
        <v>2</v>
      </c>
      <c r="AS5" s="73" t="str">
        <f t="shared" ref="AS5:AS68" si="17">IF($Q5&lt;=$AQ$3,INDEX($U$4:$U$141,$AR5,AC$3),"")</f>
        <v>CX</v>
      </c>
      <c r="AT5" s="73" t="str">
        <f t="shared" si="7"/>
        <v xml:space="preserve">CXU02 </v>
      </c>
      <c r="AU5" s="58" t="str">
        <f t="shared" si="8"/>
        <v xml:space="preserve">CT </v>
      </c>
      <c r="AV5" s="58">
        <f t="shared" si="9"/>
        <v>2</v>
      </c>
      <c r="AW5" s="68">
        <f t="shared" ref="AW5:AW68" si="18">IF($Q5&lt;=$AQ$3,INDEX($AC$4:$AE$141,$AR5,AC$3),"")</f>
        <v>1751859.1417380001</v>
      </c>
      <c r="AX5" s="68">
        <f t="shared" si="10"/>
        <v>7519236.4372108998</v>
      </c>
      <c r="AY5" s="160">
        <f>IF(BH5="",BC5,IF(ISNUMBER(AX5),BC5-BH5,""))</f>
        <v>911.60749999999996</v>
      </c>
      <c r="AZ5" s="160">
        <f>IF(ISNUMBER(AX5),IF(ISNUMBER(AY5-BD5),AY5-BD5,AY5),"")</f>
        <v>905.60749999999996</v>
      </c>
      <c r="BA5" s="223">
        <v>7.0000000000000007E-2</v>
      </c>
      <c r="BB5" s="223">
        <v>0.41</v>
      </c>
      <c r="BC5" s="68">
        <f>IF($Q5&lt;=$AQ$3,INDEX($AC$4:$AE$141,$AR5,AE$3),"")</f>
        <v>906.6</v>
      </c>
      <c r="BD5" s="188">
        <f>IF($Q5&lt;=$AQ$3,INDEX($Z$4:$AA$141,$AR5,AC$3),"")</f>
        <v>6</v>
      </c>
      <c r="BE5" s="105">
        <f>IF($Q5&lt;=$AQ$3,INDEX($Z$4:$AA$141,$AR5,AD$3),"")</f>
        <v>470</v>
      </c>
      <c r="BF5" s="71" t="s">
        <v>132</v>
      </c>
      <c r="BG5" s="105">
        <v>911.60749999999996</v>
      </c>
      <c r="BH5" s="158">
        <f>IF(AU5=BH$3,"",IF(ISNUMBER(AW5),IF(BH$2=0,ABS(BC5-BG5),BC5-BG5),""))</f>
        <v>-5.0074999999999363</v>
      </c>
      <c r="BI5" s="170">
        <f>IF(ISNUMBER(BG5),IF(AS5=CS$4,CN$4,IF(AS5=CS$5,CN$5,IF(AS5=CS$6,CN$6,IF(AS5=CS$7,CN$7,IF(AS5=CS$8,CN$8,""))))),"")</f>
        <v>1</v>
      </c>
      <c r="BJ5" s="171" t="str">
        <f>IF(ISNUMBER(BI5),INDEX(CU$4:CU$8,BI5,1),"")</f>
        <v>Caxambu</v>
      </c>
      <c r="BK5" s="171" t="s">
        <v>132</v>
      </c>
      <c r="BL5" s="170">
        <f>IF(BI5=1,MAX(BL$4:BL4)+1,0)</f>
        <v>2</v>
      </c>
      <c r="BM5" s="170">
        <f t="shared" ref="BM5:BM68" si="19">IF(BI5=1,IF(AU5=CG$4,CN$4,IF(AU5=CG$5,CN$4,IF(AU5=CG$6,CN$4,IF(AU5=CG$7,CN$4,IF(AU5=CG$8,CN$4,IF(AU5=CG$9,CN$4,IF(AU5=CG$10,CN$4,0))))))),"")</f>
        <v>1</v>
      </c>
      <c r="BN5" s="170">
        <f>IF(BI5=1,IF(BM5=1,MAX(BN$4:BN4)+1,0),0)</f>
        <v>2</v>
      </c>
      <c r="BO5" s="73">
        <f>IF(BM5="","",IF(BL5&lt;=BN$3,MATCH(Q5,BN$4:BN$141,0),""))</f>
        <v>2</v>
      </c>
      <c r="BP5" s="194" t="str">
        <f>IF(ISNUMBER($BO5),IF(BM5="","",IF($BL5&lt;=$BN$3,INDEX($AU$4:$AZ$76,MATCH($Q5,$BN$4:$BN$76,0),BP$2),"")),"")</f>
        <v xml:space="preserve">CT </v>
      </c>
      <c r="BQ5" s="195">
        <f>IF(ISNUMBER($BO5),IF(BN5="","",IF($BL5&lt;=$BN$3,INDEX($AU$4:$AZ$76,MATCH($Q5,$BN$4:$BN$76,0),BQ$2),"")),"")</f>
        <v>2</v>
      </c>
      <c r="BR5" s="196">
        <f>IF(ISNUMBER($BO5),IF(BO5="","",IF($BL5&lt;=$BN$3,INDEX($AU$4:$AZ$76,MATCH($Q5,$BN$4:$BN$76,0),BR$2),"")),"")</f>
        <v>1751859.1417380001</v>
      </c>
      <c r="BS5" s="196">
        <f>IF(ISNUMBER($BO5),IF(BP5="","",IF($BL5&lt;=$BN$3,INDEX($AU$4:$AZ$76,MATCH($Q5,$BN$4:$BN$76,0),BS$2),"")),"")</f>
        <v>7519236.4372108998</v>
      </c>
      <c r="BT5" s="197">
        <f>IF(ISNUMBER($BO5),IF(BQ5="","",IF($BL5&lt;=$BN$3,INDEX($AU$4:$AZ$76,MATCH($Q5,$BN$4:$BN$76,0),BT$2),"")),"")</f>
        <v>911.60749999999996</v>
      </c>
      <c r="BU5" s="197">
        <f>IF(ISNUMBER($BO5),IF(BR5="","",IF($BL5&lt;=$BN$3,INDEX($AU$4:$AZ$76,MATCH($Q5,$BN$4:$BN$76,0),BU$2),"")),"")</f>
        <v>905.60749999999996</v>
      </c>
      <c r="BV5" s="196">
        <f>IF(ISNUMBER($BO5),IF(BS5="","",IF($BL5&lt;=$BN$3,INDEX($AU$4:$BE$76,MATCH($Q5,$BN$4:$BN$76,0),BV$2),"")),"")</f>
        <v>7.0000000000000007E-2</v>
      </c>
      <c r="BW5" s="195">
        <f t="shared" ref="BW5:BW68" si="20">IF(ISNUMBER($BO5),IF(ISNUMBER(BA5),BT5-BA5,IF($BP5=$CL$4,BT5-0.5,($BT5+$BU5)/2)),"")</f>
        <v>911.53749999999991</v>
      </c>
      <c r="BX5" s="196">
        <f t="shared" si="11"/>
        <v>0.41</v>
      </c>
      <c r="BY5" s="195">
        <f t="shared" ref="BY5:BY68" si="21">IF(ISNUMBER($BO5),IF(ISNUMBER(BA5),BT5-BA5,($BT5+$BU5)/2),"")</f>
        <v>911.53749999999991</v>
      </c>
      <c r="BZ5" s="227">
        <f t="shared" ref="BZ5:BZ68" si="22">IF(ISNUMBER($BO5),BW5-BY5,"")</f>
        <v>0</v>
      </c>
      <c r="CA5" s="115">
        <f>IF(ISNUMBER(BO5),BT5-BU5,"")</f>
        <v>6</v>
      </c>
      <c r="CB5" s="170">
        <f>IF(ISNUMBER($BO5),IF(BS5="","",IF($BL5&lt;=$BN$3,INDEX($AU$4:$BG$76,MATCH($Q5,$BN$4:$BN$76,0),CB$2),"")),"")</f>
        <v>906.6</v>
      </c>
      <c r="CC5" s="170">
        <f>IF(ISNUMBER($BO5),IF(BS5="","",IF($BL5&lt;=$BN$3,INDEX($AU$4:$BG$76,MATCH($Q5,$BN$4:$BN$76,0),CC$2),"")),"")</f>
        <v>911.60749999999996</v>
      </c>
      <c r="CD5" s="207">
        <f t="shared" ref="CD5:CD68" si="23">IF(ISNUMBER($BO5),CB5-CC5,"")</f>
        <v>-5.0074999999999363</v>
      </c>
      <c r="CE5" s="207">
        <f t="shared" ref="CE5:CE68" si="24">IF(ISNUMBER($BO5),ABS(CD5),"")</f>
        <v>5.0074999999999363</v>
      </c>
      <c r="CF5" s="207">
        <f t="shared" ref="CF5:CF68" si="25">IF(ISNUMBER($BO5),1/ABS(CE5/MIN(CE$4:CE$76)),"")</f>
        <v>0.16625062406390262</v>
      </c>
      <c r="CG5" s="176" t="str">
        <f t="shared" si="12"/>
        <v xml:space="preserve">PT </v>
      </c>
      <c r="CH5" s="219" t="s">
        <v>22</v>
      </c>
      <c r="CI5" s="207"/>
      <c r="CJ5" s="173" t="s">
        <v>369</v>
      </c>
      <c r="CK5" s="176" t="str">
        <f t="shared" si="13"/>
        <v xml:space="preserve">PT </v>
      </c>
      <c r="CL5" s="213" t="s">
        <v>22</v>
      </c>
      <c r="CM5" s="111">
        <f>COUNTIF(AU$4:AU$142,"="&amp;CK5)</f>
        <v>15</v>
      </c>
      <c r="CN5" s="110">
        <v>2</v>
      </c>
      <c r="CO5" s="111">
        <v>15</v>
      </c>
      <c r="CP5" s="111">
        <f t="shared" ref="CP5:CP10" si="26">CO5-CM5</f>
        <v>0</v>
      </c>
      <c r="CQ5" s="104" t="s">
        <v>132</v>
      </c>
      <c r="CR5" s="110"/>
      <c r="CS5" s="117" t="str">
        <f t="shared" si="14"/>
        <v>Cam</v>
      </c>
      <c r="CT5" s="110" t="s">
        <v>395</v>
      </c>
      <c r="CU5" s="169" t="s">
        <v>400</v>
      </c>
      <c r="CV5" s="110"/>
      <c r="CW5" s="219" t="str">
        <f>""</f>
        <v/>
      </c>
      <c r="CX5" s="176">
        <f t="shared" si="15"/>
        <v>0</v>
      </c>
      <c r="CY5" s="110"/>
      <c r="CZ5" s="110"/>
      <c r="DA5" s="110"/>
      <c r="DB5" s="110"/>
      <c r="DC5" s="110"/>
      <c r="DD5" s="110"/>
      <c r="DE5" s="110"/>
      <c r="DF5" s="110"/>
      <c r="DG5" s="110"/>
      <c r="DH5" s="110"/>
      <c r="DI5" s="110"/>
      <c r="DJ5" s="110"/>
      <c r="DK5" s="110"/>
      <c r="DL5" s="110"/>
      <c r="DM5" s="110"/>
    </row>
    <row r="6" spans="1:117" ht="14.25" customHeight="1" x14ac:dyDescent="0.25">
      <c r="A6" s="98">
        <f t="shared" ref="A6:A69" si="27">A5+1</f>
        <v>3</v>
      </c>
      <c r="B6" s="90">
        <f>B4+1</f>
        <v>2</v>
      </c>
      <c r="C6" s="116" t="s">
        <v>323</v>
      </c>
      <c r="D6" s="150" t="s">
        <v>321</v>
      </c>
      <c r="E6" s="150" t="s">
        <v>15</v>
      </c>
      <c r="F6" s="151">
        <v>463830</v>
      </c>
      <c r="G6" s="151">
        <v>7570067</v>
      </c>
      <c r="H6" s="150" t="s">
        <v>19</v>
      </c>
      <c r="I6" s="150" t="s">
        <v>232</v>
      </c>
      <c r="J6" s="150">
        <v>6</v>
      </c>
      <c r="K6" s="150">
        <v>720</v>
      </c>
      <c r="L6" s="86" t="str">
        <f t="shared" si="16"/>
        <v/>
      </c>
      <c r="M6" s="25" t="str">
        <f t="shared" si="2"/>
        <v xml:space="preserve">Fonte 2 </v>
      </c>
      <c r="N6" s="81">
        <f t="shared" si="3"/>
        <v>463830</v>
      </c>
      <c r="O6" s="81">
        <f t="shared" si="3"/>
        <v>7570067</v>
      </c>
      <c r="P6" s="30">
        <f t="shared" ref="P6:P68" si="28">P5+1</f>
        <v>3</v>
      </c>
      <c r="Q6" s="30">
        <f t="shared" ref="Q6:Q69" si="29">Q5+1</f>
        <v>3</v>
      </c>
      <c r="R6" s="39" t="str">
        <f>p_Caxambu!R6</f>
        <v>506428 m E</v>
      </c>
      <c r="S6" s="39" t="str">
        <f>p_Caxambu!S6</f>
        <v>7569063 m S</v>
      </c>
      <c r="T6" s="39" t="str">
        <f>p_Caxambu!T6</f>
        <v>.</v>
      </c>
      <c r="U6" s="164" t="str">
        <f>p_Caxambu!U6</f>
        <v>CX</v>
      </c>
      <c r="V6" s="38" t="str">
        <f>p_Caxambu!V6</f>
        <v xml:space="preserve">CXU03 </v>
      </c>
      <c r="W6" s="39" t="str">
        <f>p_Caxambu!W6</f>
        <v xml:space="preserve">PT </v>
      </c>
      <c r="X6" s="38" t="str">
        <f>p_Caxambu!X6</f>
        <v xml:space="preserve">PT </v>
      </c>
      <c r="Y6" s="33">
        <f>IF(X6=CK$4,CN$4,IF(X6=CK$5,CN$5,IF(X6=CK$6,CN$6,IF(X6=CK$7,CN$7,IF(X6=CK$8,CN$8,IF(X6=CK$9,CN$9,IF(X6=CK$10,CN$10,"")))))))</f>
        <v>2</v>
      </c>
      <c r="Z6" s="53">
        <f>p_Caxambu!Z6</f>
        <v>60</v>
      </c>
      <c r="AA6" s="54" t="str">
        <f>p_Caxambu!AA6</f>
        <v xml:space="preserve">sd </v>
      </c>
      <c r="AB6" s="39" t="str">
        <f>p_Caxambu!AB6</f>
        <v>-</v>
      </c>
      <c r="AC6" s="166">
        <f>p_Caxambu!AD6</f>
        <v>1751924.7915608</v>
      </c>
      <c r="AD6" s="166">
        <f>p_Caxambu!AE6</f>
        <v>7519226.0982641</v>
      </c>
      <c r="AE6" s="39">
        <f>p_Caxambu!AF6</f>
        <v>903.9</v>
      </c>
      <c r="AF6" s="18">
        <f>p_Caxambu!AG6</f>
        <v>32</v>
      </c>
      <c r="AG6" s="31">
        <v>19</v>
      </c>
      <c r="AH6" s="57">
        <v>911.60749999999996</v>
      </c>
      <c r="AI6" s="31"/>
      <c r="AJ6" s="31"/>
      <c r="AK6" t="str">
        <f>""</f>
        <v/>
      </c>
      <c r="AL6" t="str">
        <f>""</f>
        <v/>
      </c>
      <c r="AM6" t="str">
        <f>""</f>
        <v/>
      </c>
      <c r="AN6" s="36">
        <f>IF(AND(ISNUMBER(Q6),ISNUMBER(AA6)),MAX(AN$4:AN5)+1,0)</f>
        <v>0</v>
      </c>
      <c r="AO6" s="1">
        <f t="shared" si="4"/>
        <v>16.211168096639071</v>
      </c>
      <c r="AP6" s="1">
        <f t="shared" si="5"/>
        <v>1.1940449140014216E-4</v>
      </c>
      <c r="AQ6" s="36">
        <f>IF(AA6=CK$11,0,IF(AND(ISNUMBER(Y6),ISNUMBER(Q6)),MAX(AQ$4:AQ5)+1,0))</f>
        <v>0</v>
      </c>
      <c r="AR6" s="73">
        <f t="shared" si="6"/>
        <v>4</v>
      </c>
      <c r="AS6" s="73" t="str">
        <f t="shared" si="17"/>
        <v>CX</v>
      </c>
      <c r="AT6" s="73" t="str">
        <f t="shared" si="7"/>
        <v xml:space="preserve">CXU04 </v>
      </c>
      <c r="AU6" s="58" t="str">
        <f t="shared" si="8"/>
        <v xml:space="preserve">CT </v>
      </c>
      <c r="AV6" s="58">
        <f t="shared" si="9"/>
        <v>3</v>
      </c>
      <c r="AW6" s="68">
        <f t="shared" si="18"/>
        <v>1751860.2387516</v>
      </c>
      <c r="AX6" s="68">
        <f t="shared" si="10"/>
        <v>7519237.3725218996</v>
      </c>
      <c r="AY6" s="160">
        <f>IF(BH6="",BC6,IF(ISNUMBER(AX6),BC6-BH6,""))</f>
        <v>911.60749999999996</v>
      </c>
      <c r="AZ6" s="160">
        <f>IF(ISNUMBER(AX6),IF(ISNUMBER(AY6-BD6),AY6-BD6,AY6),"")</f>
        <v>905.60749999999996</v>
      </c>
      <c r="BA6" s="223">
        <v>7.0000000000000007E-2</v>
      </c>
      <c r="BB6" s="223">
        <v>0.98</v>
      </c>
      <c r="BC6" s="68">
        <f>IF($Q6&lt;=$AQ$3,INDEX($AC$4:$AE$141,$AR6,AE$3),"")</f>
        <v>906.7</v>
      </c>
      <c r="BD6" s="188">
        <f>IF($Q6&lt;=$AQ$3,INDEX($Z$4:$AA$141,$AR6,AC$3),"")</f>
        <v>6</v>
      </c>
      <c r="BE6" s="105">
        <f>IF($Q6&lt;=$AQ$3,INDEX($Z$4:$AA$141,$AR6,AD$3),"")</f>
        <v>440</v>
      </c>
      <c r="BF6" s="71" t="s">
        <v>132</v>
      </c>
      <c r="BG6" s="105">
        <v>911.60749999999996</v>
      </c>
      <c r="BH6" s="158">
        <f>IF(AU6=BH$3,"",IF(ISNUMBER(AW6),IF(BH$2=0,ABS(BC6-BG6),BC6-BG6),""))</f>
        <v>-4.9074999999999136</v>
      </c>
      <c r="BI6" s="170">
        <f>IF(ISNUMBER(BG6),IF(AS6=CS$4,CN$4,IF(AS6=CS$5,CN$5,IF(AS6=CS$6,CN$6,IF(AS6=CS$7,CN$7,IF(AS6=CS$8,CN$8,""))))),"")</f>
        <v>1</v>
      </c>
      <c r="BJ6" s="171" t="str">
        <f>IF(ISNUMBER(BI6),INDEX(CU$4:CU$8,BI6,1),"")</f>
        <v>Caxambu</v>
      </c>
      <c r="BK6" s="171" t="s">
        <v>132</v>
      </c>
      <c r="BL6" s="170">
        <f>IF(BI6=1,MAX(BL$4:BL5)+1,0)</f>
        <v>3</v>
      </c>
      <c r="BM6" s="170">
        <f t="shared" si="19"/>
        <v>1</v>
      </c>
      <c r="BN6" s="170">
        <f>IF(BI6=1,IF(BM6=1,MAX(BN$4:BN5)+1,0),0)</f>
        <v>3</v>
      </c>
      <c r="BO6" s="73">
        <f>IF(BM6="","",IF(BL6&lt;=BN$3,MATCH(Q6,BN$4:BN$141,0),""))</f>
        <v>3</v>
      </c>
      <c r="BP6" s="194" t="str">
        <f>IF(ISNUMBER($BO6),IF(BM6="","",IF($BL6&lt;=$BN$3,INDEX($AU$4:$AZ$76,MATCH($Q6,$BN$4:$BN$76,0),BP$2),"")),"")</f>
        <v xml:space="preserve">CT </v>
      </c>
      <c r="BQ6" s="195">
        <f>IF(ISNUMBER($BO6),IF(BN6="","",IF($BL6&lt;=$BN$3,INDEX($AU$4:$AZ$76,MATCH($Q6,$BN$4:$BN$76,0),BQ$2),"")),"")</f>
        <v>3</v>
      </c>
      <c r="BR6" s="196">
        <f>IF(ISNUMBER($BO6),IF(BO6="","",IF($BL6&lt;=$BN$3,INDEX($AU$4:$AZ$76,MATCH($Q6,$BN$4:$BN$76,0),BR$2),"")),"")</f>
        <v>1751860.2387516</v>
      </c>
      <c r="BS6" s="196">
        <f>IF(ISNUMBER($BO6),IF(BP6="","",IF($BL6&lt;=$BN$3,INDEX($AU$4:$AZ$76,MATCH($Q6,$BN$4:$BN$76,0),BS$2),"")),"")</f>
        <v>7519237.3725218996</v>
      </c>
      <c r="BT6" s="197">
        <f>IF(ISNUMBER($BO6),IF(BQ6="","",IF($BL6&lt;=$BN$3,INDEX($AU$4:$AZ$76,MATCH($Q6,$BN$4:$BN$76,0),BT$2),"")),"")</f>
        <v>911.60749999999996</v>
      </c>
      <c r="BU6" s="197">
        <f>IF(ISNUMBER($BO6),IF(BR6="","",IF($BL6&lt;=$BN$3,INDEX($AU$4:$AZ$76,MATCH($Q6,$BN$4:$BN$76,0),BU$2),"")),"")</f>
        <v>905.60749999999996</v>
      </c>
      <c r="BV6" s="196">
        <f>IF(ISNUMBER($BO6),IF(BS6="","",IF($BL6&lt;=$BN$3,INDEX($AU$4:$BE$76,MATCH($Q6,$BN$4:$BN$76,0),BV$2),"")),"")</f>
        <v>7.0000000000000007E-2</v>
      </c>
      <c r="BW6" s="195">
        <f t="shared" si="20"/>
        <v>911.53749999999991</v>
      </c>
      <c r="BX6" s="196">
        <f t="shared" si="11"/>
        <v>0.98</v>
      </c>
      <c r="BY6" s="195">
        <f t="shared" si="21"/>
        <v>911.53749999999991</v>
      </c>
      <c r="BZ6" s="227">
        <f t="shared" si="22"/>
        <v>0</v>
      </c>
      <c r="CA6" s="115">
        <f t="shared" ref="CA6:CA69" si="30">IF(ISNUMBER(BO6),BT6-BU6,"")</f>
        <v>6</v>
      </c>
      <c r="CB6" s="170">
        <f>IF(ISNUMBER($BO6),IF(BS6="","",IF($BL6&lt;=$BN$3,INDEX($AU$4:$BG$76,MATCH($Q6,$BN$4:$BN$76,0),CB$2),"")),"")</f>
        <v>906.7</v>
      </c>
      <c r="CC6" s="170">
        <f>IF(ISNUMBER($BO6),IF(BS6="","",IF($BL6&lt;=$BN$3,INDEX($AU$4:$BG$76,MATCH($Q6,$BN$4:$BN$76,0),CC$2),"")),"")</f>
        <v>911.60749999999996</v>
      </c>
      <c r="CD6" s="207">
        <f t="shared" si="23"/>
        <v>-4.9074999999999136</v>
      </c>
      <c r="CE6" s="207">
        <f t="shared" si="24"/>
        <v>4.9074999999999136</v>
      </c>
      <c r="CF6" s="207">
        <f t="shared" si="25"/>
        <v>0.16963830871115568</v>
      </c>
      <c r="CG6" s="176" t="str">
        <f t="shared" si="12"/>
        <v xml:space="preserve">PZ </v>
      </c>
      <c r="CH6" s="219" t="s">
        <v>97</v>
      </c>
      <c r="CI6" s="207"/>
      <c r="CJ6" s="173" t="s">
        <v>370</v>
      </c>
      <c r="CK6" s="176" t="str">
        <f t="shared" si="13"/>
        <v xml:space="preserve">PZ </v>
      </c>
      <c r="CL6" s="213" t="s">
        <v>97</v>
      </c>
      <c r="CM6" s="111">
        <f>COUNTIF(AU$4:AU$142,"="&amp;CK6)</f>
        <v>0</v>
      </c>
      <c r="CN6" s="110">
        <v>3</v>
      </c>
      <c r="CO6" s="111">
        <v>0</v>
      </c>
      <c r="CP6" s="111">
        <f t="shared" si="26"/>
        <v>0</v>
      </c>
      <c r="CQ6" s="104" t="s">
        <v>132</v>
      </c>
      <c r="CR6" s="110"/>
      <c r="CS6" s="117" t="str">
        <f t="shared" si="14"/>
        <v>Cam2</v>
      </c>
      <c r="CT6" s="110" t="s">
        <v>396</v>
      </c>
      <c r="CU6" s="169" t="s">
        <v>401</v>
      </c>
      <c r="CV6" s="110"/>
      <c r="CW6" s="219" t="str">
        <f>""</f>
        <v/>
      </c>
      <c r="CX6" s="176">
        <f t="shared" si="15"/>
        <v>0</v>
      </c>
      <c r="CY6" s="110"/>
      <c r="CZ6" s="110"/>
      <c r="DA6" s="110"/>
      <c r="DB6" s="110"/>
      <c r="DC6" s="110"/>
      <c r="DD6" s="110"/>
      <c r="DE6" s="110"/>
      <c r="DF6" s="110"/>
      <c r="DG6" s="110"/>
      <c r="DH6" s="110"/>
      <c r="DI6" s="110"/>
      <c r="DJ6" s="110"/>
      <c r="DK6" s="110"/>
      <c r="DL6" s="110"/>
      <c r="DM6" s="110"/>
    </row>
    <row r="7" spans="1:117" ht="14.25" customHeight="1" x14ac:dyDescent="0.25">
      <c r="A7" s="98">
        <f t="shared" si="27"/>
        <v>4</v>
      </c>
      <c r="B7" s="90"/>
      <c r="C7" s="116" t="s">
        <v>324</v>
      </c>
      <c r="D7" s="150"/>
      <c r="E7" s="150"/>
      <c r="F7" s="151"/>
      <c r="G7" s="151"/>
      <c r="H7" s="150"/>
      <c r="I7" s="150"/>
      <c r="J7" s="150"/>
      <c r="K7" s="150"/>
      <c r="L7" s="86" t="str">
        <f t="shared" si="16"/>
        <v/>
      </c>
      <c r="M7" s="25" t="str">
        <f t="shared" si="2"/>
        <v xml:space="preserve">LMB02 </v>
      </c>
      <c r="N7" s="81">
        <f t="shared" si="3"/>
        <v>0</v>
      </c>
      <c r="O7" s="81">
        <f t="shared" si="3"/>
        <v>0</v>
      </c>
      <c r="P7" s="30">
        <f t="shared" si="28"/>
        <v>4</v>
      </c>
      <c r="Q7" s="30">
        <f t="shared" si="29"/>
        <v>4</v>
      </c>
      <c r="R7" s="39" t="str">
        <f>p_Caxambu!R7</f>
        <v>506364 m E</v>
      </c>
      <c r="S7" s="39" t="str">
        <f>p_Caxambu!S7</f>
        <v>7569069 m S</v>
      </c>
      <c r="T7" s="39" t="str">
        <f>p_Caxambu!T7</f>
        <v>.</v>
      </c>
      <c r="U7" s="164" t="str">
        <f>p_Caxambu!U7</f>
        <v>CX</v>
      </c>
      <c r="V7" s="38" t="str">
        <f>p_Caxambu!V7</f>
        <v xml:space="preserve">CXU04 </v>
      </c>
      <c r="W7" s="39" t="str">
        <f>p_Caxambu!W7</f>
        <v xml:space="preserve">CT </v>
      </c>
      <c r="X7" s="38" t="str">
        <f>p_Caxambu!X7</f>
        <v xml:space="preserve">CT </v>
      </c>
      <c r="Y7" s="33">
        <f>IF(X7=CK$4,CN$4,IF(X7=CK$5,CN$5,IF(X7=CK$6,CN$6,IF(X7=CK$7,CN$7,IF(X7=CK$8,CN$8,IF(X7=CK$9,CN$9,IF(X7=CK$10,CN$10,"")))))))</f>
        <v>1</v>
      </c>
      <c r="Z7" s="53">
        <f>p_Caxambu!Z7</f>
        <v>6</v>
      </c>
      <c r="AA7" s="54">
        <f>p_Caxambu!AA7</f>
        <v>440</v>
      </c>
      <c r="AB7" s="39" t="str">
        <f>p_Caxambu!AB7</f>
        <v>-</v>
      </c>
      <c r="AC7" s="166">
        <f>p_Caxambu!AD7</f>
        <v>1751860.2387516</v>
      </c>
      <c r="AD7" s="166">
        <f>p_Caxambu!AE7</f>
        <v>7519237.3725218996</v>
      </c>
      <c r="AE7" s="39">
        <f>p_Caxambu!AF7</f>
        <v>906.7</v>
      </c>
      <c r="AF7" s="18">
        <f>p_Caxambu!AG7</f>
        <v>31</v>
      </c>
      <c r="AG7" s="31">
        <v>18</v>
      </c>
      <c r="AH7" s="57">
        <v>889.0675</v>
      </c>
      <c r="AI7" s="31"/>
      <c r="AJ7" s="31"/>
      <c r="AK7" t="str">
        <f>""</f>
        <v/>
      </c>
      <c r="AL7" t="str">
        <f>""</f>
        <v/>
      </c>
      <c r="AM7" t="str">
        <f>""</f>
        <v/>
      </c>
      <c r="AN7" s="36">
        <f>IF(AND(ISNUMBER(Q7),ISNUMBER(AA7)),MAX(AN$4:AN6)+1,0)</f>
        <v>3</v>
      </c>
      <c r="AO7" s="1" t="e">
        <f t="shared" si="4"/>
        <v>#DIV/0!</v>
      </c>
      <c r="AP7" s="1" t="e">
        <f t="shared" si="5"/>
        <v>#DIV/0!</v>
      </c>
      <c r="AQ7" s="36">
        <f>IF(AA7=CK$11,0,IF(AND(ISNUMBER(Y7),ISNUMBER(Q7)),MAX(AQ$4:AQ6)+1,0))</f>
        <v>3</v>
      </c>
      <c r="AR7" s="73">
        <f t="shared" si="6"/>
        <v>5</v>
      </c>
      <c r="AS7" s="73" t="str">
        <f t="shared" si="17"/>
        <v>CX</v>
      </c>
      <c r="AT7" s="73" t="str">
        <f t="shared" si="7"/>
        <v xml:space="preserve">CXU05 </v>
      </c>
      <c r="AU7" s="58" t="str">
        <f t="shared" si="8"/>
        <v xml:space="preserve">CT </v>
      </c>
      <c r="AV7" s="58">
        <f t="shared" si="9"/>
        <v>4</v>
      </c>
      <c r="AW7" s="68">
        <f t="shared" si="18"/>
        <v>1752109.8387157</v>
      </c>
      <c r="AX7" s="68">
        <f t="shared" si="10"/>
        <v>7519482.3746627001</v>
      </c>
      <c r="AY7" s="160">
        <f>IF(BH7="",BC7,IF(ISNUMBER(AX7),BC7-BH7,""))</f>
        <v>889.0675</v>
      </c>
      <c r="AZ7" s="160">
        <f>IF(ISNUMBER(AX7),IF(ISNUMBER(AY7-BD7),AY7-BD7,AY7),"")</f>
        <v>883.0675</v>
      </c>
      <c r="BA7" s="160"/>
      <c r="BB7" s="160"/>
      <c r="BC7" s="68">
        <f>IF($Q7&lt;=$AQ$3,INDEX($AC$4:$AE$141,$AR7,AE$3),"")</f>
        <v>889.9</v>
      </c>
      <c r="BD7" s="188">
        <f>IF($Q7&lt;=$AQ$3,INDEX($Z$4:$AA$141,$AR7,AC$3),"")</f>
        <v>6</v>
      </c>
      <c r="BE7" s="105">
        <f>IF($Q7&lt;=$AQ$3,INDEX($Z$4:$AA$141,$AR7,AD$3),"")</f>
        <v>80</v>
      </c>
      <c r="BF7" s="71" t="s">
        <v>132</v>
      </c>
      <c r="BG7" s="105">
        <v>889.0675</v>
      </c>
      <c r="BH7" s="158">
        <f>IF(AU7=BH$3,"",IF(ISNUMBER(AW7),IF(BH$2=0,ABS(BC7-BG7),BC7-BG7),""))</f>
        <v>0.83249999999998181</v>
      </c>
      <c r="BI7" s="170">
        <f>IF(ISNUMBER(BG7),IF(AS7=CS$4,CN$4,IF(AS7=CS$5,CN$5,IF(AS7=CS$6,CN$6,IF(AS7=CS$7,CN$7,IF(AS7=CS$8,CN$8,""))))),"")</f>
        <v>1</v>
      </c>
      <c r="BJ7" s="171" t="str">
        <f>IF(ISNUMBER(BI7),INDEX(CU$4:CU$8,BI7,1),"")</f>
        <v>Caxambu</v>
      </c>
      <c r="BK7" s="171" t="s">
        <v>132</v>
      </c>
      <c r="BL7" s="170">
        <f>IF(BI7=1,MAX(BL$4:BL6)+1,0)</f>
        <v>4</v>
      </c>
      <c r="BM7" s="170">
        <f t="shared" si="19"/>
        <v>1</v>
      </c>
      <c r="BN7" s="170">
        <f>IF(BI7=1,IF(BM7=1,MAX(BN$4:BN6)+1,0),0)</f>
        <v>4</v>
      </c>
      <c r="BO7" s="73">
        <f>IF(BM7="","",IF(BL7&lt;=BN$3,MATCH(Q7,BN$4:BN$141,0),""))</f>
        <v>4</v>
      </c>
      <c r="BP7" s="194" t="str">
        <f>IF(ISNUMBER($BO7),IF(BM7="","",IF($BL7&lt;=$BN$3,INDEX($AU$4:$AZ$76,MATCH($Q7,$BN$4:$BN$76,0),BP$2),"")),"")</f>
        <v xml:space="preserve">CT </v>
      </c>
      <c r="BQ7" s="195">
        <f>IF(ISNUMBER($BO7),IF(BN7="","",IF($BL7&lt;=$BN$3,INDEX($AU$4:$AZ$76,MATCH($Q7,$BN$4:$BN$76,0),BQ$2),"")),"")</f>
        <v>4</v>
      </c>
      <c r="BR7" s="196">
        <f>IF(ISNUMBER($BO7),IF(BO7="","",IF($BL7&lt;=$BN$3,INDEX($AU$4:$AZ$76,MATCH($Q7,$BN$4:$BN$76,0),BR$2),"")),"")</f>
        <v>1752109.8387157</v>
      </c>
      <c r="BS7" s="196">
        <f>IF(ISNUMBER($BO7),IF(BP7="","",IF($BL7&lt;=$BN$3,INDEX($AU$4:$AZ$76,MATCH($Q7,$BN$4:$BN$76,0),BS$2),"")),"")</f>
        <v>7519482.3746627001</v>
      </c>
      <c r="BT7" s="197">
        <f>IF(ISNUMBER($BO7),IF(BQ7="","",IF($BL7&lt;=$BN$3,INDEX($AU$4:$AZ$76,MATCH($Q7,$BN$4:$BN$76,0),BT$2),"")),"")</f>
        <v>889.0675</v>
      </c>
      <c r="BU7" s="197">
        <f>IF(ISNUMBER($BO7),IF(BR7="","",IF($BL7&lt;=$BN$3,INDEX($AU$4:$AZ$76,MATCH($Q7,$BN$4:$BN$76,0),BU$2),"")),"")</f>
        <v>883.0675</v>
      </c>
      <c r="BV7" s="196">
        <f>IF(ISNUMBER($BO7),IF(BS7="","",IF($BL7&lt;=$BN$3,INDEX($AU$4:$BE$76,MATCH($Q7,$BN$4:$BN$76,0),BV$2),"")),"")</f>
        <v>0</v>
      </c>
      <c r="BW7" s="195">
        <f t="shared" si="20"/>
        <v>888.5675</v>
      </c>
      <c r="BX7" s="196">
        <f t="shared" si="11"/>
        <v>0.5</v>
      </c>
      <c r="BY7" s="195">
        <f t="shared" si="21"/>
        <v>886.0675</v>
      </c>
      <c r="BZ7" s="227">
        <f t="shared" si="22"/>
        <v>2.5</v>
      </c>
      <c r="CA7" s="115">
        <f t="shared" si="30"/>
        <v>6</v>
      </c>
      <c r="CB7" s="170">
        <f>IF(ISNUMBER($BO7),IF(BS7="","",IF($BL7&lt;=$BN$3,INDEX($AU$4:$BG$76,MATCH($Q7,$BN$4:$BN$76,0),CB$2),"")),"")</f>
        <v>889.9</v>
      </c>
      <c r="CC7" s="170">
        <f>IF(ISNUMBER($BO7),IF(BS7="","",IF($BL7&lt;=$BN$3,INDEX($AU$4:$BG$76,MATCH($Q7,$BN$4:$BN$76,0),CC$2),"")),"")</f>
        <v>889.0675</v>
      </c>
      <c r="CD7" s="207">
        <f t="shared" si="23"/>
        <v>0.83249999999998181</v>
      </c>
      <c r="CE7" s="207">
        <f t="shared" si="24"/>
        <v>0.83249999999998181</v>
      </c>
      <c r="CF7" s="207">
        <f t="shared" si="25"/>
        <v>1</v>
      </c>
      <c r="CG7" s="219" t="str">
        <f>""</f>
        <v/>
      </c>
      <c r="CH7" s="219" t="s">
        <v>57</v>
      </c>
      <c r="CI7" s="207"/>
      <c r="CJ7" s="173" t="s">
        <v>371</v>
      </c>
      <c r="CK7" s="176" t="str">
        <f t="shared" si="13"/>
        <v xml:space="preserve">NC </v>
      </c>
      <c r="CL7" s="213" t="s">
        <v>57</v>
      </c>
      <c r="CM7" s="111">
        <f>COUNTIF(AU$4:AU$142,"="&amp;CK7)</f>
        <v>26</v>
      </c>
      <c r="CN7" s="110">
        <v>4</v>
      </c>
      <c r="CO7" s="111">
        <v>26</v>
      </c>
      <c r="CP7" s="111">
        <f t="shared" si="26"/>
        <v>0</v>
      </c>
      <c r="CQ7" s="104" t="s">
        <v>132</v>
      </c>
      <c r="CR7" s="110"/>
      <c r="CS7" s="117" t="str">
        <f t="shared" si="14"/>
        <v>AQ</v>
      </c>
      <c r="CT7" s="110" t="s">
        <v>397</v>
      </c>
      <c r="CU7" s="169" t="s">
        <v>402</v>
      </c>
      <c r="CV7" s="110"/>
      <c r="CW7" s="176" t="str">
        <f t="shared" ref="CW7:CW10" si="31">CX7</f>
        <v/>
      </c>
      <c r="CX7" s="219" t="str">
        <f>""</f>
        <v/>
      </c>
      <c r="CY7" s="110"/>
      <c r="CZ7" s="110"/>
      <c r="DA7" s="110"/>
      <c r="DB7" s="110"/>
      <c r="DC7" s="110"/>
      <c r="DD7" s="110"/>
      <c r="DE7" s="110"/>
      <c r="DF7" s="110"/>
      <c r="DG7" s="110"/>
      <c r="DH7" s="110"/>
      <c r="DI7" s="110"/>
      <c r="DJ7" s="110"/>
      <c r="DK7" s="110"/>
      <c r="DL7" s="110"/>
      <c r="DM7" s="110"/>
    </row>
    <row r="8" spans="1:117" ht="14.25" customHeight="1" x14ac:dyDescent="0.25">
      <c r="A8" s="98">
        <f t="shared" si="27"/>
        <v>5</v>
      </c>
      <c r="B8" s="90">
        <f t="shared" ref="B8" si="32">B6+1</f>
        <v>3</v>
      </c>
      <c r="C8" s="116" t="s">
        <v>325</v>
      </c>
      <c r="D8" s="150" t="s">
        <v>321</v>
      </c>
      <c r="E8" s="150" t="s">
        <v>15</v>
      </c>
      <c r="F8" s="151">
        <v>463830</v>
      </c>
      <c r="G8" s="151">
        <v>7570062</v>
      </c>
      <c r="H8" s="150" t="s">
        <v>19</v>
      </c>
      <c r="I8" s="150" t="s">
        <v>232</v>
      </c>
      <c r="J8" s="150">
        <v>6</v>
      </c>
      <c r="K8" s="150">
        <v>432</v>
      </c>
      <c r="L8" s="86" t="str">
        <f t="shared" si="16"/>
        <v/>
      </c>
      <c r="M8" s="25" t="str">
        <f t="shared" si="2"/>
        <v xml:space="preserve">Fonte 3 </v>
      </c>
      <c r="N8" s="81">
        <f t="shared" si="3"/>
        <v>463830</v>
      </c>
      <c r="O8" s="81">
        <f t="shared" si="3"/>
        <v>7570062</v>
      </c>
      <c r="P8" s="30">
        <f t="shared" si="28"/>
        <v>5</v>
      </c>
      <c r="Q8" s="30">
        <f t="shared" si="29"/>
        <v>5</v>
      </c>
      <c r="R8" s="39" t="str">
        <f>p_Caxambu!R8</f>
        <v>506589 m E</v>
      </c>
      <c r="S8" s="39" t="str">
        <f>p_Caxambu!S8</f>
        <v>7569328 m S</v>
      </c>
      <c r="T8" s="39" t="str">
        <f>p_Caxambu!T8</f>
        <v>.</v>
      </c>
      <c r="U8" s="164" t="str">
        <f>p_Caxambu!U8</f>
        <v>CX</v>
      </c>
      <c r="V8" s="38" t="str">
        <f>p_Caxambu!V8</f>
        <v xml:space="preserve">CXU05 </v>
      </c>
      <c r="W8" s="39" t="str">
        <f>p_Caxambu!W8</f>
        <v xml:space="preserve">CT </v>
      </c>
      <c r="X8" s="38" t="str">
        <f>p_Caxambu!X8</f>
        <v xml:space="preserve">CT </v>
      </c>
      <c r="Y8" s="33">
        <f>IF(X8=CK$4,CN$4,IF(X8=CK$5,CN$5,IF(X8=CK$6,CN$6,IF(X8=CK$7,CN$7,IF(X8=CK$8,CN$8,IF(X8=CK$9,CN$9,IF(X8=CK$10,CN$10,"")))))))</f>
        <v>1</v>
      </c>
      <c r="Z8" s="53">
        <f>p_Caxambu!Z8</f>
        <v>6</v>
      </c>
      <c r="AA8" s="54">
        <f>p_Caxambu!AA8</f>
        <v>80</v>
      </c>
      <c r="AB8" s="39" t="str">
        <f>p_Caxambu!AB8</f>
        <v>-</v>
      </c>
      <c r="AC8" s="166">
        <f>p_Caxambu!AD8</f>
        <v>1752109.8387157</v>
      </c>
      <c r="AD8" s="166">
        <f>p_Caxambu!AE8</f>
        <v>7519482.3746627001</v>
      </c>
      <c r="AE8" s="39">
        <f>p_Caxambu!AF8</f>
        <v>889.9</v>
      </c>
      <c r="AF8" s="18">
        <f>p_Caxambu!AG8</f>
        <v>30</v>
      </c>
      <c r="AG8" s="31">
        <v>17</v>
      </c>
      <c r="AH8" s="57">
        <v>906.68949999999995</v>
      </c>
      <c r="AI8" s="31"/>
      <c r="AJ8" s="31"/>
      <c r="AK8" t="str">
        <f>""</f>
        <v/>
      </c>
      <c r="AL8" t="str">
        <f>""</f>
        <v/>
      </c>
      <c r="AM8" t="str">
        <f>""</f>
        <v/>
      </c>
      <c r="AN8" s="36">
        <f>IF(AND(ISNUMBER(Q8),ISNUMBER(AA8)),MAX(AN$4:AN7)+1,0)</f>
        <v>4</v>
      </c>
      <c r="AO8" s="1">
        <f t="shared" si="4"/>
        <v>16.211720618896361</v>
      </c>
      <c r="AP8" s="1">
        <f t="shared" si="5"/>
        <v>1.1755517986510546E-4</v>
      </c>
      <c r="AQ8" s="36">
        <f>IF(AA8=CK$11,0,IF(AND(ISNUMBER(Y8),ISNUMBER(Q8)),MAX(AQ$4:AQ7)+1,0))</f>
        <v>4</v>
      </c>
      <c r="AR8" s="73">
        <f t="shared" si="6"/>
        <v>6</v>
      </c>
      <c r="AS8" s="73" t="str">
        <f t="shared" si="17"/>
        <v>CX</v>
      </c>
      <c r="AT8" s="73" t="str">
        <f t="shared" si="7"/>
        <v xml:space="preserve">CXU06 </v>
      </c>
      <c r="AU8" s="58" t="str">
        <f t="shared" si="8"/>
        <v xml:space="preserve">CT </v>
      </c>
      <c r="AV8" s="58">
        <f t="shared" si="9"/>
        <v>5</v>
      </c>
      <c r="AW8" s="68">
        <f t="shared" si="18"/>
        <v>1751947.0825296999</v>
      </c>
      <c r="AX8" s="68">
        <f t="shared" si="10"/>
        <v>7519287.7287558001</v>
      </c>
      <c r="AY8" s="160">
        <f>IF(BH8="",BC8,IF(ISNUMBER(AX8),BC8-BH8,""))</f>
        <v>906.68949999999995</v>
      </c>
      <c r="AZ8" s="160">
        <f>IF(ISNUMBER(AX8),IF(ISNUMBER(AY8-BD8),AY8-BD8,AY8),"")</f>
        <v>891.68949999999995</v>
      </c>
      <c r="BA8" s="160"/>
      <c r="BB8" s="160"/>
      <c r="BC8" s="68">
        <f>IF($Q8&lt;=$AQ$3,INDEX($AC$4:$AE$141,$AR8,AE$3),"")</f>
        <v>904.3</v>
      </c>
      <c r="BD8" s="188">
        <f>IF($Q8&lt;=$AQ$3,INDEX($Z$4:$AA$141,$AR8,AC$3),"")</f>
        <v>15</v>
      </c>
      <c r="BE8" s="105">
        <f>IF($Q8&lt;=$AQ$3,INDEX($Z$4:$AA$141,$AR8,AD$3),"")</f>
        <v>850</v>
      </c>
      <c r="BF8" s="71" t="s">
        <v>132</v>
      </c>
      <c r="BG8" s="105">
        <v>906.68949999999995</v>
      </c>
      <c r="BH8" s="158">
        <f>IF(AU8=BH$3,"",IF(ISNUMBER(AW8),IF(BH$2=0,ABS(BC8-BG8),BC8-BG8),""))</f>
        <v>-2.3894999999999982</v>
      </c>
      <c r="BI8" s="170">
        <f>IF(ISNUMBER(BG8),IF(AS8=CS$4,CN$4,IF(AS8=CS$5,CN$5,IF(AS8=CS$6,CN$6,IF(AS8=CS$7,CN$7,IF(AS8=CS$8,CN$8,""))))),"")</f>
        <v>1</v>
      </c>
      <c r="BJ8" s="171" t="str">
        <f>IF(ISNUMBER(BI8),INDEX(CU$4:CU$8,BI8,1),"")</f>
        <v>Caxambu</v>
      </c>
      <c r="BK8" s="171" t="s">
        <v>132</v>
      </c>
      <c r="BL8" s="170">
        <f>IF(BI8=1,MAX(BL$4:BL7)+1,0)</f>
        <v>5</v>
      </c>
      <c r="BM8" s="170">
        <f t="shared" si="19"/>
        <v>1</v>
      </c>
      <c r="BN8" s="170">
        <f>IF(BI8=1,IF(BM8=1,MAX(BN$4:BN7)+1,0),0)</f>
        <v>5</v>
      </c>
      <c r="BO8" s="73">
        <f>IF(BM8="","",IF(BL8&lt;=BN$3,MATCH(Q8,BN$4:BN$141,0),""))</f>
        <v>5</v>
      </c>
      <c r="BP8" s="194" t="str">
        <f>IF(ISNUMBER($BO8),IF(BM8="","",IF($BL8&lt;=$BN$3,INDEX($AU$4:$AZ$76,MATCH($Q8,$BN$4:$BN$76,0),BP$2),"")),"")</f>
        <v xml:space="preserve">CT </v>
      </c>
      <c r="BQ8" s="195">
        <f>IF(ISNUMBER($BO8),IF(BN8="","",IF($BL8&lt;=$BN$3,INDEX($AU$4:$AZ$76,MATCH($Q8,$BN$4:$BN$76,0),BQ$2),"")),"")</f>
        <v>5</v>
      </c>
      <c r="BR8" s="196">
        <f>IF(ISNUMBER($BO8),IF(BO8="","",IF($BL8&lt;=$BN$3,INDEX($AU$4:$AZ$76,MATCH($Q8,$BN$4:$BN$76,0),BR$2),"")),"")</f>
        <v>1751947.0825296999</v>
      </c>
      <c r="BS8" s="196">
        <f>IF(ISNUMBER($BO8),IF(BP8="","",IF($BL8&lt;=$BN$3,INDEX($AU$4:$AZ$76,MATCH($Q8,$BN$4:$BN$76,0),BS$2),"")),"")</f>
        <v>7519287.7287558001</v>
      </c>
      <c r="BT8" s="197">
        <f>IF(ISNUMBER($BO8),IF(BQ8="","",IF($BL8&lt;=$BN$3,INDEX($AU$4:$AZ$76,MATCH($Q8,$BN$4:$BN$76,0),BT$2),"")),"")</f>
        <v>906.68949999999995</v>
      </c>
      <c r="BU8" s="197">
        <f>IF(ISNUMBER($BO8),IF(BR8="","",IF($BL8&lt;=$BN$3,INDEX($AU$4:$AZ$76,MATCH($Q8,$BN$4:$BN$76,0),BU$2),"")),"")</f>
        <v>891.68949999999995</v>
      </c>
      <c r="BV8" s="196">
        <f>IF(ISNUMBER($BO8),IF(BS8="","",IF($BL8&lt;=$BN$3,INDEX($AU$4:$BE$76,MATCH($Q8,$BN$4:$BN$76,0),BV$2),"")),"")</f>
        <v>0</v>
      </c>
      <c r="BW8" s="195">
        <f t="shared" si="20"/>
        <v>906.18949999999995</v>
      </c>
      <c r="BX8" s="196">
        <f t="shared" si="11"/>
        <v>0.5</v>
      </c>
      <c r="BY8" s="195">
        <f t="shared" si="21"/>
        <v>899.18949999999995</v>
      </c>
      <c r="BZ8" s="227">
        <f t="shared" si="22"/>
        <v>7</v>
      </c>
      <c r="CA8" s="115">
        <f t="shared" si="30"/>
        <v>15</v>
      </c>
      <c r="CB8" s="170">
        <f>IF(ISNUMBER($BO8),IF(BS8="","",IF($BL8&lt;=$BN$3,INDEX($AU$4:$BG$76,MATCH($Q8,$BN$4:$BN$76,0),CB$2),"")),"")</f>
        <v>904.3</v>
      </c>
      <c r="CC8" s="170">
        <f>IF(ISNUMBER($BO8),IF(BS8="","",IF($BL8&lt;=$BN$3,INDEX($AU$4:$BG$76,MATCH($Q8,$BN$4:$BN$76,0),CC$2),"")),"")</f>
        <v>906.68949999999995</v>
      </c>
      <c r="CD8" s="207">
        <f t="shared" si="23"/>
        <v>-2.3894999999999982</v>
      </c>
      <c r="CE8" s="207">
        <f t="shared" si="24"/>
        <v>2.3894999999999982</v>
      </c>
      <c r="CF8" s="207">
        <f t="shared" si="25"/>
        <v>0.34839924670432409</v>
      </c>
      <c r="CG8" s="176" t="str">
        <f t="shared" si="12"/>
        <v xml:space="preserve">PM </v>
      </c>
      <c r="CH8" s="219" t="s">
        <v>64</v>
      </c>
      <c r="CI8" s="207"/>
      <c r="CJ8" s="173" t="s">
        <v>372</v>
      </c>
      <c r="CK8" s="176" t="str">
        <f t="shared" si="13"/>
        <v xml:space="preserve">PM </v>
      </c>
      <c r="CL8" s="213" t="s">
        <v>64</v>
      </c>
      <c r="CM8" s="111">
        <f>COUNTIF(AU$4:AU$142,"="&amp;CK8)</f>
        <v>4</v>
      </c>
      <c r="CN8" s="110">
        <v>5</v>
      </c>
      <c r="CO8" s="111">
        <v>4</v>
      </c>
      <c r="CP8" s="111">
        <f t="shared" si="26"/>
        <v>0</v>
      </c>
      <c r="CQ8" s="104" t="s">
        <v>132</v>
      </c>
      <c r="CR8" s="110"/>
      <c r="CS8" s="117" t="str">
        <f>CT8</f>
        <v>Lam</v>
      </c>
      <c r="CT8" s="110" t="s">
        <v>398</v>
      </c>
      <c r="CU8" s="169" t="s">
        <v>403</v>
      </c>
      <c r="CV8" s="110"/>
      <c r="CW8" s="219" t="str">
        <f>""</f>
        <v/>
      </c>
      <c r="CX8" s="176">
        <f t="shared" si="15"/>
        <v>0</v>
      </c>
      <c r="CY8" s="110"/>
      <c r="CZ8" s="110"/>
      <c r="DA8" s="110"/>
      <c r="DB8" s="110"/>
      <c r="DC8" s="110"/>
      <c r="DD8" s="110"/>
      <c r="DE8" s="110"/>
      <c r="DF8" s="110"/>
      <c r="DG8" s="110"/>
      <c r="DH8" s="110"/>
      <c r="DI8" s="110"/>
      <c r="DJ8" s="110"/>
      <c r="DK8" s="110"/>
      <c r="DL8" s="110"/>
      <c r="DM8" s="110"/>
    </row>
    <row r="9" spans="1:117" ht="14.25" customHeight="1" x14ac:dyDescent="0.25">
      <c r="A9" s="98">
        <f t="shared" si="27"/>
        <v>6</v>
      </c>
      <c r="B9" s="90"/>
      <c r="C9" s="116" t="s">
        <v>326</v>
      </c>
      <c r="D9" s="150"/>
      <c r="E9" s="150"/>
      <c r="F9" s="151"/>
      <c r="G9" s="151"/>
      <c r="H9" s="150"/>
      <c r="I9" s="150"/>
      <c r="J9" s="150"/>
      <c r="K9" s="150"/>
      <c r="L9" s="86" t="str">
        <f t="shared" si="16"/>
        <v/>
      </c>
      <c r="M9" s="25" t="str">
        <f t="shared" si="2"/>
        <v xml:space="preserve">LMB03 </v>
      </c>
      <c r="N9" s="81">
        <f>INDEX($F$4:$G$141,$P9,N$3)+1</f>
        <v>1</v>
      </c>
      <c r="O9" s="81">
        <f>INDEX($F$4:$G$141,$P9,O$3)+1</f>
        <v>1</v>
      </c>
      <c r="P9" s="30">
        <f t="shared" si="28"/>
        <v>6</v>
      </c>
      <c r="Q9" s="30">
        <f t="shared" si="29"/>
        <v>6</v>
      </c>
      <c r="R9" s="39" t="str">
        <f>p_Caxambu!R9</f>
        <v>506445 m E</v>
      </c>
      <c r="S9" s="39" t="str">
        <f>p_Caxambu!S9</f>
        <v>7569125 m S</v>
      </c>
      <c r="T9" s="39" t="str">
        <f>p_Caxambu!T9</f>
        <v>.</v>
      </c>
      <c r="U9" s="164" t="str">
        <f>p_Caxambu!U9</f>
        <v>CX</v>
      </c>
      <c r="V9" s="38" t="str">
        <f>p_Caxambu!V9</f>
        <v xml:space="preserve">CXU06 </v>
      </c>
      <c r="W9" s="39" t="str">
        <f>p_Caxambu!W9</f>
        <v xml:space="preserve">CT </v>
      </c>
      <c r="X9" s="38" t="str">
        <f>p_Caxambu!X9</f>
        <v xml:space="preserve">CT </v>
      </c>
      <c r="Y9" s="33">
        <f>IF(X9=CK$4,CN$4,IF(X9=CK$5,CN$5,IF(X9=CK$6,CN$6,IF(X9=CK$7,CN$7,IF(X9=CK$8,CN$8,IF(X9=CK$9,CN$9,IF(X9=CK$10,CN$10,"")))))))</f>
        <v>1</v>
      </c>
      <c r="Z9" s="53">
        <f>p_Caxambu!Z9</f>
        <v>15</v>
      </c>
      <c r="AA9" s="54">
        <f>p_Caxambu!AA9</f>
        <v>850</v>
      </c>
      <c r="AB9" s="39" t="str">
        <f>p_Caxambu!AB9</f>
        <v>-</v>
      </c>
      <c r="AC9" s="166">
        <f>p_Caxambu!AD9</f>
        <v>1751947.0825296999</v>
      </c>
      <c r="AD9" s="166">
        <f>p_Caxambu!AE9</f>
        <v>7519287.7287558001</v>
      </c>
      <c r="AE9" s="39">
        <f>p_Caxambu!AF9</f>
        <v>904.3</v>
      </c>
      <c r="AF9" s="18">
        <f>p_Caxambu!AG9</f>
        <v>29</v>
      </c>
      <c r="AG9" s="31">
        <v>16</v>
      </c>
      <c r="AH9" s="57">
        <v>889.0675</v>
      </c>
      <c r="AI9" s="31"/>
      <c r="AJ9" s="31"/>
      <c r="AK9" t="str">
        <f>""</f>
        <v/>
      </c>
      <c r="AL9" t="str">
        <f>""</f>
        <v/>
      </c>
      <c r="AM9" t="str">
        <f>""</f>
        <v/>
      </c>
      <c r="AN9" s="36">
        <f>IF(AND(ISNUMBER(Q9),ISNUMBER(AA9)),MAX(AN$4:AN8)+1,0)</f>
        <v>5</v>
      </c>
      <c r="AO9" s="1">
        <f t="shared" si="4"/>
        <v>7519287.7287558001</v>
      </c>
      <c r="AP9" s="1">
        <f t="shared" si="5"/>
        <v>904.3</v>
      </c>
      <c r="AQ9" s="36">
        <f>IF(AA9=CK$11,0,IF(AND(ISNUMBER(Y9),ISNUMBER(Q9)),MAX(AQ$4:AQ8)+1,0))</f>
        <v>5</v>
      </c>
      <c r="AR9" s="73">
        <f t="shared" si="6"/>
        <v>8</v>
      </c>
      <c r="AS9" s="73" t="str">
        <f t="shared" si="17"/>
        <v>CX</v>
      </c>
      <c r="AT9" s="73" t="str">
        <f t="shared" si="7"/>
        <v xml:space="preserve">CXU08 </v>
      </c>
      <c r="AU9" s="58" t="str">
        <f t="shared" si="8"/>
        <v xml:space="preserve">CT </v>
      </c>
      <c r="AV9" s="58">
        <f t="shared" si="9"/>
        <v>6</v>
      </c>
      <c r="AW9" s="68">
        <f t="shared" si="18"/>
        <v>1752181.1365594999</v>
      </c>
      <c r="AX9" s="68">
        <f t="shared" si="10"/>
        <v>7519478.7452491</v>
      </c>
      <c r="AY9" s="160">
        <f>IF(BH9="",BC9,IF(ISNUMBER(AX9),BC9-BH9,""))</f>
        <v>889.0675</v>
      </c>
      <c r="AZ9" s="160">
        <f>IF(ISNUMBER(AX9),IF(ISNUMBER(AY9-BD9),AY9-BD9,AY9),"")</f>
        <v>883.0675</v>
      </c>
      <c r="BA9" s="160"/>
      <c r="BB9" s="160"/>
      <c r="BC9" s="68">
        <f>IF($Q9&lt;=$AQ$3,INDEX($AC$4:$AE$141,$AR9,AE$3),"")</f>
        <v>891.4</v>
      </c>
      <c r="BD9" s="188">
        <f>IF($Q9&lt;=$AQ$3,INDEX($Z$4:$AA$141,$AR9,AC$3),"")</f>
        <v>6</v>
      </c>
      <c r="BE9" s="105">
        <f>IF($Q9&lt;=$AQ$3,INDEX($Z$4:$AA$141,$AR9,AD$3),"")</f>
        <v>112</v>
      </c>
      <c r="BF9" s="71" t="s">
        <v>132</v>
      </c>
      <c r="BG9" s="105">
        <v>889.0675</v>
      </c>
      <c r="BH9" s="158">
        <f>IF(AU9=BH$3,"",IF(ISNUMBER(AW9),IF(BH$2=0,ABS(BC9-BG9),BC9-BG9),""))</f>
        <v>2.3324999999999818</v>
      </c>
      <c r="BI9" s="170">
        <f>IF(ISNUMBER(BG9),IF(AS9=CS$4,CN$4,IF(AS9=CS$5,CN$5,IF(AS9=CS$6,CN$6,IF(AS9=CS$7,CN$7,IF(AS9=CS$8,CN$8,""))))),"")</f>
        <v>1</v>
      </c>
      <c r="BJ9" s="171" t="str">
        <f>IF(ISNUMBER(BI9),INDEX(CU$4:CU$8,BI9,1),"")</f>
        <v>Caxambu</v>
      </c>
      <c r="BK9" s="171" t="s">
        <v>132</v>
      </c>
      <c r="BL9" s="170">
        <f>IF(BI9=1,MAX(BL$4:BL8)+1,0)</f>
        <v>6</v>
      </c>
      <c r="BM9" s="170">
        <f t="shared" si="19"/>
        <v>1</v>
      </c>
      <c r="BN9" s="170">
        <f>IF(BI9=1,IF(BM9=1,MAX(BN$4:BN8)+1,0),0)</f>
        <v>6</v>
      </c>
      <c r="BO9" s="73">
        <f>IF(BM9="","",IF(BL9&lt;=BN$3,MATCH(Q9,BN$4:BN$141,0),""))</f>
        <v>6</v>
      </c>
      <c r="BP9" s="194" t="str">
        <f>IF(ISNUMBER($BO9),IF(BM9="","",IF($BL9&lt;=$BN$3,INDEX($AU$4:$AZ$76,MATCH($Q9,$BN$4:$BN$76,0),BP$2),"")),"")</f>
        <v xml:space="preserve">CT </v>
      </c>
      <c r="BQ9" s="195">
        <f>IF(ISNUMBER($BO9),IF(BN9="","",IF($BL9&lt;=$BN$3,INDEX($AU$4:$AZ$76,MATCH($Q9,$BN$4:$BN$76,0),BQ$2),"")),"")</f>
        <v>6</v>
      </c>
      <c r="BR9" s="196">
        <f>IF(ISNUMBER($BO9),IF(BO9="","",IF($BL9&lt;=$BN$3,INDEX($AU$4:$AZ$76,MATCH($Q9,$BN$4:$BN$76,0),BR$2),"")),"")</f>
        <v>1752181.1365594999</v>
      </c>
      <c r="BS9" s="196">
        <f>IF(ISNUMBER($BO9),IF(BP9="","",IF($BL9&lt;=$BN$3,INDEX($AU$4:$AZ$76,MATCH($Q9,$BN$4:$BN$76,0),BS$2),"")),"")</f>
        <v>7519478.7452491</v>
      </c>
      <c r="BT9" s="197">
        <f>IF(ISNUMBER($BO9),IF(BQ9="","",IF($BL9&lt;=$BN$3,INDEX($AU$4:$AZ$76,MATCH($Q9,$BN$4:$BN$76,0),BT$2),"")),"")</f>
        <v>889.0675</v>
      </c>
      <c r="BU9" s="197">
        <f>IF(ISNUMBER($BO9),IF(BR9="","",IF($BL9&lt;=$BN$3,INDEX($AU$4:$AZ$76,MATCH($Q9,$BN$4:$BN$76,0),BU$2),"")),"")</f>
        <v>883.0675</v>
      </c>
      <c r="BV9" s="196">
        <f>IF(ISNUMBER($BO9),IF(BS9="","",IF($BL9&lt;=$BN$3,INDEX($AU$4:$BE$76,MATCH($Q9,$BN$4:$BN$76,0),BV$2),"")),"")</f>
        <v>0</v>
      </c>
      <c r="BW9" s="195">
        <f t="shared" si="20"/>
        <v>888.5675</v>
      </c>
      <c r="BX9" s="196">
        <f t="shared" si="11"/>
        <v>0.5</v>
      </c>
      <c r="BY9" s="195">
        <f t="shared" si="21"/>
        <v>886.0675</v>
      </c>
      <c r="BZ9" s="227">
        <f t="shared" si="22"/>
        <v>2.5</v>
      </c>
      <c r="CA9" s="115">
        <f t="shared" si="30"/>
        <v>6</v>
      </c>
      <c r="CB9" s="170">
        <f>IF(ISNUMBER($BO9),IF(BS9="","",IF($BL9&lt;=$BN$3,INDEX($AU$4:$BG$76,MATCH($Q9,$BN$4:$BN$76,0),CB$2),"")),"")</f>
        <v>891.4</v>
      </c>
      <c r="CC9" s="170">
        <f>IF(ISNUMBER($BO9),IF(BS9="","",IF($BL9&lt;=$BN$3,INDEX($AU$4:$BG$76,MATCH($Q9,$BN$4:$BN$76,0),CC$2),"")),"")</f>
        <v>889.0675</v>
      </c>
      <c r="CD9" s="207">
        <f t="shared" si="23"/>
        <v>2.3324999999999818</v>
      </c>
      <c r="CE9" s="207">
        <f t="shared" si="24"/>
        <v>2.3324999999999818</v>
      </c>
      <c r="CF9" s="207">
        <f t="shared" si="25"/>
        <v>0.35691318327973776</v>
      </c>
      <c r="CG9" s="219" t="str">
        <f>""</f>
        <v/>
      </c>
      <c r="CH9" s="219" t="s">
        <v>94</v>
      </c>
      <c r="CI9" s="207"/>
      <c r="CJ9" s="172" t="s">
        <v>94</v>
      </c>
      <c r="CK9" s="176" t="str">
        <f t="shared" si="13"/>
        <v xml:space="preserve">Curso d'água </v>
      </c>
      <c r="CL9" s="213" t="s">
        <v>94</v>
      </c>
      <c r="CM9" s="111">
        <f>COUNTIF(AU$4:AU$142,"="&amp;CK9)</f>
        <v>2</v>
      </c>
      <c r="CN9" s="110">
        <v>6</v>
      </c>
      <c r="CO9" s="111">
        <v>2</v>
      </c>
      <c r="CP9" s="111">
        <f t="shared" si="26"/>
        <v>0</v>
      </c>
      <c r="CQ9" s="104" t="s">
        <v>132</v>
      </c>
      <c r="CR9" s="110"/>
      <c r="CS9" s="110"/>
      <c r="CT9" s="110"/>
      <c r="CU9" s="110"/>
      <c r="CV9" s="110"/>
      <c r="CW9" s="176" t="str">
        <f t="shared" si="31"/>
        <v/>
      </c>
      <c r="CX9" s="219" t="str">
        <f>""</f>
        <v/>
      </c>
      <c r="CY9" s="110"/>
      <c r="CZ9" s="110"/>
      <c r="DA9" s="110"/>
      <c r="DB9" s="110"/>
      <c r="DC9" s="110"/>
      <c r="DD9" s="110"/>
      <c r="DE9" s="110"/>
      <c r="DF9" s="110"/>
      <c r="DG9" s="110"/>
      <c r="DH9" s="110"/>
      <c r="DI9" s="110"/>
      <c r="DJ9" s="110"/>
      <c r="DK9" s="110"/>
      <c r="DL9" s="110"/>
      <c r="DM9" s="110"/>
    </row>
    <row r="10" spans="1:117" ht="14.25" customHeight="1" x14ac:dyDescent="0.25">
      <c r="A10" s="98">
        <f t="shared" si="27"/>
        <v>7</v>
      </c>
      <c r="B10" s="90">
        <f t="shared" ref="B10" si="33">B8+1</f>
        <v>4</v>
      </c>
      <c r="C10" s="116" t="s">
        <v>327</v>
      </c>
      <c r="D10" s="150" t="s">
        <v>321</v>
      </c>
      <c r="E10" s="150" t="s">
        <v>15</v>
      </c>
      <c r="F10" s="151">
        <v>463826</v>
      </c>
      <c r="G10" s="151">
        <v>7570065</v>
      </c>
      <c r="H10" s="150" t="s">
        <v>19</v>
      </c>
      <c r="I10" s="150" t="s">
        <v>232</v>
      </c>
      <c r="J10" s="150">
        <v>6</v>
      </c>
      <c r="K10" s="150">
        <v>216</v>
      </c>
      <c r="L10" s="86" t="str">
        <f t="shared" si="16"/>
        <v/>
      </c>
      <c r="M10" s="25" t="str">
        <f t="shared" si="2"/>
        <v xml:space="preserve">Fonte 4 </v>
      </c>
      <c r="N10" s="81">
        <f t="shared" ref="N10:O29" si="34">INDEX($F$4:$G$141,$P10,N$3)</f>
        <v>463826</v>
      </c>
      <c r="O10" s="81">
        <f t="shared" si="34"/>
        <v>7570065</v>
      </c>
      <c r="P10" s="30">
        <f t="shared" si="28"/>
        <v>7</v>
      </c>
      <c r="Q10" s="30">
        <f t="shared" si="29"/>
        <v>7</v>
      </c>
      <c r="R10" s="39" t="str">
        <f>p_Caxambu!R10</f>
        <v>506367 m E</v>
      </c>
      <c r="S10" s="39" t="str">
        <f>p_Caxambu!S10</f>
        <v>7569014 m S</v>
      </c>
      <c r="T10" s="39" t="str">
        <f>p_Caxambu!T10</f>
        <v>.</v>
      </c>
      <c r="U10" s="164" t="str">
        <f>p_Caxambu!U10</f>
        <v>CX</v>
      </c>
      <c r="V10" s="38" t="str">
        <f>p_Caxambu!V10</f>
        <v xml:space="preserve">CXU07 </v>
      </c>
      <c r="W10" s="39" t="str">
        <f>p_Caxambu!W10</f>
        <v xml:space="preserve">CT </v>
      </c>
      <c r="X10" s="38" t="str">
        <f>p_Caxambu!X10</f>
        <v xml:space="preserve">CT </v>
      </c>
      <c r="Y10" s="33">
        <f>IF(X10=CK$4,CN$4,IF(X10=CK$5,CN$5,IF(X10=CK$6,CN$6,IF(X10=CK$7,CN$7,IF(X10=CK$8,CN$8,IF(X10=CK$9,CN$9,IF(X10=CK$10,CN$10,"")))))))</f>
        <v>1</v>
      </c>
      <c r="Z10" s="53">
        <f>p_Caxambu!Z10</f>
        <v>60</v>
      </c>
      <c r="AA10" s="54" t="str">
        <f>p_Caxambu!AA10</f>
        <v xml:space="preserve">sd </v>
      </c>
      <c r="AB10" s="39" t="str">
        <f>p_Caxambu!AB10</f>
        <v>-</v>
      </c>
      <c r="AC10" s="166">
        <f>p_Caxambu!AD10</f>
        <v>1751858.8385001</v>
      </c>
      <c r="AD10" s="166">
        <f>p_Caxambu!AE10</f>
        <v>7519181.2378377002</v>
      </c>
      <c r="AE10" s="39">
        <f>p_Caxambu!AF10</f>
        <v>903.9</v>
      </c>
      <c r="AF10" s="18">
        <f>p_Caxambu!AG10</f>
        <v>28</v>
      </c>
      <c r="AG10" s="31">
        <v>15</v>
      </c>
      <c r="AH10" s="57">
        <v>895.05139999999994</v>
      </c>
      <c r="AI10" s="31"/>
      <c r="AJ10" s="31"/>
      <c r="AK10" t="str">
        <f>""</f>
        <v/>
      </c>
      <c r="AL10" t="str">
        <f>""</f>
        <v/>
      </c>
      <c r="AM10" t="str">
        <f>""</f>
        <v/>
      </c>
      <c r="AN10" s="36">
        <f>IF(AND(ISNUMBER(Q10),ISNUMBER(AA10)),MAX(AN$4:AN9)+1,0)</f>
        <v>0</v>
      </c>
      <c r="AO10" s="1">
        <f t="shared" si="4"/>
        <v>16.211211182291851</v>
      </c>
      <c r="AP10" s="1">
        <f t="shared" si="5"/>
        <v>1.1940452294663255E-4</v>
      </c>
      <c r="AQ10" s="36">
        <f>IF(AA10=CK$11,0,IF(AND(ISNUMBER(Y10),ISNUMBER(Q10)),MAX(AQ$4:AQ9)+1,0))</f>
        <v>0</v>
      </c>
      <c r="AR10" s="73">
        <f t="shared" si="6"/>
        <v>9</v>
      </c>
      <c r="AS10" s="73" t="str">
        <f t="shared" si="17"/>
        <v>CX</v>
      </c>
      <c r="AT10" s="73" t="str">
        <f t="shared" si="7"/>
        <v xml:space="preserve">CXU09 </v>
      </c>
      <c r="AU10" s="58" t="str">
        <f t="shared" si="8"/>
        <v xml:space="preserve">CT </v>
      </c>
      <c r="AV10" s="58">
        <f t="shared" si="9"/>
        <v>7</v>
      </c>
      <c r="AW10" s="68">
        <f t="shared" si="18"/>
        <v>1752148.7125744999</v>
      </c>
      <c r="AX10" s="68">
        <f t="shared" si="10"/>
        <v>7519546.7765327003</v>
      </c>
      <c r="AY10" s="160">
        <f>IF(BH10="",BC10,IF(ISNUMBER(AX10),BC10-BH10,""))</f>
        <v>895.05139999999994</v>
      </c>
      <c r="AZ10" s="160">
        <f>IF(ISNUMBER(AX10),IF(ISNUMBER(AY10-BD10),AY10-BD10,AY10),"")</f>
        <v>885.05139999999994</v>
      </c>
      <c r="BA10" s="160"/>
      <c r="BB10" s="160"/>
      <c r="BC10" s="68">
        <f>IF($Q10&lt;=$AQ$3,INDEX($AC$4:$AE$141,$AR10,AE$3),"")</f>
        <v>891.4</v>
      </c>
      <c r="BD10" s="188">
        <f>IF($Q10&lt;=$AQ$3,INDEX($Z$4:$AA$141,$AR10,AC$3),"")</f>
        <v>10</v>
      </c>
      <c r="BE10" s="105">
        <f>IF($Q10&lt;=$AQ$3,INDEX($Z$4:$AA$141,$AR10,AD$3),"")</f>
        <v>340</v>
      </c>
      <c r="BF10" s="71" t="s">
        <v>132</v>
      </c>
      <c r="BG10" s="105">
        <v>895.05139999999994</v>
      </c>
      <c r="BH10" s="158">
        <f>IF(AU10=BH$3,"",IF(ISNUMBER(AW10),IF(BH$2=0,ABS(BC10-BG10),BC10-BG10),""))</f>
        <v>-3.6513999999999669</v>
      </c>
      <c r="BI10" s="170">
        <f>IF(ISNUMBER(BG10),IF(AS10=CS$4,CN$4,IF(AS10=CS$5,CN$5,IF(AS10=CS$6,CN$6,IF(AS10=CS$7,CN$7,IF(AS10=CS$8,CN$8,""))))),"")</f>
        <v>1</v>
      </c>
      <c r="BJ10" s="171" t="str">
        <f>IF(ISNUMBER(BI10),INDEX(CU$4:CU$8,BI10,1),"")</f>
        <v>Caxambu</v>
      </c>
      <c r="BK10" s="171" t="s">
        <v>132</v>
      </c>
      <c r="BL10" s="170">
        <f>IF(BI10=1,MAX(BL$4:BL9)+1,0)</f>
        <v>7</v>
      </c>
      <c r="BM10" s="170">
        <f t="shared" si="19"/>
        <v>1</v>
      </c>
      <c r="BN10" s="170">
        <f>IF(BI10=1,IF(BM10=1,MAX(BN$4:BN9)+1,0),0)</f>
        <v>7</v>
      </c>
      <c r="BO10" s="73">
        <f>IF(BM10="","",IF(BL10&lt;=BN$3,MATCH(Q10,BN$4:BN$141,0),""))</f>
        <v>7</v>
      </c>
      <c r="BP10" s="194" t="str">
        <f>IF(ISNUMBER($BO10),IF(BM10="","",IF($BL10&lt;=$BN$3,INDEX($AU$4:$AZ$76,MATCH($Q10,$BN$4:$BN$76,0),BP$2),"")),"")</f>
        <v xml:space="preserve">CT </v>
      </c>
      <c r="BQ10" s="195">
        <f>IF(ISNUMBER($BO10),IF(BN10="","",IF($BL10&lt;=$BN$3,INDEX($AU$4:$AZ$76,MATCH($Q10,$BN$4:$BN$76,0),BQ$2),"")),"")</f>
        <v>7</v>
      </c>
      <c r="BR10" s="196">
        <f>IF(ISNUMBER($BO10),IF(BO10="","",IF($BL10&lt;=$BN$3,INDEX($AU$4:$AZ$76,MATCH($Q10,$BN$4:$BN$76,0),BR$2),"")),"")</f>
        <v>1752148.7125744999</v>
      </c>
      <c r="BS10" s="196">
        <f>IF(ISNUMBER($BO10),IF(BP10="","",IF($BL10&lt;=$BN$3,INDEX($AU$4:$AZ$76,MATCH($Q10,$BN$4:$BN$76,0),BS$2),"")),"")</f>
        <v>7519546.7765327003</v>
      </c>
      <c r="BT10" s="197">
        <f>IF(ISNUMBER($BO10),IF(BQ10="","",IF($BL10&lt;=$BN$3,INDEX($AU$4:$AZ$76,MATCH($Q10,$BN$4:$BN$76,0),BT$2),"")),"")</f>
        <v>895.05139999999994</v>
      </c>
      <c r="BU10" s="197">
        <f>IF(ISNUMBER($BO10),IF(BR10="","",IF($BL10&lt;=$BN$3,INDEX($AU$4:$AZ$76,MATCH($Q10,$BN$4:$BN$76,0),BU$2),"")),"")</f>
        <v>885.05139999999994</v>
      </c>
      <c r="BV10" s="196">
        <f>IF(ISNUMBER($BO10),IF(BS10="","",IF($BL10&lt;=$BN$3,INDEX($AU$4:$BE$76,MATCH($Q10,$BN$4:$BN$76,0),BV$2),"")),"")</f>
        <v>0</v>
      </c>
      <c r="BW10" s="195">
        <f t="shared" si="20"/>
        <v>894.55139999999994</v>
      </c>
      <c r="BX10" s="196">
        <f t="shared" si="11"/>
        <v>0.5</v>
      </c>
      <c r="BY10" s="195">
        <f t="shared" si="21"/>
        <v>890.05139999999994</v>
      </c>
      <c r="BZ10" s="227">
        <f t="shared" si="22"/>
        <v>4.5</v>
      </c>
      <c r="CA10" s="115">
        <f t="shared" si="30"/>
        <v>10</v>
      </c>
      <c r="CB10" s="170">
        <f>IF(ISNUMBER($BO10),IF(BS10="","",IF($BL10&lt;=$BN$3,INDEX($AU$4:$BG$76,MATCH($Q10,$BN$4:$BN$76,0),CB$2),"")),"")</f>
        <v>891.4</v>
      </c>
      <c r="CC10" s="170">
        <f>IF(ISNUMBER($BO10),IF(BS10="","",IF($BL10&lt;=$BN$3,INDEX($AU$4:$BG$76,MATCH($Q10,$BN$4:$BN$76,0),CC$2),"")),"")</f>
        <v>895.05139999999994</v>
      </c>
      <c r="CD10" s="207">
        <f t="shared" si="23"/>
        <v>-3.6513999999999669</v>
      </c>
      <c r="CE10" s="207">
        <f t="shared" si="24"/>
        <v>3.6513999999999669</v>
      </c>
      <c r="CF10" s="207">
        <f t="shared" si="25"/>
        <v>0.22799474174289022</v>
      </c>
      <c r="CG10" s="219" t="str">
        <f>""</f>
        <v/>
      </c>
      <c r="CH10" s="219" t="s">
        <v>376</v>
      </c>
      <c r="CI10" s="207"/>
      <c r="CJ10" s="172" t="s">
        <v>376</v>
      </c>
      <c r="CK10" s="176" t="str">
        <f t="shared" si="13"/>
        <v>Barragem</v>
      </c>
      <c r="CL10" s="213" t="s">
        <v>376</v>
      </c>
      <c r="CM10" s="111">
        <f>COUNTIF(AU$4:AU$142,"="&amp;CK10)</f>
        <v>1</v>
      </c>
      <c r="CN10" s="110">
        <v>7</v>
      </c>
      <c r="CO10" s="111">
        <v>1</v>
      </c>
      <c r="CP10" s="111">
        <f t="shared" si="26"/>
        <v>0</v>
      </c>
      <c r="CQ10" s="104" t="s">
        <v>132</v>
      </c>
      <c r="CR10" s="110"/>
      <c r="CS10" s="110"/>
      <c r="CT10" s="110"/>
      <c r="CU10" s="110"/>
      <c r="CV10" s="110"/>
      <c r="CW10" s="219" t="str">
        <f>""</f>
        <v/>
      </c>
      <c r="CX10" s="219" t="str">
        <f>""</f>
        <v/>
      </c>
      <c r="CY10" s="110"/>
      <c r="CZ10" s="110"/>
      <c r="DA10" s="110"/>
      <c r="DB10" s="110"/>
      <c r="DC10" s="110"/>
      <c r="DD10" s="110"/>
      <c r="DE10" s="110"/>
      <c r="DF10" s="110"/>
      <c r="DG10" s="110"/>
      <c r="DH10" s="110"/>
      <c r="DI10" s="110"/>
      <c r="DJ10" s="110"/>
      <c r="DK10" s="110"/>
      <c r="DL10" s="110"/>
      <c r="DM10" s="110"/>
    </row>
    <row r="11" spans="1:117" ht="14.25" customHeight="1" x14ac:dyDescent="0.25">
      <c r="A11" s="98">
        <f t="shared" si="27"/>
        <v>8</v>
      </c>
      <c r="B11" s="90"/>
      <c r="C11" s="116" t="s">
        <v>328</v>
      </c>
      <c r="D11" s="150"/>
      <c r="E11" s="150"/>
      <c r="F11" s="151"/>
      <c r="G11" s="151"/>
      <c r="H11" s="150"/>
      <c r="I11" s="150"/>
      <c r="J11" s="150"/>
      <c r="K11" s="150"/>
      <c r="L11" s="86" t="str">
        <f t="shared" si="16"/>
        <v/>
      </c>
      <c r="M11" s="25" t="str">
        <f t="shared" si="2"/>
        <v xml:space="preserve">LMB04 </v>
      </c>
      <c r="N11" s="81">
        <f t="shared" si="34"/>
        <v>0</v>
      </c>
      <c r="O11" s="81">
        <f t="shared" si="34"/>
        <v>0</v>
      </c>
      <c r="P11" s="30">
        <f t="shared" si="28"/>
        <v>8</v>
      </c>
      <c r="Q11" s="30">
        <f t="shared" si="29"/>
        <v>8</v>
      </c>
      <c r="R11" s="39" t="str">
        <f>p_Caxambu!R11</f>
        <v>506659 m E</v>
      </c>
      <c r="S11" s="39" t="str">
        <f>p_Caxambu!S11</f>
        <v>7569330 m S</v>
      </c>
      <c r="T11" s="39" t="str">
        <f>p_Caxambu!T11</f>
        <v>.</v>
      </c>
      <c r="U11" s="164" t="str">
        <f>p_Caxambu!U11</f>
        <v>CX</v>
      </c>
      <c r="V11" s="38" t="str">
        <f>p_Caxambu!V11</f>
        <v xml:space="preserve">CXU08 </v>
      </c>
      <c r="W11" s="39" t="str">
        <f>p_Caxambu!W11</f>
        <v xml:space="preserve">CT </v>
      </c>
      <c r="X11" s="38" t="str">
        <f>p_Caxambu!X11</f>
        <v xml:space="preserve">CT </v>
      </c>
      <c r="Y11" s="33">
        <f>IF(X11=CK$4,CN$4,IF(X11=CK$5,CN$5,IF(X11=CK$6,CN$6,IF(X11=CK$7,CN$7,IF(X11=CK$8,CN$8,IF(X11=CK$9,CN$9,IF(X11=CK$10,CN$10,"")))))))</f>
        <v>1</v>
      </c>
      <c r="Z11" s="53">
        <f>p_Caxambu!Z11</f>
        <v>6</v>
      </c>
      <c r="AA11" s="54">
        <f>p_Caxambu!AA11</f>
        <v>112</v>
      </c>
      <c r="AB11" s="39" t="str">
        <f>p_Caxambu!AB11</f>
        <v>-</v>
      </c>
      <c r="AC11" s="166">
        <f>p_Caxambu!AD11</f>
        <v>1752181.1365594999</v>
      </c>
      <c r="AD11" s="166">
        <f>p_Caxambu!AE11</f>
        <v>7519478.7452491</v>
      </c>
      <c r="AE11" s="39">
        <f>p_Caxambu!AF11</f>
        <v>891.4</v>
      </c>
      <c r="AF11" s="18">
        <f>p_Caxambu!AG11</f>
        <v>27</v>
      </c>
      <c r="AG11" s="31">
        <v>14</v>
      </c>
      <c r="AH11" s="57">
        <v>893.57169999999996</v>
      </c>
      <c r="AI11" s="31"/>
      <c r="AJ11" s="31"/>
      <c r="AK11" t="str">
        <f>""</f>
        <v/>
      </c>
      <c r="AL11" t="str">
        <f>""</f>
        <v/>
      </c>
      <c r="AM11" t="str">
        <f>""</f>
        <v/>
      </c>
      <c r="AN11" s="36">
        <f>IF(AND(ISNUMBER(Q11),ISNUMBER(AA11)),MAX(AN$4:AN10)+1,0)</f>
        <v>6</v>
      </c>
      <c r="AO11" s="1" t="e">
        <f t="shared" si="4"/>
        <v>#DIV/0!</v>
      </c>
      <c r="AP11" s="1" t="e">
        <f t="shared" si="5"/>
        <v>#DIV/0!</v>
      </c>
      <c r="AQ11" s="36">
        <f>IF(AA11=CK$11,0,IF(AND(ISNUMBER(Y11),ISNUMBER(Q11)),MAX(AQ$4:AQ10)+1,0))</f>
        <v>6</v>
      </c>
      <c r="AR11" s="73">
        <f t="shared" si="6"/>
        <v>10</v>
      </c>
      <c r="AS11" s="73" t="str">
        <f t="shared" si="17"/>
        <v>CX</v>
      </c>
      <c r="AT11" s="73" t="str">
        <f t="shared" si="7"/>
        <v xml:space="preserve">CXU10 </v>
      </c>
      <c r="AU11" s="58" t="str">
        <f t="shared" si="8"/>
        <v xml:space="preserve">CT </v>
      </c>
      <c r="AV11" s="58">
        <f t="shared" si="9"/>
        <v>8</v>
      </c>
      <c r="AW11" s="68">
        <f t="shared" si="18"/>
        <v>1752013.9401</v>
      </c>
      <c r="AX11" s="68">
        <f t="shared" si="10"/>
        <v>7519408.1944548003</v>
      </c>
      <c r="AY11" s="160">
        <f>IF(BH11="",BC11,IF(ISNUMBER(AX11),BC11-BH11,""))</f>
        <v>893.57169999999996</v>
      </c>
      <c r="AZ11" s="160">
        <f>IF(ISNUMBER(AX11),IF(ISNUMBER(AY11-BD11),AY11-BD11,AY11),"")</f>
        <v>885.07169999999996</v>
      </c>
      <c r="BA11" s="160"/>
      <c r="BB11" s="160"/>
      <c r="BC11" s="68">
        <f>IF($Q11&lt;=$AQ$3,INDEX($AC$4:$AE$141,$AR11,AE$3),"")</f>
        <v>891.5</v>
      </c>
      <c r="BD11" s="188">
        <f>IF($Q11&lt;=$AQ$3,INDEX($Z$4:$AA$141,$AR11,AC$3),"")</f>
        <v>8.5</v>
      </c>
      <c r="BE11" s="105">
        <f>IF($Q11&lt;=$AQ$3,INDEX($Z$4:$AA$141,$AR11,AD$3),"")</f>
        <v>1030</v>
      </c>
      <c r="BF11" s="71" t="s">
        <v>132</v>
      </c>
      <c r="BG11" s="105">
        <v>893.57169999999996</v>
      </c>
      <c r="BH11" s="158">
        <f>IF(AU11=BH$3,"",IF(ISNUMBER(AW11),IF(BH$2=0,ABS(BC11-BG11),BC11-BG11),""))</f>
        <v>-2.0716999999999643</v>
      </c>
      <c r="BI11" s="170">
        <f>IF(ISNUMBER(BG11),IF(AS11=CS$4,CN$4,IF(AS11=CS$5,CN$5,IF(AS11=CS$6,CN$6,IF(AS11=CS$7,CN$7,IF(AS11=CS$8,CN$8,""))))),"")</f>
        <v>1</v>
      </c>
      <c r="BJ11" s="171" t="str">
        <f>IF(ISNUMBER(BI11),INDEX(CU$4:CU$8,BI11,1),"")</f>
        <v>Caxambu</v>
      </c>
      <c r="BK11" s="171" t="s">
        <v>132</v>
      </c>
      <c r="BL11" s="170">
        <f>IF(BI11=1,MAX(BL$4:BL10)+1,0)</f>
        <v>8</v>
      </c>
      <c r="BM11" s="170">
        <f t="shared" si="19"/>
        <v>1</v>
      </c>
      <c r="BN11" s="170">
        <f>IF(BI11=1,IF(BM11=1,MAX(BN$4:BN10)+1,0),0)</f>
        <v>8</v>
      </c>
      <c r="BO11" s="73">
        <f>IF(BM11="","",IF(BL11&lt;=BN$3,MATCH(Q11,BN$4:BN$141,0),""))</f>
        <v>8</v>
      </c>
      <c r="BP11" s="194" t="str">
        <f>IF(ISNUMBER($BO11),IF(BM11="","",IF($BL11&lt;=$BN$3,INDEX($AU$4:$AZ$76,MATCH($Q11,$BN$4:$BN$76,0),BP$2),"")),"")</f>
        <v xml:space="preserve">CT </v>
      </c>
      <c r="BQ11" s="195">
        <f>IF(ISNUMBER($BO11),IF(BN11="","",IF($BL11&lt;=$BN$3,INDEX($AU$4:$AZ$76,MATCH($Q11,$BN$4:$BN$76,0),BQ$2),"")),"")</f>
        <v>8</v>
      </c>
      <c r="BR11" s="196">
        <f>IF(ISNUMBER($BO11),IF(BO11="","",IF($BL11&lt;=$BN$3,INDEX($AU$4:$AZ$76,MATCH($Q11,$BN$4:$BN$76,0),BR$2),"")),"")</f>
        <v>1752013.9401</v>
      </c>
      <c r="BS11" s="196">
        <f>IF(ISNUMBER($BO11),IF(BP11="","",IF($BL11&lt;=$BN$3,INDEX($AU$4:$AZ$76,MATCH($Q11,$BN$4:$BN$76,0),BS$2),"")),"")</f>
        <v>7519408.1944548003</v>
      </c>
      <c r="BT11" s="197">
        <f>IF(ISNUMBER($BO11),IF(BQ11="","",IF($BL11&lt;=$BN$3,INDEX($AU$4:$AZ$76,MATCH($Q11,$BN$4:$BN$76,0),BT$2),"")),"")</f>
        <v>893.57169999999996</v>
      </c>
      <c r="BU11" s="197">
        <f>IF(ISNUMBER($BO11),IF(BR11="","",IF($BL11&lt;=$BN$3,INDEX($AU$4:$AZ$76,MATCH($Q11,$BN$4:$BN$76,0),BU$2),"")),"")</f>
        <v>885.07169999999996</v>
      </c>
      <c r="BV11" s="196">
        <f>IF(ISNUMBER($BO11),IF(BS11="","",IF($BL11&lt;=$BN$3,INDEX($AU$4:$BE$76,MATCH($Q11,$BN$4:$BN$76,0),BV$2),"")),"")</f>
        <v>0</v>
      </c>
      <c r="BW11" s="195">
        <f t="shared" si="20"/>
        <v>893.07169999999996</v>
      </c>
      <c r="BX11" s="196">
        <f t="shared" si="11"/>
        <v>0.5</v>
      </c>
      <c r="BY11" s="195">
        <f t="shared" si="21"/>
        <v>889.32169999999996</v>
      </c>
      <c r="BZ11" s="227">
        <f t="shared" si="22"/>
        <v>3.75</v>
      </c>
      <c r="CA11" s="115">
        <f t="shared" si="30"/>
        <v>8.5</v>
      </c>
      <c r="CB11" s="170">
        <f>IF(ISNUMBER($BO11),IF(BS11="","",IF($BL11&lt;=$BN$3,INDEX($AU$4:$BG$76,MATCH($Q11,$BN$4:$BN$76,0),CB$2),"")),"")</f>
        <v>891.5</v>
      </c>
      <c r="CC11" s="170">
        <f>IF(ISNUMBER($BO11),IF(BS11="","",IF($BL11&lt;=$BN$3,INDEX($AU$4:$BG$76,MATCH($Q11,$BN$4:$BN$76,0),CC$2),"")),"")</f>
        <v>893.57169999999996</v>
      </c>
      <c r="CD11" s="207">
        <f t="shared" si="23"/>
        <v>-2.0716999999999643</v>
      </c>
      <c r="CE11" s="207">
        <f t="shared" si="24"/>
        <v>2.0716999999999643</v>
      </c>
      <c r="CF11" s="207">
        <f t="shared" si="25"/>
        <v>0.40184389631703243</v>
      </c>
      <c r="CG11" s="176" t="str">
        <f t="shared" ref="CG11" si="35">CH11</f>
        <v xml:space="preserve">SD </v>
      </c>
      <c r="CH11" s="219" t="s">
        <v>377</v>
      </c>
      <c r="CI11" s="207"/>
      <c r="CJ11" s="173" t="s">
        <v>373</v>
      </c>
      <c r="CK11" s="176" t="str">
        <f t="shared" si="13"/>
        <v xml:space="preserve">SD </v>
      </c>
      <c r="CL11" s="213" t="s">
        <v>377</v>
      </c>
      <c r="CM11" s="111">
        <f>COUNTIF(BE$4:BE$142,"="&amp;CK11)</f>
        <v>0</v>
      </c>
      <c r="CN11" s="110" t="s">
        <v>132</v>
      </c>
      <c r="CO11" s="112">
        <v>65</v>
      </c>
      <c r="CP11" s="111"/>
      <c r="CQ11" s="104" t="s">
        <v>132</v>
      </c>
      <c r="CR11" s="110"/>
      <c r="CS11" s="110"/>
      <c r="CT11" s="110"/>
      <c r="CU11" s="110"/>
      <c r="CV11" s="110"/>
      <c r="CW11" s="219" t="str">
        <f>""</f>
        <v/>
      </c>
      <c r="CX11" s="176">
        <f t="shared" ref="CX11" si="36">CY11</f>
        <v>0</v>
      </c>
      <c r="CY11" s="110"/>
      <c r="CZ11" s="110"/>
      <c r="DA11" s="110"/>
      <c r="DB11" s="110"/>
      <c r="DC11" s="110"/>
      <c r="DD11" s="110"/>
      <c r="DE11" s="110"/>
      <c r="DF11" s="110"/>
      <c r="DG11" s="110"/>
      <c r="DH11" s="110"/>
      <c r="DI11" s="110"/>
      <c r="DJ11" s="110"/>
      <c r="DK11" s="110"/>
      <c r="DL11" s="110"/>
      <c r="DM11" s="110"/>
    </row>
    <row r="12" spans="1:117" ht="14.25" customHeight="1" x14ac:dyDescent="0.25">
      <c r="A12" s="98">
        <f t="shared" si="27"/>
        <v>9</v>
      </c>
      <c r="B12" s="90">
        <f t="shared" ref="B12" si="37">B10+1</f>
        <v>5</v>
      </c>
      <c r="C12" s="116" t="s">
        <v>329</v>
      </c>
      <c r="D12" s="150" t="s">
        <v>321</v>
      </c>
      <c r="E12" s="150" t="s">
        <v>15</v>
      </c>
      <c r="F12" s="151">
        <v>463893</v>
      </c>
      <c r="G12" s="151">
        <v>7570046</v>
      </c>
      <c r="H12" s="150" t="s">
        <v>19</v>
      </c>
      <c r="I12" s="150" t="s">
        <v>232</v>
      </c>
      <c r="J12" s="150">
        <v>6</v>
      </c>
      <c r="K12" s="150" t="s">
        <v>31</v>
      </c>
      <c r="L12" s="86" t="str">
        <f t="shared" si="16"/>
        <v/>
      </c>
      <c r="M12" s="25" t="str">
        <f t="shared" si="2"/>
        <v xml:space="preserve">Fonte 5 </v>
      </c>
      <c r="N12" s="81">
        <f t="shared" si="34"/>
        <v>463893</v>
      </c>
      <c r="O12" s="81">
        <f t="shared" si="34"/>
        <v>7570046</v>
      </c>
      <c r="P12" s="30">
        <f t="shared" si="28"/>
        <v>9</v>
      </c>
      <c r="Q12" s="30">
        <f t="shared" si="29"/>
        <v>9</v>
      </c>
      <c r="R12" s="39" t="str">
        <f>p_Caxambu!R12</f>
        <v>506622 m E</v>
      </c>
      <c r="S12" s="39" t="str">
        <f>p_Caxambu!S12</f>
        <v>7569394 m S</v>
      </c>
      <c r="T12" s="39" t="str">
        <f>p_Caxambu!T12</f>
        <v>.</v>
      </c>
      <c r="U12" s="164" t="str">
        <f>p_Caxambu!U12</f>
        <v>CX</v>
      </c>
      <c r="V12" s="38" t="str">
        <f>p_Caxambu!V12</f>
        <v xml:space="preserve">CXU09 </v>
      </c>
      <c r="W12" s="39" t="str">
        <f>p_Caxambu!W12</f>
        <v xml:space="preserve">CT </v>
      </c>
      <c r="X12" s="38" t="str">
        <f>p_Caxambu!X12</f>
        <v xml:space="preserve">CT </v>
      </c>
      <c r="Y12" s="33">
        <f>IF(X12=CK$4,CN$4,IF(X12=CK$5,CN$5,IF(X12=CK$6,CN$6,IF(X12=CK$7,CN$7,IF(X12=CK$8,CN$8,IF(X12=CK$9,CN$9,IF(X12=CK$10,CN$10,"")))))))</f>
        <v>1</v>
      </c>
      <c r="Z12" s="53">
        <f>p_Caxambu!Z12</f>
        <v>10</v>
      </c>
      <c r="AA12" s="54">
        <f>p_Caxambu!AA12</f>
        <v>340</v>
      </c>
      <c r="AB12" s="39" t="str">
        <f>p_Caxambu!AB12</f>
        <v>-</v>
      </c>
      <c r="AC12" s="166">
        <f>p_Caxambu!AD12</f>
        <v>1752148.7125744999</v>
      </c>
      <c r="AD12" s="166">
        <f>p_Caxambu!AE12</f>
        <v>7519546.7765327003</v>
      </c>
      <c r="AE12" s="39">
        <f>p_Caxambu!AF12</f>
        <v>891.4</v>
      </c>
      <c r="AF12" s="18">
        <f>p_Caxambu!AG12</f>
        <v>26</v>
      </c>
      <c r="AG12" s="31">
        <v>13</v>
      </c>
      <c r="AH12" s="57">
        <v>903.81669999999997</v>
      </c>
      <c r="AI12" s="31"/>
      <c r="AJ12" s="31"/>
      <c r="AK12" t="str">
        <f>""</f>
        <v/>
      </c>
      <c r="AL12" t="str">
        <f>""</f>
        <v/>
      </c>
      <c r="AM12" t="str">
        <f>""</f>
        <v/>
      </c>
      <c r="AN12" s="36">
        <f>IF(AND(ISNUMBER(Q12),ISNUMBER(AA12)),MAX(AN$4:AN11)+1,0)</f>
        <v>7</v>
      </c>
      <c r="AO12" s="1">
        <f t="shared" si="4"/>
        <v>16.209657779989566</v>
      </c>
      <c r="AP12" s="1">
        <f t="shared" si="5"/>
        <v>1.1775357771934279E-4</v>
      </c>
      <c r="AQ12" s="36">
        <f>IF(AA12=CK$11,0,IF(AND(ISNUMBER(Y12),ISNUMBER(Q12)),MAX(AQ$4:AQ11)+1,0))</f>
        <v>7</v>
      </c>
      <c r="AR12" s="73">
        <f t="shared" si="6"/>
        <v>11</v>
      </c>
      <c r="AS12" s="73" t="str">
        <f t="shared" si="17"/>
        <v>CX</v>
      </c>
      <c r="AT12" s="73" t="str">
        <f t="shared" si="7"/>
        <v xml:space="preserve">CXU11 </v>
      </c>
      <c r="AU12" s="58" t="str">
        <f t="shared" si="8"/>
        <v xml:space="preserve">CT </v>
      </c>
      <c r="AV12" s="58">
        <f t="shared" si="9"/>
        <v>9</v>
      </c>
      <c r="AW12" s="68">
        <f t="shared" si="18"/>
        <v>1752037.3382417001</v>
      </c>
      <c r="AX12" s="68">
        <f t="shared" si="10"/>
        <v>7519445.1933148997</v>
      </c>
      <c r="AY12" s="160">
        <f>IF(BH12="",BC12,IF(ISNUMBER(AX12),BC12-BH12,""))</f>
        <v>903.81669999999997</v>
      </c>
      <c r="AZ12" s="160">
        <f>IF(ISNUMBER(AX12),IF(ISNUMBER(AY12-BD12),AY12-BD12,AY12),"")</f>
        <v>894.81669999999997</v>
      </c>
      <c r="BA12" s="160"/>
      <c r="BB12" s="160"/>
      <c r="BC12" s="68">
        <f>IF($Q12&lt;=$AQ$3,INDEX($AC$4:$AE$141,$AR12,AE$3),"")</f>
        <v>892.9</v>
      </c>
      <c r="BD12" s="188">
        <f>IF($Q12&lt;=$AQ$3,INDEX($Z$4:$AA$141,$AR12,AC$3),"")</f>
        <v>9</v>
      </c>
      <c r="BE12" s="105">
        <f>IF($Q12&lt;=$AQ$3,INDEX($Z$4:$AA$141,$AR12,AD$3),"")</f>
        <v>470</v>
      </c>
      <c r="BF12" s="71" t="s">
        <v>132</v>
      </c>
      <c r="BG12" s="105">
        <v>903.81669999999997</v>
      </c>
      <c r="BH12" s="158">
        <f>IF(AU12=BH$3,"",IF(ISNUMBER(AW12),IF(BH$2=0,ABS(BC12-BG12),BC12-BG12),""))</f>
        <v>-10.916699999999992</v>
      </c>
      <c r="BI12" s="170">
        <f>IF(ISNUMBER(BG12),IF(AS12=CS$4,CN$4,IF(AS12=CS$5,CN$5,IF(AS12=CS$6,CN$6,IF(AS12=CS$7,CN$7,IF(AS12=CS$8,CN$8,""))))),"")</f>
        <v>1</v>
      </c>
      <c r="BJ12" s="171" t="str">
        <f>IF(ISNUMBER(BI12),INDEX(CU$4:CU$8,BI12,1),"")</f>
        <v>Caxambu</v>
      </c>
      <c r="BK12" s="171" t="s">
        <v>132</v>
      </c>
      <c r="BL12" s="170">
        <f>IF(BI12=1,MAX(BL$4:BL11)+1,0)</f>
        <v>9</v>
      </c>
      <c r="BM12" s="170">
        <f t="shared" si="19"/>
        <v>1</v>
      </c>
      <c r="BN12" s="170">
        <f>IF(BI12=1,IF(BM12=1,MAX(BN$4:BN11)+1,0),0)</f>
        <v>9</v>
      </c>
      <c r="BO12" s="73">
        <f>IF(BM12="","",IF(BL12&lt;=BN$3,MATCH(Q12,BN$4:BN$141,0),""))</f>
        <v>9</v>
      </c>
      <c r="BP12" s="194" t="str">
        <f>IF(ISNUMBER($BO12),IF(BM12="","",IF($BL12&lt;=$BN$3,INDEX($AU$4:$AZ$76,MATCH($Q12,$BN$4:$BN$76,0),BP$2),"")),"")</f>
        <v xml:space="preserve">CT </v>
      </c>
      <c r="BQ12" s="195">
        <f>IF(ISNUMBER($BO12),IF(BN12="","",IF($BL12&lt;=$BN$3,INDEX($AU$4:$AZ$76,MATCH($Q12,$BN$4:$BN$76,0),BQ$2),"")),"")</f>
        <v>9</v>
      </c>
      <c r="BR12" s="196">
        <f>IF(ISNUMBER($BO12),IF(BO12="","",IF($BL12&lt;=$BN$3,INDEX($AU$4:$AZ$76,MATCH($Q12,$BN$4:$BN$76,0),BR$2),"")),"")</f>
        <v>1752037.3382417001</v>
      </c>
      <c r="BS12" s="196">
        <f>IF(ISNUMBER($BO12),IF(BP12="","",IF($BL12&lt;=$BN$3,INDEX($AU$4:$AZ$76,MATCH($Q12,$BN$4:$BN$76,0),BS$2),"")),"")</f>
        <v>7519445.1933148997</v>
      </c>
      <c r="BT12" s="197">
        <f>IF(ISNUMBER($BO12),IF(BQ12="","",IF($BL12&lt;=$BN$3,INDEX($AU$4:$AZ$76,MATCH($Q12,$BN$4:$BN$76,0),BT$2),"")),"")</f>
        <v>903.81669999999997</v>
      </c>
      <c r="BU12" s="197">
        <f>IF(ISNUMBER($BO12),IF(BR12="","",IF($BL12&lt;=$BN$3,INDEX($AU$4:$AZ$76,MATCH($Q12,$BN$4:$BN$76,0),BU$2),"")),"")</f>
        <v>894.81669999999997</v>
      </c>
      <c r="BV12" s="196">
        <f>IF(ISNUMBER($BO12),IF(BS12="","",IF($BL12&lt;=$BN$3,INDEX($AU$4:$BE$76,MATCH($Q12,$BN$4:$BN$76,0),BV$2),"")),"")</f>
        <v>0</v>
      </c>
      <c r="BW12" s="195">
        <f t="shared" si="20"/>
        <v>903.31669999999997</v>
      </c>
      <c r="BX12" s="196">
        <f t="shared" si="11"/>
        <v>0.5</v>
      </c>
      <c r="BY12" s="195">
        <f t="shared" si="21"/>
        <v>899.31669999999997</v>
      </c>
      <c r="BZ12" s="227">
        <f t="shared" si="22"/>
        <v>4</v>
      </c>
      <c r="CA12" s="115">
        <f t="shared" si="30"/>
        <v>9</v>
      </c>
      <c r="CB12" s="170">
        <f>IF(ISNUMBER($BO12),IF(BS12="","",IF($BL12&lt;=$BN$3,INDEX($AU$4:$BG$76,MATCH($Q12,$BN$4:$BN$76,0),CB$2),"")),"")</f>
        <v>892.9</v>
      </c>
      <c r="CC12" s="170">
        <f>IF(ISNUMBER($BO12),IF(BS12="","",IF($BL12&lt;=$BN$3,INDEX($AU$4:$BG$76,MATCH($Q12,$BN$4:$BN$76,0),CC$2),"")),"")</f>
        <v>903.81669999999997</v>
      </c>
      <c r="CD12" s="207">
        <f t="shared" si="23"/>
        <v>-10.916699999999992</v>
      </c>
      <c r="CE12" s="207">
        <f t="shared" si="24"/>
        <v>10.916699999999992</v>
      </c>
      <c r="CF12" s="207">
        <f t="shared" si="25"/>
        <v>7.6259309131878908E-2</v>
      </c>
      <c r="CG12" s="219" t="str">
        <f>""</f>
        <v/>
      </c>
      <c r="CH12" s="220"/>
      <c r="CI12" s="207"/>
      <c r="CJ12" s="173"/>
      <c r="CK12" s="176" t="str">
        <f t="shared" si="13"/>
        <v/>
      </c>
      <c r="CL12" s="214" t="str">
        <f>""</f>
        <v/>
      </c>
      <c r="CM12" s="115"/>
      <c r="CN12" s="115"/>
      <c r="CO12" s="115"/>
      <c r="CP12" s="115"/>
      <c r="CQ12" s="104" t="s">
        <v>132</v>
      </c>
      <c r="CR12" s="115"/>
      <c r="CS12" s="115"/>
      <c r="CT12" s="115"/>
      <c r="CU12" s="115"/>
      <c r="CV12" s="115"/>
      <c r="CW12" s="219" t="str">
        <f>""</f>
        <v/>
      </c>
      <c r="CX12" s="219" t="str">
        <f>""</f>
        <v/>
      </c>
      <c r="CY12" s="115"/>
      <c r="CZ12" s="115"/>
      <c r="DA12" s="115"/>
      <c r="DB12" s="115"/>
      <c r="DC12" s="115"/>
      <c r="DD12" s="115"/>
      <c r="DE12" s="115"/>
      <c r="DF12" s="115"/>
      <c r="DG12" s="115"/>
      <c r="DH12" s="115"/>
      <c r="DI12" s="115"/>
      <c r="DJ12" s="115"/>
      <c r="DK12" s="115"/>
      <c r="DL12" s="115"/>
      <c r="DM12" s="115"/>
    </row>
    <row r="13" spans="1:117" ht="14.25" customHeight="1" x14ac:dyDescent="0.25">
      <c r="A13" s="98">
        <f t="shared" si="27"/>
        <v>10</v>
      </c>
      <c r="B13" s="90"/>
      <c r="C13" s="116" t="s">
        <v>330</v>
      </c>
      <c r="D13" s="150"/>
      <c r="E13" s="150"/>
      <c r="F13" s="151"/>
      <c r="G13" s="151"/>
      <c r="H13" s="150"/>
      <c r="I13" s="150"/>
      <c r="J13" s="150"/>
      <c r="K13" s="150"/>
      <c r="L13" s="86" t="str">
        <f t="shared" si="16"/>
        <v/>
      </c>
      <c r="M13" s="25" t="str">
        <f t="shared" si="2"/>
        <v xml:space="preserve">LMB05 </v>
      </c>
      <c r="N13" s="81">
        <f t="shared" si="34"/>
        <v>0</v>
      </c>
      <c r="O13" s="81">
        <f t="shared" si="34"/>
        <v>0</v>
      </c>
      <c r="P13" s="30">
        <f t="shared" si="28"/>
        <v>10</v>
      </c>
      <c r="Q13" s="30">
        <f t="shared" si="29"/>
        <v>10</v>
      </c>
      <c r="R13" s="39" t="str">
        <f>p_Caxambu!R13</f>
        <v>506501 m E</v>
      </c>
      <c r="S13" s="39" t="str">
        <f>p_Caxambu!S13</f>
        <v>7569248 m S</v>
      </c>
      <c r="T13" s="39" t="str">
        <f>p_Caxambu!T13</f>
        <v>.</v>
      </c>
      <c r="U13" s="164" t="str">
        <f>p_Caxambu!U13</f>
        <v>CX</v>
      </c>
      <c r="V13" s="38" t="str">
        <f>p_Caxambu!V13</f>
        <v xml:space="preserve">CXU10 </v>
      </c>
      <c r="W13" s="39" t="str">
        <f>p_Caxambu!W13</f>
        <v xml:space="preserve">CT </v>
      </c>
      <c r="X13" s="38" t="str">
        <f>p_Caxambu!X13</f>
        <v xml:space="preserve">CT </v>
      </c>
      <c r="Y13" s="33">
        <f>IF(X13=CK$4,CN$4,IF(X13=CK$5,CN$5,IF(X13=CK$6,CN$6,IF(X13=CK$7,CN$7,IF(X13=CK$8,CN$8,IF(X13=CK$9,CN$9,IF(X13=CK$10,CN$10,"")))))))</f>
        <v>1</v>
      </c>
      <c r="Z13" s="53">
        <f>p_Caxambu!Z13</f>
        <v>8.5</v>
      </c>
      <c r="AA13" s="54">
        <f>p_Caxambu!AA13</f>
        <v>1030</v>
      </c>
      <c r="AB13" s="39" t="str">
        <f>p_Caxambu!AB13</f>
        <v>-</v>
      </c>
      <c r="AC13" s="166">
        <f>p_Caxambu!AD13</f>
        <v>1752013.9401</v>
      </c>
      <c r="AD13" s="166">
        <f>p_Caxambu!AE13</f>
        <v>7519408.1944548003</v>
      </c>
      <c r="AE13" s="39">
        <f>p_Caxambu!AF13</f>
        <v>891.5</v>
      </c>
      <c r="AF13" s="18">
        <f>p_Caxambu!AG13</f>
        <v>25</v>
      </c>
      <c r="AG13" s="31">
        <v>12</v>
      </c>
      <c r="AH13" s="57">
        <v>889.0675</v>
      </c>
      <c r="AI13" s="31"/>
      <c r="AJ13" s="31"/>
      <c r="AK13" t="str">
        <f>""</f>
        <v/>
      </c>
      <c r="AL13" t="str">
        <f>""</f>
        <v/>
      </c>
      <c r="AM13" t="str">
        <f>""</f>
        <v/>
      </c>
      <c r="AN13" s="36">
        <f>IF(AND(ISNUMBER(Q13),ISNUMBER(AA13)),MAX(AN$4:AN12)+1,0)</f>
        <v>8</v>
      </c>
      <c r="AO13" s="1" t="e">
        <f t="shared" si="4"/>
        <v>#DIV/0!</v>
      </c>
      <c r="AP13" s="1" t="e">
        <f t="shared" si="5"/>
        <v>#DIV/0!</v>
      </c>
      <c r="AQ13" s="36">
        <f>IF(AA13=CK$11,0,IF(AND(ISNUMBER(Y13),ISNUMBER(Q13)),MAX(AQ$4:AQ12)+1,0))</f>
        <v>8</v>
      </c>
      <c r="AR13" s="73">
        <f t="shared" si="6"/>
        <v>12</v>
      </c>
      <c r="AS13" s="73" t="str">
        <f t="shared" si="17"/>
        <v>CX</v>
      </c>
      <c r="AT13" s="73" t="str">
        <f t="shared" si="7"/>
        <v xml:space="preserve">CXU12 </v>
      </c>
      <c r="AU13" s="58" t="str">
        <f t="shared" si="8"/>
        <v xml:space="preserve">PT </v>
      </c>
      <c r="AV13" s="58">
        <f t="shared" si="9"/>
        <v>10</v>
      </c>
      <c r="AW13" s="68">
        <f t="shared" si="18"/>
        <v>1752091.1525983</v>
      </c>
      <c r="AX13" s="68">
        <f t="shared" si="10"/>
        <v>7519453.1819724003</v>
      </c>
      <c r="AY13" s="160">
        <f>IF(BH13="",BC13,IF(ISNUMBER(AX13),BC13-BH13,""))</f>
        <v>889.0675</v>
      </c>
      <c r="AZ13" s="160">
        <f>IF(ISNUMBER(AX13),IF(ISNUMBER(AY13-BD13),AY13-BD13,AY13),"")</f>
        <v>844.0675</v>
      </c>
      <c r="BA13" s="160"/>
      <c r="BB13" s="160"/>
      <c r="BC13" s="68">
        <f>IF($Q13&lt;=$AQ$3,INDEX($AC$4:$AE$141,$AR13,AE$3),"")</f>
        <v>891.4</v>
      </c>
      <c r="BD13" s="188">
        <f>IF($Q13&lt;=$AQ$3,INDEX($Z$4:$AA$141,$AR13,AC$3),"")</f>
        <v>45</v>
      </c>
      <c r="BE13" s="105">
        <f>IF($Q13&lt;=$AQ$3,INDEX($Z$4:$AA$141,$AR13,AD$3),"")</f>
        <v>40</v>
      </c>
      <c r="BF13" s="71" t="s">
        <v>132</v>
      </c>
      <c r="BG13" s="105">
        <v>889.0675</v>
      </c>
      <c r="BH13" s="158">
        <f>IF(AU13=BH$3,"",IF(ISNUMBER(AW13),IF(BH$2=0,ABS(BC13-BG13),BC13-BG13),""))</f>
        <v>2.3324999999999818</v>
      </c>
      <c r="BI13" s="170">
        <f>IF(ISNUMBER(BG13),IF(AS13=CS$4,CN$4,IF(AS13=CS$5,CN$5,IF(AS13=CS$6,CN$6,IF(AS13=CS$7,CN$7,IF(AS13=CS$8,CN$8,""))))),"")</f>
        <v>1</v>
      </c>
      <c r="BJ13" s="171" t="str">
        <f>IF(ISNUMBER(BI13),INDEX(CU$4:CU$8,BI13,1),"")</f>
        <v>Caxambu</v>
      </c>
      <c r="BK13" s="171" t="s">
        <v>132</v>
      </c>
      <c r="BL13" s="170">
        <f>IF(BI13=1,MAX(BL$4:BL12)+1,0)</f>
        <v>10</v>
      </c>
      <c r="BM13" s="170">
        <f t="shared" si="19"/>
        <v>1</v>
      </c>
      <c r="BN13" s="170">
        <f>IF(BI13=1,IF(BM13=1,MAX(BN$4:BN12)+1,0),0)</f>
        <v>10</v>
      </c>
      <c r="BO13" s="73">
        <f>IF(BM13="","",IF(BL13&lt;=BN$3,MATCH(Q13,BN$4:BN$141,0),""))</f>
        <v>10</v>
      </c>
      <c r="BP13" s="198" t="str">
        <f>IF(ISNUMBER($BO13),IF(BM13="","",IF($BL13&lt;=$BN$3,INDEX($AU$4:$AZ$76,MATCH($Q13,$BN$4:$BN$76,0),BP$2),"")),"")</f>
        <v xml:space="preserve">PT </v>
      </c>
      <c r="BQ13" s="195">
        <f>IF(ISNUMBER($BO13),IF(BN13="","",IF($BL13&lt;=$BN$3,INDEX($AU$4:$AZ$76,MATCH($Q13,$BN$4:$BN$76,0),BQ$2),"")),"")</f>
        <v>10</v>
      </c>
      <c r="BR13" s="196">
        <f>IF(ISNUMBER($BO13),IF(BO13="","",IF($BL13&lt;=$BN$3,INDEX($AU$4:$AZ$76,MATCH($Q13,$BN$4:$BN$76,0),BR$2),"")),"")</f>
        <v>1752091.1525983</v>
      </c>
      <c r="BS13" s="196">
        <f>IF(ISNUMBER($BO13),IF(BP13="","",IF($BL13&lt;=$BN$3,INDEX($AU$4:$AZ$76,MATCH($Q13,$BN$4:$BN$76,0),BS$2),"")),"")</f>
        <v>7519453.1819724003</v>
      </c>
      <c r="BT13" s="197">
        <f>IF(ISNUMBER($BO13),IF(BQ13="","",IF($BL13&lt;=$BN$3,INDEX($AU$4:$AZ$76,MATCH($Q13,$BN$4:$BN$76,0),BT$2),"")),"")</f>
        <v>889.0675</v>
      </c>
      <c r="BU13" s="197">
        <f>IF(ISNUMBER($BO13),IF(BR13="","",IF($BL13&lt;=$BN$3,INDEX($AU$4:$AZ$76,MATCH($Q13,$BN$4:$BN$76,0),BU$2),"")),"")</f>
        <v>844.0675</v>
      </c>
      <c r="BV13" s="196">
        <f>IF(ISNUMBER($BO13),IF(BS13="","",IF($BL13&lt;=$BN$3,INDEX($AU$4:$BE$76,MATCH($Q13,$BN$4:$BN$76,0),BV$2),"")),"")</f>
        <v>0</v>
      </c>
      <c r="BW13" s="195">
        <f t="shared" si="20"/>
        <v>866.5675</v>
      </c>
      <c r="BX13" s="196">
        <f t="shared" si="11"/>
        <v>866.5675</v>
      </c>
      <c r="BY13" s="195">
        <f t="shared" si="21"/>
        <v>866.5675</v>
      </c>
      <c r="BZ13" s="227">
        <f t="shared" si="22"/>
        <v>0</v>
      </c>
      <c r="CA13" s="115">
        <f t="shared" si="30"/>
        <v>45</v>
      </c>
      <c r="CB13" s="170">
        <f>IF(ISNUMBER($BO13),IF(BS13="","",IF($BL13&lt;=$BN$3,INDEX($AU$4:$BG$76,MATCH($Q13,$BN$4:$BN$76,0),CB$2),"")),"")</f>
        <v>891.4</v>
      </c>
      <c r="CC13" s="170">
        <f>IF(ISNUMBER($BO13),IF(BS13="","",IF($BL13&lt;=$BN$3,INDEX($AU$4:$BG$76,MATCH($Q13,$BN$4:$BN$76,0),CC$2),"")),"")</f>
        <v>889.0675</v>
      </c>
      <c r="CD13" s="207">
        <f t="shared" si="23"/>
        <v>2.3324999999999818</v>
      </c>
      <c r="CE13" s="207">
        <f t="shared" si="24"/>
        <v>2.3324999999999818</v>
      </c>
      <c r="CF13" s="207">
        <f t="shared" si="25"/>
        <v>0.35691318327973776</v>
      </c>
      <c r="CG13" s="222"/>
      <c r="CH13" s="222"/>
      <c r="CI13" s="207"/>
      <c r="CJ13" s="172"/>
      <c r="CK13" s="175"/>
      <c r="CL13" s="175"/>
      <c r="CM13" s="104"/>
      <c r="CN13" s="104"/>
      <c r="CO13" s="104"/>
      <c r="CP13" s="104"/>
      <c r="CQ13" s="104" t="s">
        <v>132</v>
      </c>
      <c r="CR13" s="104"/>
      <c r="CS13" s="104"/>
      <c r="CT13" s="104"/>
      <c r="CU13" s="104"/>
      <c r="CV13" s="104"/>
      <c r="CW13" s="104"/>
      <c r="CX13" s="104"/>
      <c r="CY13" s="104"/>
      <c r="CZ13" s="104"/>
      <c r="DA13" s="104"/>
      <c r="DB13" s="104"/>
      <c r="DC13" s="104"/>
      <c r="DD13" s="104"/>
      <c r="DE13" s="104"/>
      <c r="DF13" s="104"/>
      <c r="DG13" s="104"/>
      <c r="DH13" s="104"/>
      <c r="DI13" s="104"/>
      <c r="DJ13" s="104"/>
      <c r="DK13" s="104"/>
      <c r="DL13" s="104"/>
      <c r="DM13" s="104"/>
    </row>
    <row r="14" spans="1:117" ht="14.25" customHeight="1" x14ac:dyDescent="0.25">
      <c r="A14" s="98">
        <f t="shared" si="27"/>
        <v>11</v>
      </c>
      <c r="B14" s="90">
        <f t="shared" ref="B14" si="38">B12+1</f>
        <v>6</v>
      </c>
      <c r="C14" s="116" t="s">
        <v>331</v>
      </c>
      <c r="D14" s="150" t="s">
        <v>321</v>
      </c>
      <c r="E14" s="150" t="s">
        <v>15</v>
      </c>
      <c r="F14" s="151">
        <v>463893</v>
      </c>
      <c r="G14" s="151">
        <v>7570046</v>
      </c>
      <c r="H14" s="150" t="s">
        <v>19</v>
      </c>
      <c r="I14" s="150" t="s">
        <v>232</v>
      </c>
      <c r="J14" s="150">
        <v>6</v>
      </c>
      <c r="K14" s="150">
        <v>10.8</v>
      </c>
      <c r="L14" s="86" t="str">
        <f t="shared" si="16"/>
        <v/>
      </c>
      <c r="M14" s="25" t="str">
        <f t="shared" si="2"/>
        <v xml:space="preserve">Fonte 6 </v>
      </c>
      <c r="N14" s="81">
        <f t="shared" si="34"/>
        <v>463893</v>
      </c>
      <c r="O14" s="81">
        <f t="shared" si="34"/>
        <v>7570046</v>
      </c>
      <c r="P14" s="30">
        <f t="shared" si="28"/>
        <v>11</v>
      </c>
      <c r="Q14" s="30">
        <f t="shared" si="29"/>
        <v>11</v>
      </c>
      <c r="R14" s="39" t="str">
        <f>p_Caxambu!R14</f>
        <v>506521 m E</v>
      </c>
      <c r="S14" s="39" t="str">
        <f>p_Caxambu!S14</f>
        <v>7569286 m S</v>
      </c>
      <c r="T14" s="39" t="str">
        <f>p_Caxambu!T14</f>
        <v>.</v>
      </c>
      <c r="U14" s="164" t="str">
        <f>p_Caxambu!U14</f>
        <v>CX</v>
      </c>
      <c r="V14" s="38" t="str">
        <f>p_Caxambu!V14</f>
        <v xml:space="preserve">CXU11 </v>
      </c>
      <c r="W14" s="39" t="str">
        <f>p_Caxambu!W14</f>
        <v xml:space="preserve">CT </v>
      </c>
      <c r="X14" s="38" t="str">
        <f>p_Caxambu!X14</f>
        <v xml:space="preserve">CT </v>
      </c>
      <c r="Y14" s="33">
        <f>IF(X14=CK$4,CN$4,IF(X14=CK$5,CN$5,IF(X14=CK$6,CN$6,IF(X14=CK$7,CN$7,IF(X14=CK$8,CN$8,IF(X14=CK$9,CN$9,IF(X14=CK$10,CN$10,"")))))))</f>
        <v>1</v>
      </c>
      <c r="Z14" s="53">
        <f>p_Caxambu!Z14</f>
        <v>9</v>
      </c>
      <c r="AA14" s="54">
        <f>p_Caxambu!AA14</f>
        <v>470</v>
      </c>
      <c r="AB14" s="39" t="str">
        <f>p_Caxambu!AB14</f>
        <v>-</v>
      </c>
      <c r="AC14" s="166">
        <f>p_Caxambu!AD14</f>
        <v>1752037.3382417001</v>
      </c>
      <c r="AD14" s="166">
        <f>p_Caxambu!AE14</f>
        <v>7519445.1933148997</v>
      </c>
      <c r="AE14" s="39">
        <f>p_Caxambu!AF14</f>
        <v>892.9</v>
      </c>
      <c r="AF14" s="18">
        <f>p_Caxambu!AG14</f>
        <v>24</v>
      </c>
      <c r="AG14" s="31">
        <v>11</v>
      </c>
      <c r="AH14" s="57">
        <v>931.03139999999996</v>
      </c>
      <c r="AI14" s="31"/>
      <c r="AJ14" s="31"/>
      <c r="AK14" t="str">
        <f>""</f>
        <v/>
      </c>
      <c r="AL14" t="str">
        <f>""</f>
        <v/>
      </c>
      <c r="AM14" t="str">
        <f>""</f>
        <v/>
      </c>
      <c r="AN14" s="36">
        <f>IF(AND(ISNUMBER(Q14),ISNUMBER(AA14)),MAX(AN$4:AN13)+1,0)</f>
        <v>9</v>
      </c>
      <c r="AO14" s="1">
        <f t="shared" si="4"/>
        <v>16.209438800143353</v>
      </c>
      <c r="AP14" s="1">
        <f t="shared" si="5"/>
        <v>1.1795172710971637E-4</v>
      </c>
      <c r="AQ14" s="36">
        <f>IF(AA14=CK$11,0,IF(AND(ISNUMBER(Y14),ISNUMBER(Q14)),MAX(AQ$4:AQ13)+1,0))</f>
        <v>9</v>
      </c>
      <c r="AR14" s="73">
        <f t="shared" si="6"/>
        <v>13</v>
      </c>
      <c r="AS14" s="73" t="str">
        <f t="shared" si="17"/>
        <v>CX</v>
      </c>
      <c r="AT14" s="73" t="str">
        <f t="shared" si="7"/>
        <v xml:space="preserve">CXU13 </v>
      </c>
      <c r="AU14" s="58" t="str">
        <f t="shared" si="8"/>
        <v xml:space="preserve">NC </v>
      </c>
      <c r="AV14" s="58">
        <f t="shared" si="9"/>
        <v>11</v>
      </c>
      <c r="AW14" s="68">
        <f t="shared" si="18"/>
        <v>1751934.9719042</v>
      </c>
      <c r="AX14" s="68">
        <f t="shared" si="10"/>
        <v>7518763.0455381004</v>
      </c>
      <c r="AY14" s="160">
        <f>IF(BH14="",BC14,IF(ISNUMBER(AX14),BC14-BH14,""))</f>
        <v>931.03139999999996</v>
      </c>
      <c r="AZ14" s="160">
        <f>IF(ISNUMBER(AX14),IF(ISNUMBER(AY14-BD14),AY14-BD14,AY14),"")</f>
        <v>931.03139999999996</v>
      </c>
      <c r="BA14" s="160"/>
      <c r="BB14" s="160"/>
      <c r="BC14" s="68">
        <f>IF($Q14&lt;=$AQ$3,INDEX($AC$4:$AE$141,$AR14,AE$3),"")</f>
        <v>938.3</v>
      </c>
      <c r="BD14" s="188" t="str">
        <f>IF($Q14&lt;=$AQ$3,INDEX($Z$4:$AA$141,$AR14,AC$3),"")</f>
        <v xml:space="preserve">- </v>
      </c>
      <c r="BE14" s="105">
        <f>IF($Q14&lt;=$AQ$3,INDEX($Z$4:$AA$141,$AR14,AD$3),"")</f>
        <v>77.099999999999994</v>
      </c>
      <c r="BF14" s="71" t="s">
        <v>132</v>
      </c>
      <c r="BG14" s="105">
        <v>931.03139999999996</v>
      </c>
      <c r="BH14" s="158">
        <f>IF(AU14=BH$3,"",IF(ISNUMBER(AW14),IF(BH$2=0,ABS(BC14-BG14),BC14-BG14),""))</f>
        <v>7.2685999999999922</v>
      </c>
      <c r="BI14" s="170">
        <f>IF(ISNUMBER(BG14),IF(AS14=CS$4,CN$4,IF(AS14=CS$5,CN$5,IF(AS14=CS$6,CN$6,IF(AS14=CS$7,CN$7,IF(AS14=CS$8,CN$8,""))))),"")</f>
        <v>1</v>
      </c>
      <c r="BJ14" s="171" t="str">
        <f>IF(ISNUMBER(BI14),INDEX(CU$4:CU$8,BI14,1),"")</f>
        <v>Caxambu</v>
      </c>
      <c r="BK14" s="171" t="s">
        <v>132</v>
      </c>
      <c r="BL14" s="170">
        <f>IF(BI14=1,MAX(BL$4:BL13)+1,0)</f>
        <v>11</v>
      </c>
      <c r="BM14" s="170">
        <f t="shared" si="19"/>
        <v>0</v>
      </c>
      <c r="BN14" s="170">
        <f>IF(BI14=1,IF(BM14=1,MAX(BN$4:BN13)+1,0),0)</f>
        <v>0</v>
      </c>
      <c r="BO14" s="73">
        <f>IF(BM14="","",IF(BL14&lt;=BN$3,MATCH(Q14,BN$4:BN$141,0),""))</f>
        <v>12</v>
      </c>
      <c r="BP14" s="198" t="str">
        <f>IF(ISNUMBER($BO14),IF(BM14="","",IF($BL14&lt;=$BN$3,INDEX($AU$4:$AZ$76,MATCH($Q14,$BN$4:$BN$76,0),BP$2),"")),"")</f>
        <v xml:space="preserve">PT </v>
      </c>
      <c r="BQ14" s="195">
        <f>IF(ISNUMBER($BO14),IF(BN14="","",IF($BL14&lt;=$BN$3,INDEX($AU$4:$AZ$76,MATCH($Q14,$BN$4:$BN$76,0),BQ$2),"")),"")</f>
        <v>12</v>
      </c>
      <c r="BR14" s="196">
        <f>IF(ISNUMBER($BO14),IF(BO14="","",IF($BL14&lt;=$BN$3,INDEX($AU$4:$AZ$76,MATCH($Q14,$BN$4:$BN$76,0),BR$2),"")),"")</f>
        <v>1753823.4520107999</v>
      </c>
      <c r="BS14" s="196">
        <f>IF(ISNUMBER($BO14),IF(BP14="","",IF($BL14&lt;=$BN$3,INDEX($AU$4:$AZ$76,MATCH($Q14,$BN$4:$BN$76,0),BS$2),"")),"")</f>
        <v>7519260.9645963004</v>
      </c>
      <c r="BT14" s="197">
        <f>IF(ISNUMBER($BO14),IF(BQ14="","",IF($BL14&lt;=$BN$3,INDEX($AU$4:$AZ$76,MATCH($Q14,$BN$4:$BN$76,0),BT$2),"")),"")</f>
        <v>914.45709999999997</v>
      </c>
      <c r="BU14" s="197">
        <f>IF(ISNUMBER($BO14),IF(BR14="","",IF($BL14&lt;=$BN$3,INDEX($AU$4:$AZ$76,MATCH($Q14,$BN$4:$BN$76,0),BU$2),"")),"")</f>
        <v>854.45709999999997</v>
      </c>
      <c r="BV14" s="196">
        <f>IF(ISNUMBER($BO14),IF(BS14="","",IF($BL14&lt;=$BN$3,INDEX($AU$4:$BE$76,MATCH($Q14,$BN$4:$BN$76,0),BV$2),"")),"")</f>
        <v>0</v>
      </c>
      <c r="BW14" s="195">
        <f t="shared" si="20"/>
        <v>884.45709999999997</v>
      </c>
      <c r="BX14" s="196">
        <f t="shared" si="11"/>
        <v>884.45709999999997</v>
      </c>
      <c r="BY14" s="195">
        <f t="shared" si="21"/>
        <v>884.45709999999997</v>
      </c>
      <c r="BZ14" s="227">
        <f t="shared" si="22"/>
        <v>0</v>
      </c>
      <c r="CA14" s="115">
        <f t="shared" si="30"/>
        <v>60</v>
      </c>
      <c r="CB14" s="170">
        <f>IF(ISNUMBER($BO14),IF(BS14="","",IF($BL14&lt;=$BN$3,INDEX($AU$4:$BG$76,MATCH($Q14,$BN$4:$BN$76,0),CB$2),"")),"")</f>
        <v>900</v>
      </c>
      <c r="CC14" s="170">
        <f>IF(ISNUMBER($BO14),IF(BS14="","",IF($BL14&lt;=$BN$3,INDEX($AU$4:$BG$76,MATCH($Q14,$BN$4:$BN$76,0),CC$2),"")),"")</f>
        <v>914.45709999999997</v>
      </c>
      <c r="CD14" s="207">
        <f t="shared" si="23"/>
        <v>-14.457099999999969</v>
      </c>
      <c r="CE14" s="207">
        <f t="shared" si="24"/>
        <v>14.457099999999969</v>
      </c>
      <c r="CF14" s="207">
        <f t="shared" si="25"/>
        <v>5.758416279890044E-2</v>
      </c>
      <c r="CG14" s="222"/>
      <c r="CH14" s="222"/>
      <c r="CI14" s="207"/>
      <c r="CJ14" s="172"/>
      <c r="CK14" s="228">
        <f>BQ2</f>
        <v>2</v>
      </c>
      <c r="CL14" s="229">
        <f>BR2</f>
        <v>3</v>
      </c>
      <c r="CM14" s="229">
        <f t="shared" ref="CM14" si="39">BS2</f>
        <v>4</v>
      </c>
      <c r="CN14" s="229">
        <f>BU2</f>
        <v>6</v>
      </c>
      <c r="CO14" s="230">
        <f>BY2</f>
        <v>10</v>
      </c>
      <c r="CP14" s="104"/>
      <c r="CQ14" s="104" t="s">
        <v>132</v>
      </c>
      <c r="CR14" s="104"/>
      <c r="CS14" s="104"/>
      <c r="CT14" s="104"/>
      <c r="CU14" s="104"/>
      <c r="CV14" s="104"/>
      <c r="CW14" s="104"/>
      <c r="CX14" s="104"/>
      <c r="CY14" s="104"/>
      <c r="CZ14" s="104"/>
      <c r="DA14" s="104"/>
      <c r="DB14" s="104"/>
      <c r="DC14" s="104"/>
      <c r="DD14" s="104"/>
      <c r="DE14" s="104"/>
      <c r="DF14" s="104"/>
      <c r="DG14" s="104"/>
      <c r="DH14" s="104"/>
      <c r="DI14" s="104"/>
      <c r="DJ14" s="104"/>
      <c r="DK14" s="104"/>
      <c r="DL14" s="104"/>
      <c r="DM14" s="104"/>
    </row>
    <row r="15" spans="1:117" ht="14.25" customHeight="1" x14ac:dyDescent="0.25">
      <c r="A15" s="98">
        <f t="shared" si="27"/>
        <v>12</v>
      </c>
      <c r="B15" s="90"/>
      <c r="C15" s="116" t="s">
        <v>332</v>
      </c>
      <c r="D15" s="150"/>
      <c r="E15" s="150"/>
      <c r="F15" s="151"/>
      <c r="G15" s="151"/>
      <c r="H15" s="150"/>
      <c r="I15" s="150"/>
      <c r="J15" s="150"/>
      <c r="K15" s="150"/>
      <c r="L15" s="86" t="str">
        <f t="shared" si="16"/>
        <v/>
      </c>
      <c r="M15" s="25" t="str">
        <f t="shared" si="2"/>
        <v xml:space="preserve">LMB06 </v>
      </c>
      <c r="N15" s="81">
        <f t="shared" si="34"/>
        <v>0</v>
      </c>
      <c r="O15" s="81">
        <f t="shared" si="34"/>
        <v>0</v>
      </c>
      <c r="P15" s="30">
        <f t="shared" si="28"/>
        <v>12</v>
      </c>
      <c r="Q15" s="30">
        <f t="shared" si="29"/>
        <v>12</v>
      </c>
      <c r="R15" s="39" t="str">
        <f>p_Caxambu!R15</f>
        <v>506573 m E</v>
      </c>
      <c r="S15" s="39" t="str">
        <f>p_Caxambu!S15</f>
        <v>7569298 m S</v>
      </c>
      <c r="T15" s="39" t="str">
        <f>p_Caxambu!T15</f>
        <v>.</v>
      </c>
      <c r="U15" s="164" t="str">
        <f>p_Caxambu!U15</f>
        <v>CX</v>
      </c>
      <c r="V15" s="38" t="str">
        <f>p_Caxambu!V15</f>
        <v xml:space="preserve">CXU12 </v>
      </c>
      <c r="W15" s="39" t="str">
        <f>p_Caxambu!W15</f>
        <v xml:space="preserve">PT </v>
      </c>
      <c r="X15" s="38" t="str">
        <f>p_Caxambu!X15</f>
        <v xml:space="preserve">PT </v>
      </c>
      <c r="Y15" s="33">
        <f>IF(X15=CK$4,CN$4,IF(X15=CK$5,CN$5,IF(X15=CK$6,CN$6,IF(X15=CK$7,CN$7,IF(X15=CK$8,CN$8,IF(X15=CK$9,CN$9,IF(X15=CK$10,CN$10,"")))))))</f>
        <v>2</v>
      </c>
      <c r="Z15" s="53">
        <f>p_Caxambu!Z15</f>
        <v>45</v>
      </c>
      <c r="AA15" s="54">
        <f>p_Caxambu!AA15</f>
        <v>40</v>
      </c>
      <c r="AB15" s="39" t="str">
        <f>p_Caxambu!AB15</f>
        <v>-</v>
      </c>
      <c r="AC15" s="166">
        <f>p_Caxambu!AD15</f>
        <v>1752091.1525983</v>
      </c>
      <c r="AD15" s="166">
        <f>p_Caxambu!AE15</f>
        <v>7519453.1819724003</v>
      </c>
      <c r="AE15" s="39">
        <f>p_Caxambu!AF15</f>
        <v>891.4</v>
      </c>
      <c r="AF15" s="18">
        <f>p_Caxambu!AG15</f>
        <v>23</v>
      </c>
      <c r="AG15" s="31">
        <v>10</v>
      </c>
      <c r="AH15" s="57">
        <v>914.45709999999997</v>
      </c>
      <c r="AI15" s="31"/>
      <c r="AJ15" s="31"/>
      <c r="AK15" t="str">
        <f>""</f>
        <v/>
      </c>
      <c r="AL15" t="str">
        <f>""</f>
        <v/>
      </c>
      <c r="AM15" t="str">
        <f>""</f>
        <v/>
      </c>
      <c r="AN15" s="36">
        <f>IF(AND(ISNUMBER(Q15),ISNUMBER(AA15)),MAX(AN$4:AN14)+1,0)</f>
        <v>10</v>
      </c>
      <c r="AO15" s="1" t="e">
        <f t="shared" si="4"/>
        <v>#DIV/0!</v>
      </c>
      <c r="AP15" s="1" t="e">
        <f t="shared" si="5"/>
        <v>#DIV/0!</v>
      </c>
      <c r="AQ15" s="36">
        <f>IF(AA15=CK$11,0,IF(AND(ISNUMBER(Y15),ISNUMBER(Q15)),MAX(AQ$4:AQ14)+1,0))</f>
        <v>10</v>
      </c>
      <c r="AR15" s="73">
        <f t="shared" si="6"/>
        <v>15</v>
      </c>
      <c r="AS15" s="73" t="str">
        <f t="shared" si="17"/>
        <v>CX</v>
      </c>
      <c r="AT15" s="73" t="str">
        <f t="shared" si="7"/>
        <v xml:space="preserve">CXU15 </v>
      </c>
      <c r="AU15" s="58" t="str">
        <f t="shared" si="8"/>
        <v xml:space="preserve">PT </v>
      </c>
      <c r="AV15" s="58">
        <f t="shared" si="9"/>
        <v>12</v>
      </c>
      <c r="AW15" s="68">
        <f t="shared" si="18"/>
        <v>1753823.4520107999</v>
      </c>
      <c r="AX15" s="68">
        <f t="shared" si="10"/>
        <v>7519260.9645963004</v>
      </c>
      <c r="AY15" s="160">
        <f>IF(BH15="",BC15,IF(ISNUMBER(AX15),BC15-BH15,""))</f>
        <v>914.45709999999997</v>
      </c>
      <c r="AZ15" s="160">
        <f>IF(ISNUMBER(AX15),IF(ISNUMBER(AY15-BD15),AY15-BD15,AY15),"")</f>
        <v>854.45709999999997</v>
      </c>
      <c r="BA15" s="160"/>
      <c r="BB15" s="160"/>
      <c r="BC15" s="68">
        <f>IF($Q15&lt;=$AQ$3,INDEX($AC$4:$AE$141,$AR15,AE$3),"")</f>
        <v>900</v>
      </c>
      <c r="BD15" s="188">
        <f>IF($Q15&lt;=$AQ$3,INDEX($Z$4:$AA$141,$AR15,AC$3),"")</f>
        <v>60</v>
      </c>
      <c r="BE15" s="105">
        <f>IF($Q15&lt;=$AQ$3,INDEX($Z$4:$AA$141,$AR15,AD$3),"")</f>
        <v>7000</v>
      </c>
      <c r="BF15" s="71" t="s">
        <v>132</v>
      </c>
      <c r="BG15" s="105">
        <v>914.45709999999997</v>
      </c>
      <c r="BH15" s="158">
        <f>IF(AU15=BH$3,"",IF(ISNUMBER(AW15),IF(BH$2=0,ABS(BC15-BG15),BC15-BG15),""))</f>
        <v>-14.457099999999969</v>
      </c>
      <c r="BI15" s="170">
        <f>IF(ISNUMBER(BG15),IF(AS15=CS$4,CN$4,IF(AS15=CS$5,CN$5,IF(AS15=CS$6,CN$6,IF(AS15=CS$7,CN$7,IF(AS15=CS$8,CN$8,""))))),"")</f>
        <v>1</v>
      </c>
      <c r="BJ15" s="171" t="str">
        <f>IF(ISNUMBER(BI15),INDEX(CU$4:CU$8,BI15,1),"")</f>
        <v>Caxambu</v>
      </c>
      <c r="BK15" s="171" t="s">
        <v>132</v>
      </c>
      <c r="BL15" s="170">
        <f>IF(BI15=1,MAX(BL$4:BL14)+1,0)</f>
        <v>12</v>
      </c>
      <c r="BM15" s="170">
        <f t="shared" si="19"/>
        <v>1</v>
      </c>
      <c r="BN15" s="170">
        <f>IF(BI15=1,IF(BM15=1,MAX(BN$4:BN14)+1,0),0)</f>
        <v>11</v>
      </c>
      <c r="BO15" s="73">
        <f>IF(BM15="","",IF(BL15&lt;=BN$3,MATCH(Q15,BN$4:BN$141,0),""))</f>
        <v>13</v>
      </c>
      <c r="BP15" s="198" t="str">
        <f>IF(ISNUMBER($BO15),IF(BM15="","",IF($BL15&lt;=$BN$3,INDEX($AU$4:$AZ$76,MATCH($Q15,$BN$4:$BN$76,0),BP$2),"")),"")</f>
        <v xml:space="preserve">PT </v>
      </c>
      <c r="BQ15" s="195">
        <f>IF(ISNUMBER($BO15),IF(BN15="","",IF($BL15&lt;=$BN$3,INDEX($AU$4:$AZ$76,MATCH($Q15,$BN$4:$BN$76,0),BQ$2),"")),"")</f>
        <v>13</v>
      </c>
      <c r="BR15" s="196">
        <f>IF(ISNUMBER($BO15),IF(BO15="","",IF($BL15&lt;=$BN$3,INDEX($AU$4:$AZ$76,MATCH($Q15,$BN$4:$BN$76,0),BR$2),"")),"")</f>
        <v>1753187.3955476</v>
      </c>
      <c r="BS15" s="196">
        <f>IF(ISNUMBER($BO15),IF(BP15="","",IF($BL15&lt;=$BN$3,INDEX($AU$4:$AZ$76,MATCH($Q15,$BN$4:$BN$76,0),BS$2),"")),"")</f>
        <v>7520711.7964569004</v>
      </c>
      <c r="BT15" s="197">
        <f>IF(ISNUMBER($BO15),IF(BQ15="","",IF($BL15&lt;=$BN$3,INDEX($AU$4:$AZ$76,MATCH($Q15,$BN$4:$BN$76,0),BT$2),"")),"")</f>
        <v>888.03390000000002</v>
      </c>
      <c r="BU15" s="197">
        <f>IF(ISNUMBER($BO15),IF(BR15="","",IF($BL15&lt;=$BN$3,INDEX($AU$4:$AZ$76,MATCH($Q15,$BN$4:$BN$76,0),BU$2),"")),"")</f>
        <v>788.03390000000002</v>
      </c>
      <c r="BV15" s="196">
        <f>IF(ISNUMBER($BO15),IF(BS15="","",IF($BL15&lt;=$BN$3,INDEX($AU$4:$BE$76,MATCH($Q15,$BN$4:$BN$76,0),BV$2),"")),"")</f>
        <v>0</v>
      </c>
      <c r="BW15" s="195">
        <f t="shared" si="20"/>
        <v>838.03390000000002</v>
      </c>
      <c r="BX15" s="196">
        <f t="shared" si="11"/>
        <v>838.03390000000002</v>
      </c>
      <c r="BY15" s="195">
        <f t="shared" si="21"/>
        <v>838.03390000000002</v>
      </c>
      <c r="BZ15" s="227">
        <f t="shared" si="22"/>
        <v>0</v>
      </c>
      <c r="CA15" s="115">
        <f t="shared" si="30"/>
        <v>100</v>
      </c>
      <c r="CB15" s="170">
        <f>IF(ISNUMBER($BO15),IF(BS15="","",IF($BL15&lt;=$BN$3,INDEX($AU$4:$BG$76,MATCH($Q15,$BN$4:$BN$76,0),CB$2),"")),"")</f>
        <v>893.1</v>
      </c>
      <c r="CC15" s="170">
        <f>IF(ISNUMBER($BO15),IF(BS15="","",IF($BL15&lt;=$BN$3,INDEX($AU$4:$BG$76,MATCH($Q15,$BN$4:$BN$76,0),CC$2),"")),"")</f>
        <v>888.03390000000002</v>
      </c>
      <c r="CD15" s="207">
        <f t="shared" si="23"/>
        <v>5.0661000000000058</v>
      </c>
      <c r="CE15" s="207">
        <f t="shared" si="24"/>
        <v>5.0661000000000058</v>
      </c>
      <c r="CF15" s="207">
        <f t="shared" si="25"/>
        <v>0.16432758926984878</v>
      </c>
      <c r="CG15" s="222"/>
      <c r="CH15" s="222"/>
      <c r="CI15" s="207"/>
      <c r="CJ15" s="172"/>
      <c r="CK15" s="231" t="str">
        <f>BQ3</f>
        <v>ID</v>
      </c>
      <c r="CL15" s="232" t="str">
        <f>BR3</f>
        <v>x</v>
      </c>
      <c r="CM15" s="232" t="str">
        <f t="shared" ref="CM15:CN15" si="40">BS3</f>
        <v>y</v>
      </c>
      <c r="CN15" s="233" t="str">
        <f>BU3</f>
        <v>Z</v>
      </c>
      <c r="CO15" s="234" t="str">
        <f>BY3</f>
        <v>H3</v>
      </c>
      <c r="CP15" s="193"/>
      <c r="CQ15" s="104" t="s">
        <v>132</v>
      </c>
      <c r="CR15" s="104"/>
      <c r="CS15" s="104"/>
      <c r="CT15" s="104"/>
      <c r="CU15" s="104"/>
      <c r="CV15" s="104"/>
      <c r="CW15" s="104"/>
      <c r="CX15" s="104"/>
      <c r="CY15" s="104">
        <v>-5</v>
      </c>
      <c r="CZ15" s="104">
        <v>-5</v>
      </c>
      <c r="DA15" s="104"/>
      <c r="DB15" s="104"/>
      <c r="DC15" s="104"/>
      <c r="DD15" s="104"/>
      <c r="DE15" s="104"/>
      <c r="DF15" s="104"/>
      <c r="DG15" s="104"/>
      <c r="DH15" s="104"/>
      <c r="DI15" s="104"/>
      <c r="DJ15" s="104"/>
      <c r="DK15" s="104"/>
      <c r="DL15" s="104"/>
      <c r="DM15" s="104"/>
    </row>
    <row r="16" spans="1:117" ht="14.25" customHeight="1" x14ac:dyDescent="0.25">
      <c r="A16" s="98">
        <f t="shared" si="27"/>
        <v>13</v>
      </c>
      <c r="B16" s="28">
        <f t="shared" ref="B16" si="41">B14+1</f>
        <v>7</v>
      </c>
      <c r="C16" s="116" t="s">
        <v>333</v>
      </c>
      <c r="D16" s="74" t="s">
        <v>334</v>
      </c>
      <c r="E16" s="74" t="s">
        <v>335</v>
      </c>
      <c r="F16" s="102">
        <v>466056</v>
      </c>
      <c r="G16" s="102">
        <v>7567883</v>
      </c>
      <c r="H16" s="95" t="s">
        <v>336</v>
      </c>
      <c r="I16" s="74" t="s">
        <v>232</v>
      </c>
      <c r="J16" s="74" t="s">
        <v>337</v>
      </c>
      <c r="K16" s="74" t="s">
        <v>31</v>
      </c>
      <c r="L16" s="86" t="str">
        <f t="shared" si="16"/>
        <v/>
      </c>
      <c r="M16" s="25" t="str">
        <f t="shared" si="2"/>
        <v xml:space="preserve">LMB07 </v>
      </c>
      <c r="N16" s="81">
        <f t="shared" si="34"/>
        <v>466056</v>
      </c>
      <c r="O16" s="81">
        <f t="shared" si="34"/>
        <v>7567883</v>
      </c>
      <c r="P16" s="30">
        <f t="shared" si="28"/>
        <v>13</v>
      </c>
      <c r="Q16" s="30">
        <f t="shared" si="29"/>
        <v>13</v>
      </c>
      <c r="R16" s="39" t="str">
        <f>p_Caxambu!R16</f>
        <v>506474 m E</v>
      </c>
      <c r="S16" s="39" t="str">
        <f>p_Caxambu!S16</f>
        <v>7568611 m S</v>
      </c>
      <c r="T16" s="39" t="str">
        <f>p_Caxambu!T16</f>
        <v>.</v>
      </c>
      <c r="U16" s="164" t="str">
        <f>p_Caxambu!U16</f>
        <v>CX</v>
      </c>
      <c r="V16" s="38" t="str">
        <f>p_Caxambu!V16</f>
        <v xml:space="preserve">CXU13 </v>
      </c>
      <c r="W16" s="39" t="str">
        <f>p_Caxambu!W16</f>
        <v xml:space="preserve">NC(6) </v>
      </c>
      <c r="X16" s="38" t="str">
        <f>p_Caxambu!X16</f>
        <v xml:space="preserve">NC </v>
      </c>
      <c r="Y16" s="33">
        <f>IF(X16=CK$4,CN$4,IF(X16=CK$5,CN$5,IF(X16=CK$6,CN$6,IF(X16=CK$7,CN$7,IF(X16=CK$8,CN$8,IF(X16=CK$9,CN$9,IF(X16=CK$10,CN$10,"")))))))</f>
        <v>4</v>
      </c>
      <c r="Z16" s="53" t="str">
        <f>p_Caxambu!Z16</f>
        <v xml:space="preserve">- </v>
      </c>
      <c r="AA16" s="54">
        <f>p_Caxambu!AA16</f>
        <v>77.099999999999994</v>
      </c>
      <c r="AB16" s="39" t="str">
        <f>p_Caxambu!AB16</f>
        <v>-</v>
      </c>
      <c r="AC16" s="166">
        <f>p_Caxambu!AD16</f>
        <v>1751934.9719042</v>
      </c>
      <c r="AD16" s="166">
        <f>p_Caxambu!AE16</f>
        <v>7518763.0455381004</v>
      </c>
      <c r="AE16" s="39">
        <f>p_Caxambu!AF16</f>
        <v>938.3</v>
      </c>
      <c r="AF16" s="18">
        <f>p_Caxambu!AG16</f>
        <v>22</v>
      </c>
      <c r="AG16" s="31">
        <v>9</v>
      </c>
      <c r="AH16" s="57">
        <v>888.03390000000002</v>
      </c>
      <c r="AI16" s="31"/>
      <c r="AJ16" s="31"/>
      <c r="AK16" t="str">
        <f>""</f>
        <v/>
      </c>
      <c r="AL16" t="str">
        <f>""</f>
        <v/>
      </c>
      <c r="AM16" t="str">
        <f>""</f>
        <v/>
      </c>
      <c r="AN16" s="36">
        <f>IF(AND(ISNUMBER(Q16),ISNUMBER(AA16)),MAX(AN$4:AN15)+1,0)</f>
        <v>11</v>
      </c>
      <c r="AO16" s="1">
        <f t="shared" si="4"/>
        <v>16.132745947993591</v>
      </c>
      <c r="AP16" s="1">
        <f t="shared" si="5"/>
        <v>1.2398447491854722E-4</v>
      </c>
      <c r="AQ16" s="36">
        <f>IF(AA16=CK$11,0,IF(AND(ISNUMBER(Y16),ISNUMBER(Q16)),MAX(AQ$4:AQ15)+1,0))</f>
        <v>11</v>
      </c>
      <c r="AR16" s="73">
        <f t="shared" si="6"/>
        <v>16</v>
      </c>
      <c r="AS16" s="73" t="str">
        <f t="shared" si="17"/>
        <v>CX</v>
      </c>
      <c r="AT16" s="73" t="str">
        <f t="shared" si="7"/>
        <v xml:space="preserve">CXU16 </v>
      </c>
      <c r="AU16" s="58" t="str">
        <f t="shared" si="8"/>
        <v xml:space="preserve">PT </v>
      </c>
      <c r="AV16" s="58">
        <f t="shared" si="9"/>
        <v>13</v>
      </c>
      <c r="AW16" s="68">
        <f t="shared" si="18"/>
        <v>1753187.3955476</v>
      </c>
      <c r="AX16" s="68">
        <f t="shared" si="10"/>
        <v>7520711.7964569004</v>
      </c>
      <c r="AY16" s="160">
        <f>IF(BH16="",BC16,IF(ISNUMBER(AX16),BC16-BH16,""))</f>
        <v>888.03390000000002</v>
      </c>
      <c r="AZ16" s="160">
        <f>IF(ISNUMBER(AX16),IF(ISNUMBER(AY16-BD16),AY16-BD16,AY16),"")</f>
        <v>788.03390000000002</v>
      </c>
      <c r="BA16" s="160"/>
      <c r="BB16" s="160"/>
      <c r="BC16" s="68">
        <f>IF($Q16&lt;=$AQ$3,INDEX($AC$4:$AE$141,$AR16,AE$3),"")</f>
        <v>893.1</v>
      </c>
      <c r="BD16" s="188">
        <f>IF($Q16&lt;=$AQ$3,INDEX($Z$4:$AA$141,$AR16,AC$3),"")</f>
        <v>100</v>
      </c>
      <c r="BE16" s="105">
        <f>IF($Q16&lt;=$AQ$3,INDEX($Z$4:$AA$141,$AR16,AD$3),"")</f>
        <v>2500</v>
      </c>
      <c r="BF16" s="71" t="s">
        <v>132</v>
      </c>
      <c r="BG16" s="105">
        <v>888.03390000000002</v>
      </c>
      <c r="BH16" s="158">
        <f>IF(AU16=BH$3,"",IF(ISNUMBER(AW16),IF(BH$2=0,ABS(BC16-BG16),BC16-BG16),""))</f>
        <v>5.0661000000000058</v>
      </c>
      <c r="BI16" s="170">
        <f>IF(ISNUMBER(BG16),IF(AS16=CS$4,CN$4,IF(AS16=CS$5,CN$5,IF(AS16=CS$6,CN$6,IF(AS16=CS$7,CN$7,IF(AS16=CS$8,CN$8,""))))),"")</f>
        <v>1</v>
      </c>
      <c r="BJ16" s="171" t="str">
        <f>IF(ISNUMBER(BI16),INDEX(CU$4:CU$8,BI16,1),"")</f>
        <v>Caxambu</v>
      </c>
      <c r="BK16" s="171" t="s">
        <v>132</v>
      </c>
      <c r="BL16" s="170">
        <f>IF(BI16=1,MAX(BL$4:BL15)+1,0)</f>
        <v>13</v>
      </c>
      <c r="BM16" s="170">
        <f t="shared" si="19"/>
        <v>1</v>
      </c>
      <c r="BN16" s="170">
        <f>IF(BI16=1,IF(BM16=1,MAX(BN$4:BN15)+1,0),0)</f>
        <v>12</v>
      </c>
      <c r="BO16" s="73">
        <f>IF(BM16="","",IF(BL16&lt;=BN$3,MATCH(Q16,BN$4:BN$141,0),""))</f>
        <v>16</v>
      </c>
      <c r="BP16" s="198" t="str">
        <f>IF(ISNUMBER($BO16),IF(BM16="","",IF($BL16&lt;=$BN$3,INDEX($AU$4:$AZ$76,MATCH($Q16,$BN$4:$BN$76,0),BP$2),"")),"")</f>
        <v xml:space="preserve">PM </v>
      </c>
      <c r="BQ16" s="195">
        <f>IF(ISNUMBER($BO16),IF(BN16="","",IF($BL16&lt;=$BN$3,INDEX($AU$4:$AZ$76,MATCH($Q16,$BN$4:$BN$76,0),BQ$2),"")),"")</f>
        <v>16</v>
      </c>
      <c r="BR16" s="196">
        <f>IF(ISNUMBER($BO16),IF(BO16="","",IF($BL16&lt;=$BN$3,INDEX($AU$4:$AZ$76,MATCH($Q16,$BN$4:$BN$76,0),BR$2),"")),"")</f>
        <v>1749898.8666982001</v>
      </c>
      <c r="BS16" s="196">
        <f>IF(ISNUMBER($BO16),IF(BP16="","",IF($BL16&lt;=$BN$3,INDEX($AU$4:$AZ$76,MATCH($Q16,$BN$4:$BN$76,0),BS$2),"")),"")</f>
        <v>7516964.8191205002</v>
      </c>
      <c r="BT16" s="197">
        <f>IF(ISNUMBER($BO16),IF(BQ16="","",IF($BL16&lt;=$BN$3,INDEX($AU$4:$AZ$76,MATCH($Q16,$BN$4:$BN$76,0),BT$2),"")),"")</f>
        <v>937.2319</v>
      </c>
      <c r="BU16" s="197">
        <f>IF(ISNUMBER($BO16),IF(BR16="","",IF($BL16&lt;=$BN$3,INDEX($AU$4:$AZ$76,MATCH($Q16,$BN$4:$BN$76,0),BU$2),"")),"")</f>
        <v>931.2319</v>
      </c>
      <c r="BV16" s="196">
        <f>IF(ISNUMBER($BO16),IF(BS16="","",IF($BL16&lt;=$BN$3,INDEX($AU$4:$BE$76,MATCH($Q16,$BN$4:$BN$76,0),BV$2),"")),"")</f>
        <v>0</v>
      </c>
      <c r="BW16" s="195">
        <f t="shared" si="20"/>
        <v>934.2319</v>
      </c>
      <c r="BX16" s="196">
        <f t="shared" si="11"/>
        <v>934.2319</v>
      </c>
      <c r="BY16" s="195">
        <f t="shared" si="21"/>
        <v>934.2319</v>
      </c>
      <c r="BZ16" s="227">
        <f t="shared" si="22"/>
        <v>0</v>
      </c>
      <c r="CA16" s="115">
        <f t="shared" si="30"/>
        <v>6</v>
      </c>
      <c r="CB16" s="170">
        <f>IF(ISNUMBER($BO16),IF(BS16="","",IF($BL16&lt;=$BN$3,INDEX($AU$4:$BG$76,MATCH($Q16,$BN$4:$BN$76,0),CB$2),"")),"")</f>
        <v>939.3</v>
      </c>
      <c r="CC16" s="170">
        <f>IF(ISNUMBER($BO16),IF(BS16="","",IF($BL16&lt;=$BN$3,INDEX($AU$4:$BG$76,MATCH($Q16,$BN$4:$BN$76,0),CC$2),"")),"")</f>
        <v>937.2319</v>
      </c>
      <c r="CD16" s="207">
        <f t="shared" si="23"/>
        <v>2.0680999999999585</v>
      </c>
      <c r="CE16" s="207">
        <f t="shared" si="24"/>
        <v>2.0680999999999585</v>
      </c>
      <c r="CF16" s="207">
        <f t="shared" si="25"/>
        <v>0.40254339732121197</v>
      </c>
      <c r="CG16" s="222"/>
      <c r="CH16" s="222"/>
      <c r="CI16" s="207"/>
      <c r="CJ16" s="172"/>
      <c r="CK16" s="224" t="s">
        <v>408</v>
      </c>
      <c r="CL16" s="192" t="s">
        <v>112</v>
      </c>
      <c r="CM16" s="192" t="s">
        <v>113</v>
      </c>
      <c r="CN16" s="193" t="s">
        <v>120</v>
      </c>
      <c r="CO16" s="193" t="s">
        <v>120</v>
      </c>
      <c r="CP16" s="193"/>
      <c r="CQ16" s="104" t="s">
        <v>132</v>
      </c>
      <c r="CR16" s="104"/>
      <c r="CS16" s="104"/>
      <c r="CT16" s="104"/>
      <c r="CU16" s="104"/>
      <c r="CV16" s="104"/>
      <c r="CW16" s="104"/>
      <c r="CX16" s="104"/>
      <c r="CY16" s="104">
        <v>-30</v>
      </c>
      <c r="CZ16" s="104">
        <v>-30</v>
      </c>
      <c r="DA16" s="104">
        <v>-5</v>
      </c>
      <c r="DB16" s="104">
        <v>-5</v>
      </c>
      <c r="DC16" s="104"/>
      <c r="DD16" s="104"/>
      <c r="DE16" s="104"/>
      <c r="DF16" s="104"/>
      <c r="DG16" s="104"/>
      <c r="DH16" s="104"/>
      <c r="DI16" s="104"/>
      <c r="DJ16" s="104"/>
      <c r="DK16" s="104"/>
      <c r="DL16" s="104"/>
      <c r="DM16" s="104"/>
    </row>
    <row r="17" spans="1:117" ht="14.25" customHeight="1" x14ac:dyDescent="0.25">
      <c r="A17" s="98">
        <f t="shared" si="27"/>
        <v>14</v>
      </c>
      <c r="B17" s="28"/>
      <c r="C17" s="116" t="s">
        <v>338</v>
      </c>
      <c r="D17" s="74" t="s">
        <v>147</v>
      </c>
      <c r="E17" s="74" t="s">
        <v>339</v>
      </c>
      <c r="F17" s="102">
        <v>460595</v>
      </c>
      <c r="G17" s="102">
        <v>7569395</v>
      </c>
      <c r="H17" s="95" t="s">
        <v>340</v>
      </c>
      <c r="I17" s="74" t="s">
        <v>295</v>
      </c>
      <c r="J17" s="74" t="s">
        <v>31</v>
      </c>
      <c r="K17" s="74">
        <v>36</v>
      </c>
      <c r="L17" s="86" t="str">
        <f t="shared" si="16"/>
        <v/>
      </c>
      <c r="M17" s="25" t="str">
        <f t="shared" si="2"/>
        <v xml:space="preserve">LMB08 </v>
      </c>
      <c r="N17" s="81">
        <f t="shared" si="34"/>
        <v>460595</v>
      </c>
      <c r="O17" s="81">
        <f t="shared" si="34"/>
        <v>7569395</v>
      </c>
      <c r="P17" s="30">
        <f t="shared" si="28"/>
        <v>14</v>
      </c>
      <c r="Q17" s="30">
        <f t="shared" si="29"/>
        <v>14</v>
      </c>
      <c r="R17" s="39" t="str">
        <f>p_Caxambu!R17</f>
        <v>508304 m E</v>
      </c>
      <c r="S17" s="39" t="str">
        <f>p_Caxambu!S17</f>
        <v>7570821 m S</v>
      </c>
      <c r="T17" s="39" t="str">
        <f>p_Caxambu!T17</f>
        <v>.</v>
      </c>
      <c r="U17" s="164" t="str">
        <f>p_Caxambu!U17</f>
        <v>CX</v>
      </c>
      <c r="V17" s="38" t="str">
        <f>p_Caxambu!V17</f>
        <v xml:space="preserve">CXU14 </v>
      </c>
      <c r="W17" s="39" t="str">
        <f>p_Caxambu!W17</f>
        <v xml:space="preserve">PT(5) </v>
      </c>
      <c r="X17" s="38" t="str">
        <f>p_Caxambu!X17</f>
        <v xml:space="preserve">PT </v>
      </c>
      <c r="Y17" s="33">
        <f>IF(X17=CK$4,CN$4,IF(X17=CK$5,CN$5,IF(X17=CK$6,CN$6,IF(X17=CK$7,CN$7,IF(X17=CK$8,CN$8,IF(X17=CK$9,CN$9,IF(X17=CK$10,CN$10,"")))))))</f>
        <v>2</v>
      </c>
      <c r="Z17" s="53">
        <f>p_Caxambu!Z17</f>
        <v>32</v>
      </c>
      <c r="AA17" s="54" t="str">
        <f>p_Caxambu!AA17</f>
        <v xml:space="preserve">sd </v>
      </c>
      <c r="AB17" s="39" t="str">
        <f>p_Caxambu!AB17</f>
        <v>-</v>
      </c>
      <c r="AC17" s="166">
        <f>p_Caxambu!AD17</f>
        <v>1753973.4520107999</v>
      </c>
      <c r="AD17" s="166">
        <f>p_Caxambu!AE17</f>
        <v>7520860.9645963004</v>
      </c>
      <c r="AE17" s="39">
        <f>p_Caxambu!AF17</f>
        <v>882.4</v>
      </c>
      <c r="AF17" s="18">
        <f>p_Caxambu!AG17</f>
        <v>21</v>
      </c>
      <c r="AG17" s="31">
        <v>8</v>
      </c>
      <c r="AH17" s="57">
        <v>923.38710000000003</v>
      </c>
      <c r="AI17" s="31"/>
      <c r="AJ17" s="31"/>
      <c r="AK17" t="str">
        <f>""</f>
        <v/>
      </c>
      <c r="AL17" t="str">
        <f>""</f>
        <v/>
      </c>
      <c r="AM17" t="str">
        <f>""</f>
        <v/>
      </c>
      <c r="AN17" s="36">
        <f>IF(AND(ISNUMBER(Q17),ISNUMBER(AA17)),MAX(AN$4:AN16)+1,0)</f>
        <v>0</v>
      </c>
      <c r="AO17" s="1">
        <f t="shared" si="4"/>
        <v>16.328577089626027</v>
      </c>
      <c r="AP17" s="1">
        <f t="shared" si="5"/>
        <v>1.1657470643294477E-4</v>
      </c>
      <c r="AQ17" s="36">
        <f>IF(AA17=CK$11,0,IF(AND(ISNUMBER(Y17),ISNUMBER(Q17)),MAX(AQ$4:AQ16)+1,0))</f>
        <v>0</v>
      </c>
      <c r="AR17" s="73">
        <f t="shared" si="6"/>
        <v>17</v>
      </c>
      <c r="AS17" s="73" t="str">
        <f t="shared" si="17"/>
        <v>CX</v>
      </c>
      <c r="AT17" s="73" t="str">
        <f t="shared" si="7"/>
        <v xml:space="preserve">CXU17 </v>
      </c>
      <c r="AU17" s="58" t="str">
        <f t="shared" si="8"/>
        <v xml:space="preserve">NC </v>
      </c>
      <c r="AV17" s="58">
        <f t="shared" si="9"/>
        <v>14</v>
      </c>
      <c r="AW17" s="68">
        <f t="shared" si="18"/>
        <v>1751891.1525983</v>
      </c>
      <c r="AX17" s="68">
        <f t="shared" si="10"/>
        <v>7519953.1819724003</v>
      </c>
      <c r="AY17" s="160">
        <f>IF(BH17="",BC17,IF(ISNUMBER(AX17),BC17-BH17,""))</f>
        <v>923.38710000000003</v>
      </c>
      <c r="AZ17" s="160">
        <f>IF(ISNUMBER(AX17),IF(ISNUMBER(AY17-BD17),AY17-BD17,AY17),"")</f>
        <v>923.38710000000003</v>
      </c>
      <c r="BA17" s="160"/>
      <c r="BB17" s="160"/>
      <c r="BC17" s="68">
        <f>IF($Q17&lt;=$AQ$3,INDEX($AC$4:$AE$141,$AR17,AE$3),"")</f>
        <v>915</v>
      </c>
      <c r="BD17" s="188" t="str">
        <f>IF($Q17&lt;=$AQ$3,INDEX($Z$4:$AA$141,$AR17,AC$3),"")</f>
        <v xml:space="preserve">- </v>
      </c>
      <c r="BE17" s="105">
        <f>IF($Q17&lt;=$AQ$3,INDEX($Z$4:$AA$141,$AR17,AD$3),"")</f>
        <v>360</v>
      </c>
      <c r="BF17" s="71" t="s">
        <v>132</v>
      </c>
      <c r="BG17" s="105">
        <v>923.38710000000003</v>
      </c>
      <c r="BH17" s="158">
        <f>IF(AU17=BH$3,"",IF(ISNUMBER(AW17),IF(BH$2=0,ABS(BC17-BG17),BC17-BG17),""))</f>
        <v>-8.3871000000000322</v>
      </c>
      <c r="BI17" s="170">
        <f>IF(ISNUMBER(BG17),IF(AS17=CS$4,CN$4,IF(AS17=CS$5,CN$5,IF(AS17=CS$6,CN$6,IF(AS17=CS$7,CN$7,IF(AS17=CS$8,CN$8,""))))),"")</f>
        <v>1</v>
      </c>
      <c r="BJ17" s="171" t="str">
        <f>IF(ISNUMBER(BI17),INDEX(CU$4:CU$8,BI17,1),"")</f>
        <v>Caxambu</v>
      </c>
      <c r="BK17" s="171" t="s">
        <v>132</v>
      </c>
      <c r="BL17" s="170">
        <f>IF(BI17=1,MAX(BL$4:BL16)+1,0)</f>
        <v>14</v>
      </c>
      <c r="BM17" s="170">
        <f t="shared" si="19"/>
        <v>0</v>
      </c>
      <c r="BN17" s="170">
        <f>IF(BI17=1,IF(BM17=1,MAX(BN$4:BN16)+1,0),0)</f>
        <v>0</v>
      </c>
      <c r="BO17" s="73">
        <f>IF(BM17="","",IF(BL17&lt;=BN$3,MATCH(Q17,BN$4:BN$141,0),""))</f>
        <v>17</v>
      </c>
      <c r="BP17" s="198" t="str">
        <f>IF(ISNUMBER($BO17),IF(BM17="","",IF($BL17&lt;=$BN$3,INDEX($AU$4:$AZ$76,MATCH($Q17,$BN$4:$BN$76,0),BP$2),"")),"")</f>
        <v xml:space="preserve">PM </v>
      </c>
      <c r="BQ17" s="195">
        <f>IF(ISNUMBER($BO17),IF(BN17="","",IF($BL17&lt;=$BN$3,INDEX($AU$4:$AZ$76,MATCH($Q17,$BN$4:$BN$76,0),BQ$2),"")),"")</f>
        <v>17</v>
      </c>
      <c r="BR17" s="196">
        <f>IF(ISNUMBER($BO17),IF(BO17="","",IF($BL17&lt;=$BN$3,INDEX($AU$4:$AZ$76,MATCH($Q17,$BN$4:$BN$76,0),BR$2),"")),"")</f>
        <v>1749831.9262871</v>
      </c>
      <c r="BS17" s="196">
        <f>IF(ISNUMBER($BO17),IF(BP17="","",IF($BL17&lt;=$BN$3,INDEX($AU$4:$AZ$76,MATCH($Q17,$BN$4:$BN$76,0),BS$2),"")),"")</f>
        <v>7516958.9035601998</v>
      </c>
      <c r="BT17" s="197">
        <f>IF(ISNUMBER($BO17),IF(BQ17="","",IF($BL17&lt;=$BN$3,INDEX($AU$4:$AZ$76,MATCH($Q17,$BN$4:$BN$76,0),BT$2),"")),"")</f>
        <v>951.60050000000001</v>
      </c>
      <c r="BU17" s="197">
        <f>IF(ISNUMBER($BO17),IF(BR17="","",IF($BL17&lt;=$BN$3,INDEX($AU$4:$AZ$76,MATCH($Q17,$BN$4:$BN$76,0),BU$2),"")),"")</f>
        <v>945.60050000000001</v>
      </c>
      <c r="BV17" s="196">
        <f>IF(ISNUMBER($BO17),IF(BS17="","",IF($BL17&lt;=$BN$3,INDEX($AU$4:$BE$76,MATCH($Q17,$BN$4:$BN$76,0),BV$2),"")),"")</f>
        <v>0</v>
      </c>
      <c r="BW17" s="195">
        <f t="shared" si="20"/>
        <v>948.60050000000001</v>
      </c>
      <c r="BX17" s="196">
        <f t="shared" si="11"/>
        <v>948.60050000000001</v>
      </c>
      <c r="BY17" s="195">
        <f t="shared" si="21"/>
        <v>948.60050000000001</v>
      </c>
      <c r="BZ17" s="227">
        <f t="shared" si="22"/>
        <v>0</v>
      </c>
      <c r="CA17" s="115">
        <f t="shared" si="30"/>
        <v>6</v>
      </c>
      <c r="CB17" s="170">
        <f>IF(ISNUMBER($BO17),IF(BS17="","",IF($BL17&lt;=$BN$3,INDEX($AU$4:$BG$76,MATCH($Q17,$BN$4:$BN$76,0),CB$2),"")),"")</f>
        <v>947.3</v>
      </c>
      <c r="CC17" s="170">
        <f>IF(ISNUMBER($BO17),IF(BS17="","",IF($BL17&lt;=$BN$3,INDEX($AU$4:$BG$76,MATCH($Q17,$BN$4:$BN$76,0),CC$2),"")),"")</f>
        <v>951.60050000000001</v>
      </c>
      <c r="CD17" s="207">
        <f t="shared" si="23"/>
        <v>-4.3005000000000564</v>
      </c>
      <c r="CE17" s="207">
        <f t="shared" si="24"/>
        <v>4.3005000000000564</v>
      </c>
      <c r="CF17" s="207">
        <f t="shared" si="25"/>
        <v>0.19358214161143378</v>
      </c>
      <c r="CG17" s="222"/>
      <c r="CH17" s="222"/>
      <c r="CI17" s="207"/>
      <c r="CJ17" s="172"/>
      <c r="CK17" s="195">
        <v>11</v>
      </c>
      <c r="CL17" s="196">
        <v>1751934.9719042</v>
      </c>
      <c r="CM17" s="196">
        <v>7518763.0455381004</v>
      </c>
      <c r="CN17" s="197">
        <v>931.03139999999996</v>
      </c>
      <c r="CO17" s="104">
        <f>CN17</f>
        <v>931.03139999999996</v>
      </c>
      <c r="CP17" s="193"/>
      <c r="CQ17" s="104" t="s">
        <v>132</v>
      </c>
      <c r="CR17" s="104"/>
      <c r="CS17" s="104"/>
      <c r="CT17" s="104"/>
      <c r="CU17" s="104"/>
      <c r="CV17" s="104"/>
      <c r="CW17" s="104"/>
      <c r="CX17" s="104"/>
      <c r="CY17" s="104">
        <f t="shared" ref="CY17:CY36" si="42">CN17+CY$16</f>
        <v>901.03139999999996</v>
      </c>
      <c r="CZ17" s="104">
        <f t="shared" ref="CZ17:DB36" si="43">CO17+CZ$16</f>
        <v>901.03139999999996</v>
      </c>
      <c r="DA17" s="104">
        <v>882.89430000000004</v>
      </c>
      <c r="DB17" s="104">
        <f>DA17+DB$16</f>
        <v>877.89430000000004</v>
      </c>
      <c r="DC17" s="104"/>
      <c r="DD17" s="104"/>
      <c r="DE17" s="104"/>
      <c r="DF17" s="104"/>
      <c r="DG17" s="104"/>
      <c r="DH17" s="104"/>
      <c r="DI17" s="104"/>
      <c r="DJ17" s="104"/>
      <c r="DK17" s="104"/>
      <c r="DL17" s="104"/>
      <c r="DM17" s="104"/>
    </row>
    <row r="18" spans="1:117" ht="14.25" customHeight="1" x14ac:dyDescent="0.25">
      <c r="A18" s="98">
        <f t="shared" si="27"/>
        <v>15</v>
      </c>
      <c r="B18" s="28"/>
      <c r="C18" s="116" t="s">
        <v>338</v>
      </c>
      <c r="D18" s="74" t="s">
        <v>147</v>
      </c>
      <c r="E18" s="74" t="s">
        <v>339</v>
      </c>
      <c r="F18" s="102">
        <v>460595</v>
      </c>
      <c r="G18" s="102">
        <v>7569395</v>
      </c>
      <c r="H18" s="95" t="s">
        <v>340</v>
      </c>
      <c r="I18" s="74" t="s">
        <v>295</v>
      </c>
      <c r="J18" s="74" t="s">
        <v>31</v>
      </c>
      <c r="K18" s="74">
        <v>36</v>
      </c>
      <c r="L18" s="86" t="str">
        <f t="shared" ref="L18:L81" si="44">IF(N18-L$2+M$2-O18=0,1,"")</f>
        <v/>
      </c>
      <c r="M18" s="25" t="str">
        <f t="shared" si="2"/>
        <v xml:space="preserve">LMB08 </v>
      </c>
      <c r="N18" s="81">
        <f t="shared" si="34"/>
        <v>460595</v>
      </c>
      <c r="O18" s="81">
        <f t="shared" si="34"/>
        <v>7569395</v>
      </c>
      <c r="P18" s="30">
        <f t="shared" si="28"/>
        <v>15</v>
      </c>
      <c r="Q18" s="30">
        <f t="shared" si="29"/>
        <v>15</v>
      </c>
      <c r="R18" s="39" t="str">
        <f>p_Caxambu!R18</f>
        <v>507930 m E</v>
      </c>
      <c r="S18" s="39" t="str">
        <f>p_Caxambu!S18</f>
        <v>7569172 m S</v>
      </c>
      <c r="T18" s="39" t="str">
        <f>p_Caxambu!T18</f>
        <v>.</v>
      </c>
      <c r="U18" s="164" t="str">
        <f>p_Caxambu!U18</f>
        <v>CX</v>
      </c>
      <c r="V18" s="38" t="str">
        <f>p_Caxambu!V18</f>
        <v xml:space="preserve">CXU15 </v>
      </c>
      <c r="W18" s="39" t="str">
        <f>p_Caxambu!W18</f>
        <v xml:space="preserve">PT </v>
      </c>
      <c r="X18" s="38" t="str">
        <f>p_Caxambu!X18</f>
        <v xml:space="preserve">PT </v>
      </c>
      <c r="Y18" s="33">
        <f>IF(X18=CK$4,CN$4,IF(X18=CK$5,CN$5,IF(X18=CK$6,CN$6,IF(X18=CK$7,CN$7,IF(X18=CK$8,CN$8,IF(X18=CK$9,CN$9,IF(X18=CK$10,CN$10,"")))))))</f>
        <v>2</v>
      </c>
      <c r="Z18" s="53">
        <f>p_Caxambu!Z18</f>
        <v>60</v>
      </c>
      <c r="AA18" s="54">
        <f>p_Caxambu!AA18</f>
        <v>7000</v>
      </c>
      <c r="AB18" s="39">
        <f>p_Caxambu!AB18</f>
        <v>1</v>
      </c>
      <c r="AC18" s="166">
        <f>p_Caxambu!AD18</f>
        <v>1753823.4520107999</v>
      </c>
      <c r="AD18" s="166">
        <f>p_Caxambu!AE18</f>
        <v>7519260.9645963004</v>
      </c>
      <c r="AE18" s="39">
        <f>p_Caxambu!AF18</f>
        <v>900</v>
      </c>
      <c r="AF18" s="18">
        <f>p_Caxambu!AG18</f>
        <v>20</v>
      </c>
      <c r="AG18" s="31">
        <v>8</v>
      </c>
      <c r="AH18" s="57">
        <v>911.16089999999997</v>
      </c>
      <c r="AI18" s="31"/>
      <c r="AJ18" s="31"/>
      <c r="AK18" t="str">
        <f>""</f>
        <v/>
      </c>
      <c r="AL18" t="str">
        <f>""</f>
        <v/>
      </c>
      <c r="AM18" t="str">
        <f>""</f>
        <v/>
      </c>
      <c r="AN18" s="36">
        <f>IF(AND(ISNUMBER(Q18),ISNUMBER(AA18)),MAX(AN$4:AN17)+1,0)</f>
        <v>12</v>
      </c>
      <c r="AO18" s="1">
        <f t="shared" ref="AO18:AO81" si="45">AD18/N18</f>
        <v>16.325103321999372</v>
      </c>
      <c r="AP18" s="1">
        <f t="shared" ref="AP18:AP81" si="46">AE18/O18</f>
        <v>1.1889985923577776E-4</v>
      </c>
      <c r="AQ18" s="36">
        <f>IF(AA18=CK$11,0,IF(AND(ISNUMBER(Y18),ISNUMBER(Q18)),MAX(AQ$4:AQ17)+1,0))</f>
        <v>12</v>
      </c>
      <c r="AR18" s="73">
        <f t="shared" si="6"/>
        <v>18</v>
      </c>
      <c r="AS18" s="73" t="str">
        <f t="shared" si="17"/>
        <v>CX</v>
      </c>
      <c r="AT18" s="73" t="str">
        <f t="shared" si="7"/>
        <v xml:space="preserve">CXU18 </v>
      </c>
      <c r="AU18" s="58" t="str">
        <f t="shared" si="8"/>
        <v xml:space="preserve">NC </v>
      </c>
      <c r="AV18" s="58">
        <f t="shared" ref="AV18:AV81" si="47">IF(ISNUMBER(AR18),Q18,"")</f>
        <v>15</v>
      </c>
      <c r="AW18" s="68">
        <f t="shared" si="18"/>
        <v>1752181.9278082</v>
      </c>
      <c r="AX18" s="68">
        <f t="shared" si="10"/>
        <v>7519925.5873653004</v>
      </c>
      <c r="AY18" s="160">
        <f>IF(BH18="",BC18,IF(ISNUMBER(AX18),BC18-BH18,""))</f>
        <v>911.16089999999997</v>
      </c>
      <c r="AZ18" s="160">
        <f>IF(ISNUMBER(AX18),IF(ISNUMBER(AY18-BD18),AY18-BD18,AY18),"")</f>
        <v>911.16089999999997</v>
      </c>
      <c r="BA18" s="160"/>
      <c r="BB18" s="160"/>
      <c r="BC18" s="68">
        <f>IF($Q18&lt;=$AQ$3,INDEX($AC$4:$AE$141,$AR18,AE$3),"")</f>
        <v>905.4</v>
      </c>
      <c r="BD18" s="188" t="str">
        <f>IF($Q18&lt;=$AQ$3,INDEX($Z$4:$AA$141,$AR18,AC$3),"")</f>
        <v xml:space="preserve">- </v>
      </c>
      <c r="BE18" s="105">
        <f>IF($Q18&lt;=$AQ$3,INDEX($Z$4:$AA$141,$AR18,AD$3),"")</f>
        <v>360</v>
      </c>
      <c r="BF18" s="71" t="s">
        <v>132</v>
      </c>
      <c r="BG18" s="105">
        <v>911.16089999999997</v>
      </c>
      <c r="BH18" s="158">
        <f>IF(AU18=BH$3,"",IF(ISNUMBER(AW18),IF(BH$2=0,ABS(BC18-BG18),BC18-BG18),""))</f>
        <v>-5.7608999999999924</v>
      </c>
      <c r="BI18" s="170">
        <f>IF(ISNUMBER(BG18),IF(AS18=CS$4,CN$4,IF(AS18=CS$5,CN$5,IF(AS18=CS$6,CN$6,IF(AS18=CS$7,CN$7,IF(AS18=CS$8,CN$8,""))))),"")</f>
        <v>1</v>
      </c>
      <c r="BJ18" s="171" t="str">
        <f>IF(ISNUMBER(BI18),INDEX(CU$4:CU$8,BI18,1),"")</f>
        <v>Caxambu</v>
      </c>
      <c r="BK18" s="171" t="s">
        <v>132</v>
      </c>
      <c r="BL18" s="170">
        <f>IF(BI18=1,MAX(BL$4:BL17)+1,0)</f>
        <v>15</v>
      </c>
      <c r="BM18" s="170">
        <f t="shared" si="19"/>
        <v>0</v>
      </c>
      <c r="BN18" s="170">
        <f>IF(BI18=1,IF(BM18=1,MAX(BN$4:BN17)+1,0),0)</f>
        <v>0</v>
      </c>
      <c r="BO18" s="73">
        <f>IF(BM18="","",IF(BL18&lt;=BN$3,MATCH(Q18,BN$4:BN$141,0),""))</f>
        <v>19</v>
      </c>
      <c r="BP18" s="198" t="str">
        <f>IF(ISNUMBER($BO18),IF(BM18="","",IF($BL18&lt;=$BN$3,INDEX($AU$4:$AZ$76,MATCH($Q18,$BN$4:$BN$76,0),BP$2),"")),"")</f>
        <v xml:space="preserve">PT </v>
      </c>
      <c r="BQ18" s="195">
        <f>IF(ISNUMBER($BO18),IF(BN18="","",IF($BL18&lt;=$BN$3,INDEX($AU$4:$AZ$76,MATCH($Q18,$BN$4:$BN$76,0),BQ$2),"")),"")</f>
        <v>19</v>
      </c>
      <c r="BR18" s="196">
        <f>IF(ISNUMBER($BO18),IF(BO18="","",IF($BL18&lt;=$BN$3,INDEX($AU$4:$AZ$76,MATCH($Q18,$BN$4:$BN$76,0),BR$2),"")),"")</f>
        <v>1752489.3107813001</v>
      </c>
      <c r="BS18" s="196">
        <f>IF(ISNUMBER($BO18),IF(BP18="","",IF($BL18&lt;=$BN$3,INDEX($AU$4:$AZ$76,MATCH($Q18,$BN$4:$BN$76,0),BS$2),"")),"")</f>
        <v>7520112.8199843001</v>
      </c>
      <c r="BT18" s="197">
        <f>IF(ISNUMBER($BO18),IF(BQ18="","",IF($BL18&lt;=$BN$3,INDEX($AU$4:$AZ$76,MATCH($Q18,$BN$4:$BN$76,0),BT$2),"")),"")</f>
        <v>885.73820000000001</v>
      </c>
      <c r="BU18" s="197">
        <f>IF(ISNUMBER($BO18),IF(BR18="","",IF($BL18&lt;=$BN$3,INDEX($AU$4:$AZ$76,MATCH($Q18,$BN$4:$BN$76,0),BU$2),"")),"")</f>
        <v>873.73820000000001</v>
      </c>
      <c r="BV18" s="196">
        <f>IF(ISNUMBER($BO18),IF(BS18="","",IF($BL18&lt;=$BN$3,INDEX($AU$4:$BE$76,MATCH($Q18,$BN$4:$BN$76,0),BV$2),"")),"")</f>
        <v>0</v>
      </c>
      <c r="BW18" s="195">
        <f t="shared" si="20"/>
        <v>879.73820000000001</v>
      </c>
      <c r="BX18" s="196">
        <f t="shared" si="11"/>
        <v>879.73820000000001</v>
      </c>
      <c r="BY18" s="195">
        <f t="shared" si="21"/>
        <v>879.73820000000001</v>
      </c>
      <c r="BZ18" s="227">
        <f t="shared" si="22"/>
        <v>0</v>
      </c>
      <c r="CA18" s="115">
        <f t="shared" si="30"/>
        <v>12</v>
      </c>
      <c r="CB18" s="170">
        <f>IF(ISNUMBER($BO18),IF(BS18="","",IF($BL18&lt;=$BN$3,INDEX($AU$4:$BG$76,MATCH($Q18,$BN$4:$BN$76,0),CB$2),"")),"")</f>
        <v>889.3</v>
      </c>
      <c r="CC18" s="170">
        <f>IF(ISNUMBER($BO18),IF(BS18="","",IF($BL18&lt;=$BN$3,INDEX($AU$4:$BG$76,MATCH($Q18,$BN$4:$BN$76,0),CC$2),"")),"")</f>
        <v>885.73820000000001</v>
      </c>
      <c r="CD18" s="207">
        <f t="shared" si="23"/>
        <v>3.5617999999999483</v>
      </c>
      <c r="CE18" s="207">
        <f t="shared" si="24"/>
        <v>3.5617999999999483</v>
      </c>
      <c r="CF18" s="207">
        <f t="shared" si="25"/>
        <v>0.23373013644786172</v>
      </c>
      <c r="CG18" s="222"/>
      <c r="CH18" s="222"/>
      <c r="CI18" s="207"/>
      <c r="CJ18" s="172"/>
      <c r="CK18" s="195">
        <v>14</v>
      </c>
      <c r="CL18" s="196">
        <v>1751891.1525983</v>
      </c>
      <c r="CM18" s="196">
        <v>7519953.1819724003</v>
      </c>
      <c r="CN18" s="197">
        <v>923.38710000000003</v>
      </c>
      <c r="CO18" s="104">
        <f t="shared" ref="CO18:CO26" si="48">CN18</f>
        <v>923.38710000000003</v>
      </c>
      <c r="CP18" s="193"/>
      <c r="CQ18" s="104" t="s">
        <v>132</v>
      </c>
      <c r="CR18" s="104"/>
      <c r="CS18" s="104"/>
      <c r="CT18" s="104"/>
      <c r="CU18" s="104"/>
      <c r="CV18" s="104"/>
      <c r="CW18" s="104"/>
      <c r="CX18" s="104"/>
      <c r="CY18" s="104">
        <f>CN18+CY$16</f>
        <v>893.38710000000003</v>
      </c>
      <c r="CZ18" s="104">
        <f t="shared" si="43"/>
        <v>893.38710000000003</v>
      </c>
      <c r="DA18" s="104">
        <v>1177.92</v>
      </c>
      <c r="DB18" s="104">
        <f t="shared" ref="DB18:DB28" si="49">DA18+DB$16</f>
        <v>1172.92</v>
      </c>
      <c r="DC18" s="104"/>
      <c r="DD18" s="104"/>
      <c r="DE18" s="104"/>
      <c r="DF18" s="104"/>
      <c r="DG18" s="104"/>
      <c r="DH18" s="104"/>
      <c r="DI18" s="104"/>
      <c r="DJ18" s="104"/>
      <c r="DK18" s="104"/>
      <c r="DL18" s="104"/>
      <c r="DM18" s="104"/>
    </row>
    <row r="19" spans="1:117" ht="14.25" customHeight="1" x14ac:dyDescent="0.25">
      <c r="A19" s="98">
        <f t="shared" si="27"/>
        <v>16</v>
      </c>
      <c r="B19" s="28"/>
      <c r="C19" s="116" t="s">
        <v>338</v>
      </c>
      <c r="D19" s="74" t="s">
        <v>147</v>
      </c>
      <c r="E19" s="74" t="s">
        <v>339</v>
      </c>
      <c r="F19" s="102">
        <v>460595</v>
      </c>
      <c r="G19" s="102">
        <v>7569395</v>
      </c>
      <c r="H19" s="95" t="s">
        <v>340</v>
      </c>
      <c r="I19" s="74" t="s">
        <v>295</v>
      </c>
      <c r="J19" s="74" t="s">
        <v>31</v>
      </c>
      <c r="K19" s="74">
        <v>36</v>
      </c>
      <c r="L19" s="86" t="str">
        <f t="shared" si="44"/>
        <v/>
      </c>
      <c r="M19" s="25" t="str">
        <f t="shared" si="2"/>
        <v xml:space="preserve">LMB08 </v>
      </c>
      <c r="N19" s="81">
        <f t="shared" si="34"/>
        <v>460595</v>
      </c>
      <c r="O19" s="81">
        <f t="shared" si="34"/>
        <v>7569395</v>
      </c>
      <c r="P19" s="30">
        <f t="shared" si="28"/>
        <v>16</v>
      </c>
      <c r="Q19" s="30">
        <f t="shared" si="29"/>
        <v>16</v>
      </c>
      <c r="R19" s="39" t="str">
        <f>p_Caxambu!R19</f>
        <v>507547 m E</v>
      </c>
      <c r="S19" s="39" t="str">
        <f>p_Caxambu!S19</f>
        <v>7570614 m S</v>
      </c>
      <c r="T19" s="39" t="str">
        <f>p_Caxambu!T19</f>
        <v>.</v>
      </c>
      <c r="U19" s="164" t="str">
        <f>p_Caxambu!U19</f>
        <v>CX</v>
      </c>
      <c r="V19" s="38" t="str">
        <f>p_Caxambu!V19</f>
        <v xml:space="preserve">CXU16 </v>
      </c>
      <c r="W19" s="39" t="str">
        <f>p_Caxambu!W19</f>
        <v xml:space="preserve">PT </v>
      </c>
      <c r="X19" s="38" t="str">
        <f>p_Caxambu!X19</f>
        <v xml:space="preserve">PT </v>
      </c>
      <c r="Y19" s="33">
        <f>IF(X19=CK$4,CN$4,IF(X19=CK$5,CN$5,IF(X19=CK$6,CN$6,IF(X19=CK$7,CN$7,IF(X19=CK$8,CN$8,IF(X19=CK$9,CN$9,IF(X19=CK$10,CN$10,"")))))))</f>
        <v>2</v>
      </c>
      <c r="Z19" s="53">
        <f>p_Caxambu!Z19</f>
        <v>100</v>
      </c>
      <c r="AA19" s="54">
        <f>p_Caxambu!AA19</f>
        <v>2500</v>
      </c>
      <c r="AB19" s="39" t="str">
        <f>p_Caxambu!AB19</f>
        <v>-</v>
      </c>
      <c r="AC19" s="166">
        <f>p_Caxambu!AD19</f>
        <v>1753187.3955476</v>
      </c>
      <c r="AD19" s="166">
        <f>p_Caxambu!AE19</f>
        <v>7520711.7964569004</v>
      </c>
      <c r="AE19" s="39">
        <f>p_Caxambu!AF19</f>
        <v>893.1</v>
      </c>
      <c r="AF19" s="18">
        <f>p_Caxambu!AG19</f>
        <v>19</v>
      </c>
      <c r="AG19" s="31">
        <v>8</v>
      </c>
      <c r="AH19" s="57">
        <v>937.2319</v>
      </c>
      <c r="AI19" s="31"/>
      <c r="AJ19" s="31"/>
      <c r="AK19" t="str">
        <f>""</f>
        <v/>
      </c>
      <c r="AL19" t="str">
        <f>""</f>
        <v/>
      </c>
      <c r="AM19" t="str">
        <f>""</f>
        <v/>
      </c>
      <c r="AN19" s="36">
        <f>IF(AND(ISNUMBER(Q19),ISNUMBER(AA19)),MAX(AN$4:AN18)+1,0)</f>
        <v>13</v>
      </c>
      <c r="AO19" s="1">
        <f t="shared" si="45"/>
        <v>16.328253229967544</v>
      </c>
      <c r="AP19" s="1">
        <f t="shared" si="46"/>
        <v>1.1798829364830346E-4</v>
      </c>
      <c r="AQ19" s="36">
        <f>IF(AA19=CK$11,0,IF(AND(ISNUMBER(Y19),ISNUMBER(Q19)),MAX(AQ$4:AQ18)+1,0))</f>
        <v>13</v>
      </c>
      <c r="AR19" s="73">
        <f t="shared" si="6"/>
        <v>19</v>
      </c>
      <c r="AS19" s="73" t="str">
        <f t="shared" si="17"/>
        <v>CX</v>
      </c>
      <c r="AT19" s="73" t="str">
        <f t="shared" si="7"/>
        <v xml:space="preserve">CXU19 </v>
      </c>
      <c r="AU19" s="58" t="str">
        <f t="shared" si="8"/>
        <v xml:space="preserve">PM </v>
      </c>
      <c r="AV19" s="58">
        <f t="shared" si="47"/>
        <v>16</v>
      </c>
      <c r="AW19" s="68">
        <f t="shared" si="18"/>
        <v>1749898.8666982001</v>
      </c>
      <c r="AX19" s="68">
        <f t="shared" si="10"/>
        <v>7516964.8191205002</v>
      </c>
      <c r="AY19" s="160">
        <f>IF(BH19="",BC19,IF(ISNUMBER(AX19),BC19-BH19,""))</f>
        <v>937.2319</v>
      </c>
      <c r="AZ19" s="160">
        <f>IF(ISNUMBER(AX19),IF(ISNUMBER(AY19-BD19),AY19-BD19,AY19),"")</f>
        <v>931.2319</v>
      </c>
      <c r="BA19" s="160"/>
      <c r="BB19" s="160"/>
      <c r="BC19" s="68">
        <f>IF($Q19&lt;=$AQ$3,INDEX($AC$4:$AE$141,$AR19,AE$3),"")</f>
        <v>939.3</v>
      </c>
      <c r="BD19" s="188">
        <f>IF($Q19&lt;=$AQ$3,INDEX($Z$4:$AA$141,$AR19,AC$3),"")</f>
        <v>6</v>
      </c>
      <c r="BE19" s="105">
        <f>IF($Q19&lt;=$AQ$3,INDEX($Z$4:$AA$141,$AR19,AD$3),"")</f>
        <v>360</v>
      </c>
      <c r="BF19" s="71" t="s">
        <v>132</v>
      </c>
      <c r="BG19" s="105">
        <v>937.2319</v>
      </c>
      <c r="BH19" s="158">
        <f>IF(AU19=BH$3,"",IF(ISNUMBER(AW19),IF(BH$2=0,ABS(BC19-BG19),BC19-BG19),""))</f>
        <v>2.0680999999999585</v>
      </c>
      <c r="BI19" s="170">
        <f>IF(ISNUMBER(BG19),IF(AS19=CS$4,CN$4,IF(AS19=CS$5,CN$5,IF(AS19=CS$6,CN$6,IF(AS19=CS$7,CN$7,IF(AS19=CS$8,CN$8,""))))),"")</f>
        <v>1</v>
      </c>
      <c r="BJ19" s="171" t="str">
        <f>IF(ISNUMBER(BI19),INDEX(CU$4:CU$8,BI19,1),"")</f>
        <v>Caxambu</v>
      </c>
      <c r="BK19" s="171" t="s">
        <v>132</v>
      </c>
      <c r="BL19" s="170">
        <f>IF(BI19=1,MAX(BL$4:BL18)+1,0)</f>
        <v>16</v>
      </c>
      <c r="BM19" s="170">
        <f t="shared" si="19"/>
        <v>1</v>
      </c>
      <c r="BN19" s="170">
        <f>IF(BI19=1,IF(BM19=1,MAX(BN$4:BN18)+1,0),0)</f>
        <v>13</v>
      </c>
      <c r="BO19" s="73">
        <f>IF(BM19="","",IF(BL19&lt;=BN$3,MATCH(Q19,BN$4:BN$141,0),""))</f>
        <v>20</v>
      </c>
      <c r="BP19" s="198" t="str">
        <f>IF(ISNUMBER($BO19),IF(BM19="","",IF($BL19&lt;=$BN$3,INDEX($AU$4:$AZ$76,MATCH($Q19,$BN$4:$BN$76,0),BP$2),"")),"")</f>
        <v xml:space="preserve">PT </v>
      </c>
      <c r="BQ19" s="195">
        <f>IF(ISNUMBER($BO19),IF(BN19="","",IF($BL19&lt;=$BN$3,INDEX($AU$4:$AZ$76,MATCH($Q19,$BN$4:$BN$76,0),BQ$2),"")),"")</f>
        <v>20</v>
      </c>
      <c r="BR19" s="196">
        <f>IF(ISNUMBER($BO19),IF(BO19="","",IF($BL19&lt;=$BN$3,INDEX($AU$4:$AZ$76,MATCH($Q19,$BN$4:$BN$76,0),BR$2),"")),"")</f>
        <v>1751009.5216330001</v>
      </c>
      <c r="BS19" s="196">
        <f>IF(ISNUMBER($BO19),IF(BP19="","",IF($BL19&lt;=$BN$3,INDEX($AU$4:$AZ$76,MATCH($Q19,$BN$4:$BN$76,0),BS$2),"")),"")</f>
        <v>7518866.3792765997</v>
      </c>
      <c r="BT19" s="197">
        <f>IF(ISNUMBER($BO19),IF(BQ19="","",IF($BL19&lt;=$BN$3,INDEX($AU$4:$AZ$76,MATCH($Q19,$BN$4:$BN$76,0),BT$2),"")),"")</f>
        <v>900.90809999999999</v>
      </c>
      <c r="BU19" s="197">
        <f>IF(ISNUMBER($BO19),IF(BR19="","",IF($BL19&lt;=$BN$3,INDEX($AU$4:$AZ$76,MATCH($Q19,$BN$4:$BN$76,0),BU$2),"")),"")</f>
        <v>890.90809999999999</v>
      </c>
      <c r="BV19" s="196">
        <f>IF(ISNUMBER($BO19),IF(BS19="","",IF($BL19&lt;=$BN$3,INDEX($AU$4:$BE$76,MATCH($Q19,$BN$4:$BN$76,0),BV$2),"")),"")</f>
        <v>0</v>
      </c>
      <c r="BW19" s="195">
        <f t="shared" si="20"/>
        <v>895.90809999999999</v>
      </c>
      <c r="BX19" s="196">
        <f t="shared" si="11"/>
        <v>895.90809999999999</v>
      </c>
      <c r="BY19" s="195">
        <f t="shared" si="21"/>
        <v>895.90809999999999</v>
      </c>
      <c r="BZ19" s="227">
        <f t="shared" si="22"/>
        <v>0</v>
      </c>
      <c r="CA19" s="115">
        <f t="shared" si="30"/>
        <v>10</v>
      </c>
      <c r="CB19" s="170">
        <f>IF(ISNUMBER($BO19),IF(BS19="","",IF($BL19&lt;=$BN$3,INDEX($AU$4:$BG$76,MATCH($Q19,$BN$4:$BN$76,0),CB$2),"")),"")</f>
        <v>899.3</v>
      </c>
      <c r="CC19" s="170">
        <f>IF(ISNUMBER($BO19),IF(BS19="","",IF($BL19&lt;=$BN$3,INDEX($AU$4:$BG$76,MATCH($Q19,$BN$4:$BN$76,0),CC$2),"")),"")</f>
        <v>900.90809999999999</v>
      </c>
      <c r="CD19" s="207">
        <f t="shared" si="23"/>
        <v>-1.6081000000000358</v>
      </c>
      <c r="CE19" s="207">
        <f t="shared" si="24"/>
        <v>1.6081000000000358</v>
      </c>
      <c r="CF19" s="207">
        <f t="shared" si="25"/>
        <v>0.51769168584041003</v>
      </c>
      <c r="CG19" s="222"/>
      <c r="CH19" s="222"/>
      <c r="CI19" s="207"/>
      <c r="CJ19" s="172"/>
      <c r="CK19" s="195">
        <v>15</v>
      </c>
      <c r="CL19" s="196">
        <v>1752181.9278082</v>
      </c>
      <c r="CM19" s="196">
        <v>7519925.5873653004</v>
      </c>
      <c r="CN19" s="197">
        <v>911.16089999999997</v>
      </c>
      <c r="CO19" s="104">
        <f t="shared" si="48"/>
        <v>911.16089999999997</v>
      </c>
      <c r="CP19" s="193"/>
      <c r="CQ19" s="104" t="s">
        <v>132</v>
      </c>
      <c r="CR19" s="104"/>
      <c r="CS19" s="104"/>
      <c r="CT19" s="104"/>
      <c r="CU19" s="104"/>
      <c r="CV19" s="104"/>
      <c r="CW19" s="104"/>
      <c r="CX19" s="104"/>
      <c r="CY19" s="104">
        <f t="shared" ref="CY19:CY36" si="50">CN19+CY$16</f>
        <v>881.16089999999997</v>
      </c>
      <c r="CZ19" s="104">
        <f t="shared" si="43"/>
        <v>881.16089999999997</v>
      </c>
      <c r="DA19" s="104">
        <v>890.14760000000001</v>
      </c>
      <c r="DB19" s="104">
        <f t="shared" si="49"/>
        <v>885.14760000000001</v>
      </c>
      <c r="DC19" s="104"/>
      <c r="DD19" s="104"/>
      <c r="DE19" s="104"/>
      <c r="DF19" s="104"/>
      <c r="DG19" s="104"/>
      <c r="DH19" s="104"/>
      <c r="DI19" s="104"/>
      <c r="DJ19" s="104"/>
      <c r="DK19" s="104"/>
      <c r="DL19" s="104"/>
      <c r="DM19" s="104"/>
    </row>
    <row r="20" spans="1:117" ht="14.25" customHeight="1" x14ac:dyDescent="0.25">
      <c r="A20" s="98">
        <f t="shared" si="27"/>
        <v>17</v>
      </c>
      <c r="B20" s="28"/>
      <c r="C20" s="116" t="s">
        <v>338</v>
      </c>
      <c r="D20" s="74" t="s">
        <v>147</v>
      </c>
      <c r="E20" s="74" t="s">
        <v>339</v>
      </c>
      <c r="F20" s="102">
        <v>460595</v>
      </c>
      <c r="G20" s="102">
        <v>7569395</v>
      </c>
      <c r="H20" s="95" t="s">
        <v>340</v>
      </c>
      <c r="I20" s="74" t="s">
        <v>295</v>
      </c>
      <c r="J20" s="74" t="s">
        <v>31</v>
      </c>
      <c r="K20" s="74">
        <v>36</v>
      </c>
      <c r="L20" s="86" t="str">
        <f t="shared" si="44"/>
        <v/>
      </c>
      <c r="M20" s="25" t="str">
        <f t="shared" si="2"/>
        <v xml:space="preserve">LMB08 </v>
      </c>
      <c r="N20" s="81">
        <f t="shared" si="34"/>
        <v>460595</v>
      </c>
      <c r="O20" s="81">
        <f t="shared" si="34"/>
        <v>7569395</v>
      </c>
      <c r="P20" s="30">
        <f t="shared" si="28"/>
        <v>17</v>
      </c>
      <c r="Q20" s="30">
        <f t="shared" si="29"/>
        <v>17</v>
      </c>
      <c r="R20" s="39" t="str">
        <f>p_Caxambu!R20</f>
        <v>506440 m E</v>
      </c>
      <c r="S20" s="39" t="str">
        <f>p_Caxambu!S20</f>
        <v>7569932 m S</v>
      </c>
      <c r="T20" s="39" t="str">
        <f>p_Caxambu!T20</f>
        <v>.</v>
      </c>
      <c r="U20" s="164" t="str">
        <f>p_Caxambu!U20</f>
        <v>CX</v>
      </c>
      <c r="V20" s="38" t="str">
        <f>p_Caxambu!V20</f>
        <v xml:space="preserve">CXU17 </v>
      </c>
      <c r="W20" s="39" t="str">
        <f>p_Caxambu!W20</f>
        <v xml:space="preserve">NC </v>
      </c>
      <c r="X20" s="38" t="str">
        <f>p_Caxambu!X20</f>
        <v xml:space="preserve">NC </v>
      </c>
      <c r="Y20" s="33">
        <f>IF(X20=CK$4,CN$4,IF(X20=CK$5,CN$5,IF(X20=CK$6,CN$6,IF(X20=CK$7,CN$7,IF(X20=CK$8,CN$8,IF(X20=CK$9,CN$9,IF(X20=CK$10,CN$10,"")))))))</f>
        <v>4</v>
      </c>
      <c r="Z20" s="53" t="str">
        <f>p_Caxambu!Z20</f>
        <v xml:space="preserve">- </v>
      </c>
      <c r="AA20" s="54">
        <f>p_Caxambu!AA20</f>
        <v>360</v>
      </c>
      <c r="AB20" s="39">
        <f>p_Caxambu!AB20</f>
        <v>1</v>
      </c>
      <c r="AC20" s="166">
        <f>p_Caxambu!AD20</f>
        <v>1751891.1525983</v>
      </c>
      <c r="AD20" s="166">
        <f>p_Caxambu!AE20</f>
        <v>7519953.1819724003</v>
      </c>
      <c r="AE20" s="39">
        <f>p_Caxambu!AF20</f>
        <v>915</v>
      </c>
      <c r="AF20" s="18">
        <f>p_Caxambu!AG20</f>
        <v>18</v>
      </c>
      <c r="AG20" s="31">
        <v>8</v>
      </c>
      <c r="AH20" s="57">
        <v>951.60050000000001</v>
      </c>
      <c r="AI20" s="31"/>
      <c r="AJ20" s="31"/>
      <c r="AK20" t="str">
        <f>""</f>
        <v/>
      </c>
      <c r="AL20" t="str">
        <f>""</f>
        <v/>
      </c>
      <c r="AM20" t="str">
        <f>""</f>
        <v/>
      </c>
      <c r="AN20" s="36">
        <f>IF(AND(ISNUMBER(Q20),ISNUMBER(AA20)),MAX(AN$4:AN19)+1,0)</f>
        <v>14</v>
      </c>
      <c r="AO20" s="1">
        <f t="shared" si="45"/>
        <v>16.326606198444185</v>
      </c>
      <c r="AP20" s="1">
        <f t="shared" si="46"/>
        <v>1.2088152355637406E-4</v>
      </c>
      <c r="AQ20" s="36">
        <f>IF(AA20=CK$11,0,IF(AND(ISNUMBER(Y20),ISNUMBER(Q20)),MAX(AQ$4:AQ19)+1,0))</f>
        <v>14</v>
      </c>
      <c r="AR20" s="73">
        <f t="shared" si="6"/>
        <v>20</v>
      </c>
      <c r="AS20" s="73" t="str">
        <f t="shared" si="17"/>
        <v>CX</v>
      </c>
      <c r="AT20" s="73" t="str">
        <f t="shared" si="7"/>
        <v xml:space="preserve">CXU20 </v>
      </c>
      <c r="AU20" s="58" t="str">
        <f t="shared" si="8"/>
        <v xml:space="preserve">PM </v>
      </c>
      <c r="AV20" s="58">
        <f t="shared" si="47"/>
        <v>17</v>
      </c>
      <c r="AW20" s="68">
        <f t="shared" si="18"/>
        <v>1749831.9262871</v>
      </c>
      <c r="AX20" s="68">
        <f t="shared" si="10"/>
        <v>7516958.9035601998</v>
      </c>
      <c r="AY20" s="160">
        <f>IF(BH20="",BC20,IF(ISNUMBER(AX20),BC20-BH20,""))</f>
        <v>951.60050000000001</v>
      </c>
      <c r="AZ20" s="160">
        <f>IF(ISNUMBER(AX20),IF(ISNUMBER(AY20-BD20),AY20-BD20,AY20),"")</f>
        <v>945.60050000000001</v>
      </c>
      <c r="BA20" s="160"/>
      <c r="BB20" s="160"/>
      <c r="BC20" s="68">
        <f>IF($Q20&lt;=$AQ$3,INDEX($AC$4:$AE$141,$AR20,AE$3),"")</f>
        <v>947.3</v>
      </c>
      <c r="BD20" s="188">
        <f>IF($Q20&lt;=$AQ$3,INDEX($Z$4:$AA$141,$AR20,AC$3),"")</f>
        <v>6</v>
      </c>
      <c r="BE20" s="105">
        <f>IF($Q20&lt;=$AQ$3,INDEX($Z$4:$AA$141,$AR20,AD$3),"")</f>
        <v>1000</v>
      </c>
      <c r="BF20" s="71" t="s">
        <v>132</v>
      </c>
      <c r="BG20" s="105">
        <v>951.60050000000001</v>
      </c>
      <c r="BH20" s="158">
        <f>IF(AU20=BH$3,"",IF(ISNUMBER(AW20),IF(BH$2=0,ABS(BC20-BG20),BC20-BG20),""))</f>
        <v>-4.3005000000000564</v>
      </c>
      <c r="BI20" s="170">
        <f>IF(ISNUMBER(BG20),IF(AS20=CS$4,CN$4,IF(AS20=CS$5,CN$5,IF(AS20=CS$6,CN$6,IF(AS20=CS$7,CN$7,IF(AS20=CS$8,CN$8,""))))),"")</f>
        <v>1</v>
      </c>
      <c r="BJ20" s="171" t="str">
        <f>IF(ISNUMBER(BI20),INDEX(CU$4:CU$8,BI20,1),"")</f>
        <v>Caxambu</v>
      </c>
      <c r="BK20" s="171" t="s">
        <v>132</v>
      </c>
      <c r="BL20" s="170">
        <f>IF(BI20=1,MAX(BL$4:BL19)+1,0)</f>
        <v>17</v>
      </c>
      <c r="BM20" s="170">
        <f t="shared" si="19"/>
        <v>1</v>
      </c>
      <c r="BN20" s="170">
        <f>IF(BI20=1,IF(BM20=1,MAX(BN$4:BN19)+1,0),0)</f>
        <v>14</v>
      </c>
      <c r="BO20" s="73">
        <f>IF(BM20="","",IF(BL20&lt;=BN$3,MATCH(Q20,BN$4:BN$141,0),""))</f>
        <v>26</v>
      </c>
      <c r="BP20" s="198" t="str">
        <f>IF(ISNUMBER($BO20),IF(BM20="","",IF($BL20&lt;=$BN$3,INDEX($AU$4:$AZ$76,MATCH($Q20,$BN$4:$BN$76,0),BP$2),"")),"")</f>
        <v xml:space="preserve">PM </v>
      </c>
      <c r="BQ20" s="195">
        <f>IF(ISNUMBER($BO20),IF(BN20="","",IF($BL20&lt;=$BN$3,INDEX($AU$4:$AZ$76,MATCH($Q20,$BN$4:$BN$76,0),BQ$2),"")),"")</f>
        <v>26</v>
      </c>
      <c r="BR20" s="196">
        <f>IF(ISNUMBER($BO20),IF(BO20="","",IF($BL20&lt;=$BN$3,INDEX($AU$4:$AZ$76,MATCH($Q20,$BN$4:$BN$76,0),BR$2),"")),"")</f>
        <v>1750966.9264157</v>
      </c>
      <c r="BS20" s="196">
        <f>IF(ISNUMBER($BO20),IF(BP20="","",IF($BL20&lt;=$BN$3,INDEX($AU$4:$AZ$76,MATCH($Q20,$BN$4:$BN$76,0),BS$2),"")),"")</f>
        <v>7518755.2356133005</v>
      </c>
      <c r="BT20" s="197">
        <f>IF(ISNUMBER($BO20),IF(BQ20="","",IF($BL20&lt;=$BN$3,INDEX($AU$4:$AZ$76,MATCH($Q20,$BN$4:$BN$76,0),BT$2),"")),"")</f>
        <v>906.05880000000002</v>
      </c>
      <c r="BU20" s="197">
        <f>IF(ISNUMBER($BO20),IF(BR20="","",IF($BL20&lt;=$BN$3,INDEX($AU$4:$AZ$76,MATCH($Q20,$BN$4:$BN$76,0),BU$2),"")),"")</f>
        <v>903.05880000000002</v>
      </c>
      <c r="BV20" s="196">
        <f>IF(ISNUMBER($BO20),IF(BS20="","",IF($BL20&lt;=$BN$3,INDEX($AU$4:$BE$76,MATCH($Q20,$BN$4:$BN$76,0),BV$2),"")),"")</f>
        <v>0</v>
      </c>
      <c r="BW20" s="195">
        <f t="shared" si="20"/>
        <v>904.55880000000002</v>
      </c>
      <c r="BX20" s="196">
        <f t="shared" si="11"/>
        <v>904.55880000000002</v>
      </c>
      <c r="BY20" s="195">
        <f t="shared" si="21"/>
        <v>904.55880000000002</v>
      </c>
      <c r="BZ20" s="227">
        <f t="shared" si="22"/>
        <v>0</v>
      </c>
      <c r="CA20" s="115">
        <f t="shared" si="30"/>
        <v>3</v>
      </c>
      <c r="CB20" s="170">
        <f>IF(ISNUMBER($BO20),IF(BS20="","",IF($BL20&lt;=$BN$3,INDEX($AU$4:$BG$76,MATCH($Q20,$BN$4:$BN$76,0),CB$2),"")),"")</f>
        <v>902.4</v>
      </c>
      <c r="CC20" s="170">
        <f>IF(ISNUMBER($BO20),IF(BS20="","",IF($BL20&lt;=$BN$3,INDEX($AU$4:$BG$76,MATCH($Q20,$BN$4:$BN$76,0),CC$2),"")),"")</f>
        <v>906.05880000000002</v>
      </c>
      <c r="CD20" s="207">
        <f t="shared" si="23"/>
        <v>-3.658800000000042</v>
      </c>
      <c r="CE20" s="207">
        <f t="shared" si="24"/>
        <v>3.658800000000042</v>
      </c>
      <c r="CF20" s="207">
        <f t="shared" si="25"/>
        <v>0.2275336175795267</v>
      </c>
      <c r="CG20" s="222"/>
      <c r="CH20" s="222"/>
      <c r="CI20" s="207"/>
      <c r="CJ20" s="172"/>
      <c r="CK20" s="195">
        <v>18</v>
      </c>
      <c r="CL20" s="196">
        <v>1749698.2862015001</v>
      </c>
      <c r="CM20" s="196">
        <v>7517322.3457421996</v>
      </c>
      <c r="CN20" s="197">
        <v>955.26480000000004</v>
      </c>
      <c r="CO20" s="104">
        <f t="shared" si="48"/>
        <v>955.26480000000004</v>
      </c>
      <c r="CP20" s="193"/>
      <c r="CQ20" s="104" t="s">
        <v>132</v>
      </c>
      <c r="CR20" s="104"/>
      <c r="CS20" s="104"/>
      <c r="CT20" s="104"/>
      <c r="CU20" s="104"/>
      <c r="CV20" s="104"/>
      <c r="CW20" s="104"/>
      <c r="CX20" s="104"/>
      <c r="CY20" s="104">
        <f t="shared" si="50"/>
        <v>925.26480000000004</v>
      </c>
      <c r="CZ20" s="104">
        <f t="shared" si="43"/>
        <v>925.26480000000004</v>
      </c>
      <c r="DA20" s="104">
        <v>956.11469999999997</v>
      </c>
      <c r="DB20" s="104">
        <f t="shared" si="49"/>
        <v>951.11469999999997</v>
      </c>
      <c r="DC20" s="104"/>
      <c r="DD20" s="104"/>
      <c r="DE20" s="104"/>
      <c r="DF20" s="104"/>
      <c r="DG20" s="104"/>
      <c r="DH20" s="104"/>
      <c r="DI20" s="104"/>
      <c r="DJ20" s="104"/>
      <c r="DK20" s="104"/>
      <c r="DL20" s="104"/>
      <c r="DM20" s="104"/>
    </row>
    <row r="21" spans="1:117" ht="14.25" customHeight="1" x14ac:dyDescent="0.25">
      <c r="A21" s="98">
        <f t="shared" si="27"/>
        <v>18</v>
      </c>
      <c r="B21" s="28"/>
      <c r="C21" s="116" t="s">
        <v>338</v>
      </c>
      <c r="D21" s="74" t="s">
        <v>147</v>
      </c>
      <c r="E21" s="74" t="s">
        <v>339</v>
      </c>
      <c r="F21" s="102">
        <v>460595</v>
      </c>
      <c r="G21" s="102">
        <v>7569395</v>
      </c>
      <c r="H21" s="95" t="s">
        <v>340</v>
      </c>
      <c r="I21" s="74" t="s">
        <v>295</v>
      </c>
      <c r="J21" s="74" t="s">
        <v>31</v>
      </c>
      <c r="K21" s="74">
        <v>36</v>
      </c>
      <c r="L21" s="86" t="str">
        <f t="shared" si="44"/>
        <v/>
      </c>
      <c r="M21" s="25" t="str">
        <f t="shared" si="2"/>
        <v xml:space="preserve">LMB08 </v>
      </c>
      <c r="N21" s="81">
        <f t="shared" si="34"/>
        <v>460595</v>
      </c>
      <c r="O21" s="81">
        <f t="shared" si="34"/>
        <v>7569395</v>
      </c>
      <c r="P21" s="30">
        <f t="shared" si="28"/>
        <v>18</v>
      </c>
      <c r="Q21" s="30">
        <f t="shared" si="29"/>
        <v>18</v>
      </c>
      <c r="R21" s="39" t="str">
        <f>p_Caxambu!R21</f>
        <v>506625 m E</v>
      </c>
      <c r="S21" s="39" t="str">
        <f>p_Caxambu!S21</f>
        <v>7569767 m S</v>
      </c>
      <c r="T21" s="39" t="str">
        <f>p_Caxambu!T21</f>
        <v>.</v>
      </c>
      <c r="U21" s="164" t="str">
        <f>p_Caxambu!U21</f>
        <v>CX</v>
      </c>
      <c r="V21" s="38" t="str">
        <f>p_Caxambu!V21</f>
        <v xml:space="preserve">CXU18 </v>
      </c>
      <c r="W21" s="39" t="str">
        <f>p_Caxambu!W21</f>
        <v xml:space="preserve">NC </v>
      </c>
      <c r="X21" s="38" t="str">
        <f>p_Caxambu!X21</f>
        <v xml:space="preserve">NC </v>
      </c>
      <c r="Y21" s="33">
        <f>IF(X21=CK$4,CN$4,IF(X21=CK$5,CN$5,IF(X21=CK$6,CN$6,IF(X21=CK$7,CN$7,IF(X21=CK$8,CN$8,IF(X21=CK$9,CN$9,IF(X21=CK$10,CN$10,"")))))))</f>
        <v>4</v>
      </c>
      <c r="Z21" s="53" t="str">
        <f>p_Caxambu!Z21</f>
        <v xml:space="preserve">- </v>
      </c>
      <c r="AA21" s="54">
        <f>p_Caxambu!AA21</f>
        <v>360</v>
      </c>
      <c r="AB21" s="39" t="str">
        <f>p_Caxambu!AB21</f>
        <v>-</v>
      </c>
      <c r="AC21" s="166">
        <f>p_Caxambu!AD21</f>
        <v>1752181.9278082</v>
      </c>
      <c r="AD21" s="166">
        <f>p_Caxambu!AE21</f>
        <v>7519925.5873653004</v>
      </c>
      <c r="AE21" s="39">
        <f>p_Caxambu!AF21</f>
        <v>905.4</v>
      </c>
      <c r="AF21" s="18">
        <f>p_Caxambu!AG21</f>
        <v>17</v>
      </c>
      <c r="AG21" s="31">
        <v>8</v>
      </c>
      <c r="AH21" s="57">
        <v>955.26480000000004</v>
      </c>
      <c r="AI21" s="31"/>
      <c r="AJ21" s="31"/>
      <c r="AK21" t="str">
        <f>""</f>
        <v/>
      </c>
      <c r="AL21" t="str">
        <f>""</f>
        <v/>
      </c>
      <c r="AM21" t="str">
        <f>""</f>
        <v/>
      </c>
      <c r="AN21" s="36">
        <f>IF(AND(ISNUMBER(Q21),ISNUMBER(AA21)),MAX(AN$4:AN20)+1,0)</f>
        <v>15</v>
      </c>
      <c r="AO21" s="1">
        <f t="shared" si="45"/>
        <v>16.326546287661177</v>
      </c>
      <c r="AP21" s="1">
        <f t="shared" si="46"/>
        <v>1.1961325839119243E-4</v>
      </c>
      <c r="AQ21" s="36">
        <f>IF(AA21=CK$11,0,IF(AND(ISNUMBER(Y21),ISNUMBER(Q21)),MAX(AQ$4:AQ20)+1,0))</f>
        <v>15</v>
      </c>
      <c r="AR21" s="73">
        <f t="shared" si="6"/>
        <v>21</v>
      </c>
      <c r="AS21" s="73" t="str">
        <f t="shared" si="17"/>
        <v>CX</v>
      </c>
      <c r="AT21" s="73" t="str">
        <f t="shared" si="7"/>
        <v xml:space="preserve">CXU21 </v>
      </c>
      <c r="AU21" s="58" t="str">
        <f t="shared" si="8"/>
        <v xml:space="preserve">NC </v>
      </c>
      <c r="AV21" s="58">
        <f t="shared" si="47"/>
        <v>18</v>
      </c>
      <c r="AW21" s="68">
        <f t="shared" si="18"/>
        <v>1749698.2862015001</v>
      </c>
      <c r="AX21" s="68">
        <f t="shared" si="10"/>
        <v>7517322.3457421996</v>
      </c>
      <c r="AY21" s="160">
        <f>IF(BH21="",BC21,IF(ISNUMBER(AX21),BC21-BH21,""))</f>
        <v>955.26480000000004</v>
      </c>
      <c r="AZ21" s="160">
        <f>IF(ISNUMBER(AX21),IF(ISNUMBER(AY21-BD21),AY21-BD21,AY21),"")</f>
        <v>955.26480000000004</v>
      </c>
      <c r="BA21" s="160"/>
      <c r="BB21" s="160"/>
      <c r="BC21" s="68">
        <f>IF($Q21&lt;=$AQ$3,INDEX($AC$4:$AE$141,$AR21,AE$3),"")</f>
        <v>956.7</v>
      </c>
      <c r="BD21" s="188" t="str">
        <f>IF($Q21&lt;=$AQ$3,INDEX($Z$4:$AA$141,$AR21,AC$3),"")</f>
        <v xml:space="preserve">- </v>
      </c>
      <c r="BE21" s="105">
        <f>IF($Q21&lt;=$AQ$3,INDEX($Z$4:$AA$141,$AR21,AD$3),"")</f>
        <v>180</v>
      </c>
      <c r="BF21" s="71" t="s">
        <v>132</v>
      </c>
      <c r="BG21" s="105">
        <v>955.26480000000004</v>
      </c>
      <c r="BH21" s="158">
        <f>IF(AU21=BH$3,"",IF(ISNUMBER(AW21),IF(BH$2=0,ABS(BC21-BG21),BC21-BG21),""))</f>
        <v>1.4352000000000089</v>
      </c>
      <c r="BI21" s="170">
        <f>IF(ISNUMBER(BG21),IF(AS21=CS$4,CN$4,IF(AS21=CS$5,CN$5,IF(AS21=CS$6,CN$6,IF(AS21=CS$7,CN$7,IF(AS21=CS$8,CN$8,""))))),"")</f>
        <v>1</v>
      </c>
      <c r="BJ21" s="171" t="str">
        <f>IF(ISNUMBER(BI21),INDEX(CU$4:CU$8,BI21,1),"")</f>
        <v>Caxambu</v>
      </c>
      <c r="BK21" s="171" t="s">
        <v>132</v>
      </c>
      <c r="BL21" s="170">
        <f>IF(BI21=1,MAX(BL$4:BL20)+1,0)</f>
        <v>18</v>
      </c>
      <c r="BM21" s="170">
        <f t="shared" si="19"/>
        <v>0</v>
      </c>
      <c r="BN21" s="170">
        <f>IF(BI21=1,IF(BM21=1,MAX(BN$4:BN20)+1,0),0)</f>
        <v>0</v>
      </c>
      <c r="BO21" s="73" t="str">
        <f>IF(BM21="","",IF(BL21&lt;=BN$3,MATCH(Q21,BN$4:BN$141,0),""))</f>
        <v/>
      </c>
      <c r="BP21" s="198" t="str">
        <f>IF(ISNUMBER($BO21),IF(BM21="","",IF($BL21&lt;=$BN$3,INDEX($AU$4:$AZ$76,MATCH($Q21,$BN$4:$BN$76,0),BP$2),"")),"")</f>
        <v/>
      </c>
      <c r="BQ21" s="195" t="str">
        <f>IF(ISNUMBER($BO21),IF(BN21="","",IF($BL21&lt;=$BN$3,INDEX($AU$4:$AZ$76,MATCH($Q21,$BN$4:$BN$76,0),BQ$2),"")),"")</f>
        <v/>
      </c>
      <c r="BR21" s="196" t="str">
        <f>IF(ISNUMBER($BO21),IF(BO21="","",IF($BL21&lt;=$BN$3,INDEX($AU$4:$AZ$76,MATCH($Q21,$BN$4:$BN$76,0),BR$2),"")),"")</f>
        <v/>
      </c>
      <c r="BS21" s="196" t="str">
        <f>IF(ISNUMBER($BO21),IF(BP21="","",IF($BL21&lt;=$BN$3,INDEX($AU$4:$AZ$76,MATCH($Q21,$BN$4:$BN$76,0),BS$2),"")),"")</f>
        <v/>
      </c>
      <c r="BT21" s="197" t="str">
        <f>IF(ISNUMBER($BO21),IF(BQ21="","",IF($BL21&lt;=$BN$3,INDEX($AU$4:$AZ$76,MATCH($Q21,$BN$4:$BN$76,0),BT$2),"")),"")</f>
        <v/>
      </c>
      <c r="BU21" s="197" t="str">
        <f>IF(ISNUMBER($BO21),IF(BR21="","",IF($BL21&lt;=$BN$3,INDEX($AU$4:$AZ$76,MATCH($Q21,$BN$4:$BN$76,0),BU$2),"")),"")</f>
        <v/>
      </c>
      <c r="BV21" s="196" t="str">
        <f>IF(ISNUMBER($BO21),IF(BS21="","",IF($BL21&lt;=$BN$3,INDEX($AU$4:$BE$76,MATCH($Q21,$BN$4:$BN$76,0),BV$2),"")),"")</f>
        <v/>
      </c>
      <c r="BW21" s="195" t="str">
        <f t="shared" si="20"/>
        <v/>
      </c>
      <c r="BX21" s="196" t="str">
        <f t="shared" si="11"/>
        <v/>
      </c>
      <c r="BY21" s="195" t="str">
        <f t="shared" si="21"/>
        <v/>
      </c>
      <c r="BZ21" s="227" t="str">
        <f t="shared" si="22"/>
        <v/>
      </c>
      <c r="CA21" s="115" t="str">
        <f t="shared" si="30"/>
        <v/>
      </c>
      <c r="CB21" s="170" t="str">
        <f>IF(ISNUMBER($BO21),IF(BS21="","",IF($BL21&lt;=$BN$3,INDEX($AU$4:$BG$76,MATCH($Q21,$BN$4:$BN$76,0),CB$2),"")),"")</f>
        <v/>
      </c>
      <c r="CC21" s="170" t="str">
        <f>IF(ISNUMBER($BO21),IF(BS21="","",IF($BL21&lt;=$BN$3,INDEX($AU$4:$BG$76,MATCH($Q21,$BN$4:$BN$76,0),CC$2),"")),"")</f>
        <v/>
      </c>
      <c r="CD21" s="207" t="str">
        <f t="shared" si="23"/>
        <v/>
      </c>
      <c r="CE21" s="207" t="str">
        <f t="shared" si="24"/>
        <v/>
      </c>
      <c r="CF21" s="207" t="str">
        <f t="shared" si="25"/>
        <v/>
      </c>
      <c r="CG21" s="222"/>
      <c r="CH21" s="222"/>
      <c r="CI21" s="207"/>
      <c r="CJ21" s="172"/>
      <c r="CK21" s="195">
        <v>21</v>
      </c>
      <c r="CL21" s="196">
        <v>1750943.5973926999</v>
      </c>
      <c r="CM21" s="196">
        <v>7517871.4945341004</v>
      </c>
      <c r="CN21" s="197">
        <v>930.14520000000005</v>
      </c>
      <c r="CO21" s="104">
        <f t="shared" si="48"/>
        <v>930.14520000000005</v>
      </c>
      <c r="CP21" s="193"/>
      <c r="CQ21" s="104" t="s">
        <v>132</v>
      </c>
      <c r="CR21" s="104"/>
      <c r="CS21" s="104"/>
      <c r="CT21" s="104"/>
      <c r="CU21" s="104"/>
      <c r="CV21" s="104"/>
      <c r="CW21" s="104"/>
      <c r="CX21" s="104"/>
      <c r="CY21" s="104">
        <f t="shared" si="50"/>
        <v>900.14520000000005</v>
      </c>
      <c r="CZ21" s="104">
        <f t="shared" si="43"/>
        <v>900.14520000000005</v>
      </c>
      <c r="DA21" s="104">
        <v>1197.2760000000001</v>
      </c>
      <c r="DB21" s="104">
        <f t="shared" si="49"/>
        <v>1192.2760000000001</v>
      </c>
      <c r="DC21" s="104"/>
      <c r="DD21" s="104"/>
      <c r="DE21" s="104"/>
      <c r="DF21" s="104"/>
      <c r="DG21" s="104"/>
      <c r="DH21" s="104"/>
      <c r="DI21" s="104"/>
      <c r="DJ21" s="104"/>
      <c r="DK21" s="104"/>
      <c r="DL21" s="104"/>
      <c r="DM21" s="104"/>
    </row>
    <row r="22" spans="1:117" ht="14.25" customHeight="1" x14ac:dyDescent="0.25">
      <c r="A22" s="98">
        <f t="shared" si="27"/>
        <v>19</v>
      </c>
      <c r="B22" s="28"/>
      <c r="C22" s="116" t="s">
        <v>338</v>
      </c>
      <c r="D22" s="74" t="s">
        <v>147</v>
      </c>
      <c r="E22" s="74" t="s">
        <v>339</v>
      </c>
      <c r="F22" s="102">
        <v>460595</v>
      </c>
      <c r="G22" s="102">
        <v>7569395</v>
      </c>
      <c r="H22" s="95" t="s">
        <v>340</v>
      </c>
      <c r="I22" s="74" t="s">
        <v>295</v>
      </c>
      <c r="J22" s="74" t="s">
        <v>31</v>
      </c>
      <c r="K22" s="74">
        <v>36</v>
      </c>
      <c r="L22" s="86" t="str">
        <f t="shared" si="44"/>
        <v/>
      </c>
      <c r="M22" s="25" t="str">
        <f t="shared" si="2"/>
        <v xml:space="preserve">LMB08 </v>
      </c>
      <c r="N22" s="81">
        <f t="shared" si="34"/>
        <v>460595</v>
      </c>
      <c r="O22" s="81">
        <f t="shared" si="34"/>
        <v>7569395</v>
      </c>
      <c r="P22" s="30">
        <f t="shared" si="28"/>
        <v>19</v>
      </c>
      <c r="Q22" s="30">
        <f t="shared" si="29"/>
        <v>19</v>
      </c>
      <c r="R22" s="39" t="str">
        <f>p_Caxambu!R22</f>
        <v>504623 m E</v>
      </c>
      <c r="S22" s="39" t="str">
        <f>p_Caxambu!S22</f>
        <v>7566694 m S</v>
      </c>
      <c r="T22" s="39" t="str">
        <f>p_Caxambu!T22</f>
        <v>.</v>
      </c>
      <c r="U22" s="164" t="str">
        <f>p_Caxambu!U22</f>
        <v>CX</v>
      </c>
      <c r="V22" s="38" t="str">
        <f>p_Caxambu!V22</f>
        <v xml:space="preserve">CXU19 </v>
      </c>
      <c r="W22" s="39" t="str">
        <f>p_Caxambu!W22</f>
        <v xml:space="preserve">PM(4) </v>
      </c>
      <c r="X22" s="38" t="str">
        <f>p_Caxambu!X22</f>
        <v xml:space="preserve">PM </v>
      </c>
      <c r="Y22" s="33">
        <f>IF(X22=CK$4,CN$4,IF(X22=CK$5,CN$5,IF(X22=CK$6,CN$6,IF(X22=CK$7,CN$7,IF(X22=CK$8,CN$8,IF(X22=CK$9,CN$9,IF(X22=CK$10,CN$10,"")))))))</f>
        <v>5</v>
      </c>
      <c r="Z22" s="53">
        <f>p_Caxambu!Z22</f>
        <v>6</v>
      </c>
      <c r="AA22" s="54">
        <f>p_Caxambu!AA22</f>
        <v>360</v>
      </c>
      <c r="AB22" s="39" t="str">
        <f>p_Caxambu!AB22</f>
        <v>-</v>
      </c>
      <c r="AC22" s="166">
        <f>p_Caxambu!AD22</f>
        <v>1749898.8666982001</v>
      </c>
      <c r="AD22" s="166">
        <f>p_Caxambu!AE22</f>
        <v>7516964.8191205002</v>
      </c>
      <c r="AE22" s="39">
        <f>p_Caxambu!AF22</f>
        <v>939.3</v>
      </c>
      <c r="AF22" s="18">
        <f>p_Caxambu!AG22</f>
        <v>16</v>
      </c>
      <c r="AG22" s="31">
        <v>8</v>
      </c>
      <c r="AH22" s="57">
        <v>885.73820000000001</v>
      </c>
      <c r="AI22" s="31"/>
      <c r="AJ22" s="31"/>
      <c r="AK22" t="str">
        <f>""</f>
        <v/>
      </c>
      <c r="AL22" t="str">
        <f>""</f>
        <v/>
      </c>
      <c r="AM22" t="str">
        <f>""</f>
        <v/>
      </c>
      <c r="AN22" s="36">
        <f>IF(AND(ISNUMBER(Q22),ISNUMBER(AA22)),MAX(AN$4:AN21)+1,0)</f>
        <v>16</v>
      </c>
      <c r="AO22" s="1">
        <f t="shared" si="45"/>
        <v>16.320118149611915</v>
      </c>
      <c r="AP22" s="1">
        <f t="shared" si="46"/>
        <v>1.2409181975574004E-4</v>
      </c>
      <c r="AQ22" s="36">
        <f>IF(AA22=CK$11,0,IF(AND(ISNUMBER(Y22),ISNUMBER(Q22)),MAX(AQ$4:AQ21)+1,0))</f>
        <v>16</v>
      </c>
      <c r="AR22" s="73">
        <f t="shared" si="6"/>
        <v>22</v>
      </c>
      <c r="AS22" s="73" t="str">
        <f t="shared" si="17"/>
        <v>CX</v>
      </c>
      <c r="AT22" s="73" t="str">
        <f t="shared" si="7"/>
        <v xml:space="preserve">CXU22 </v>
      </c>
      <c r="AU22" s="58" t="str">
        <f t="shared" si="8"/>
        <v xml:space="preserve">PT </v>
      </c>
      <c r="AV22" s="58">
        <f t="shared" si="47"/>
        <v>19</v>
      </c>
      <c r="AW22" s="68">
        <f t="shared" si="18"/>
        <v>1752489.3107813001</v>
      </c>
      <c r="AX22" s="68">
        <f t="shared" si="10"/>
        <v>7520112.8199843001</v>
      </c>
      <c r="AY22" s="160">
        <f>IF(BH22="",BC22,IF(ISNUMBER(AX22),BC22-BH22,""))</f>
        <v>885.73820000000001</v>
      </c>
      <c r="AZ22" s="160">
        <f>IF(ISNUMBER(AX22),IF(ISNUMBER(AY22-BD22),AY22-BD22,AY22),"")</f>
        <v>873.73820000000001</v>
      </c>
      <c r="BA22" s="160"/>
      <c r="BB22" s="160"/>
      <c r="BC22" s="68">
        <f>IF($Q22&lt;=$AQ$3,INDEX($AC$4:$AE$141,$AR22,AE$3),"")</f>
        <v>889.3</v>
      </c>
      <c r="BD22" s="188">
        <f>IF($Q22&lt;=$AQ$3,INDEX($Z$4:$AA$141,$AR22,AC$3),"")</f>
        <v>12</v>
      </c>
      <c r="BE22" s="105">
        <f>IF($Q22&lt;=$AQ$3,INDEX($Z$4:$AA$141,$AR22,AD$3),"")</f>
        <v>3000</v>
      </c>
      <c r="BF22" s="71" t="s">
        <v>132</v>
      </c>
      <c r="BG22" s="105">
        <v>885.73820000000001</v>
      </c>
      <c r="BH22" s="158">
        <f>IF(AU22=BH$3,"",IF(ISNUMBER(AW22),IF(BH$2=0,ABS(BC22-BG22),BC22-BG22),""))</f>
        <v>3.5617999999999483</v>
      </c>
      <c r="BI22" s="170">
        <f>IF(ISNUMBER(BG22),IF(AS22=CS$4,CN$4,IF(AS22=CS$5,CN$5,IF(AS22=CS$6,CN$6,IF(AS22=CS$7,CN$7,IF(AS22=CS$8,CN$8,""))))),"")</f>
        <v>1</v>
      </c>
      <c r="BJ22" s="171" t="str">
        <f>IF(ISNUMBER(BI22),INDEX(CU$4:CU$8,BI22,1),"")</f>
        <v>Caxambu</v>
      </c>
      <c r="BK22" s="171" t="s">
        <v>132</v>
      </c>
      <c r="BL22" s="170">
        <f>IF(BI22=1,MAX(BL$4:BL21)+1,0)</f>
        <v>19</v>
      </c>
      <c r="BM22" s="170">
        <f t="shared" si="19"/>
        <v>1</v>
      </c>
      <c r="BN22" s="170">
        <f>IF(BI22=1,IF(BM22=1,MAX(BN$4:BN21)+1,0),0)</f>
        <v>15</v>
      </c>
      <c r="BO22" s="73" t="str">
        <f>IF(BM22="","",IF(BL22&lt;=BN$3,MATCH(Q22,BN$4:BN$141,0),""))</f>
        <v/>
      </c>
      <c r="BP22" s="198" t="str">
        <f>IF(ISNUMBER($BO22),IF(BM22="","",IF($BL22&lt;=$BN$3,INDEX($AU$4:$AZ$76,MATCH($Q22,$BN$4:$BN$76,0),BP$2),"")),"")</f>
        <v/>
      </c>
      <c r="BQ22" s="195" t="str">
        <f>IF(ISNUMBER($BO22),IF(BN22="","",IF($BL22&lt;=$BN$3,INDEX($AU$4:$AZ$76,MATCH($Q22,$BN$4:$BN$76,0),BQ$2),"")),"")</f>
        <v/>
      </c>
      <c r="BR22" s="196" t="str">
        <f>IF(ISNUMBER($BO22),IF(BO22="","",IF($BL22&lt;=$BN$3,INDEX($AU$4:$AZ$76,MATCH($Q22,$BN$4:$BN$76,0),BR$2),"")),"")</f>
        <v/>
      </c>
      <c r="BS22" s="196" t="str">
        <f>IF(ISNUMBER($BO22),IF(BP22="","",IF($BL22&lt;=$BN$3,INDEX($AU$4:$AZ$76,MATCH($Q22,$BN$4:$BN$76,0),BS$2),"")),"")</f>
        <v/>
      </c>
      <c r="BT22" s="197" t="str">
        <f>IF(ISNUMBER($BO22),IF(BQ22="","",IF($BL22&lt;=$BN$3,INDEX($AU$4:$AZ$76,MATCH($Q22,$BN$4:$BN$76,0),BT$2),"")),"")</f>
        <v/>
      </c>
      <c r="BU22" s="197" t="str">
        <f>IF(ISNUMBER($BO22),IF(BR22="","",IF($BL22&lt;=$BN$3,INDEX($AU$4:$AZ$76,MATCH($Q22,$BN$4:$BN$76,0),BU$2),"")),"")</f>
        <v/>
      </c>
      <c r="BV22" s="196" t="str">
        <f>IF(ISNUMBER($BO22),IF(BS22="","",IF($BL22&lt;=$BN$3,INDEX($AU$4:$BE$76,MATCH($Q22,$BN$4:$BN$76,0),BV$2),"")),"")</f>
        <v/>
      </c>
      <c r="BW22" s="195" t="str">
        <f t="shared" si="20"/>
        <v/>
      </c>
      <c r="BX22" s="196" t="str">
        <f t="shared" si="11"/>
        <v/>
      </c>
      <c r="BY22" s="195" t="str">
        <f t="shared" si="21"/>
        <v/>
      </c>
      <c r="BZ22" s="227" t="str">
        <f t="shared" si="22"/>
        <v/>
      </c>
      <c r="CA22" s="115" t="str">
        <f t="shared" si="30"/>
        <v/>
      </c>
      <c r="CB22" s="170" t="str">
        <f>IF(ISNUMBER($BO22),IF(BS22="","",IF($BL22&lt;=$BN$3,INDEX($AU$4:$BG$76,MATCH($Q22,$BN$4:$BN$76,0),CB$2),"")),"")</f>
        <v/>
      </c>
      <c r="CC22" s="170" t="str">
        <f>IF(ISNUMBER($BO22),IF(BS22="","",IF($BL22&lt;=$BN$3,INDEX($AU$4:$BG$76,MATCH($Q22,$BN$4:$BN$76,0),CC$2),"")),"")</f>
        <v/>
      </c>
      <c r="CD22" s="207" t="str">
        <f t="shared" si="23"/>
        <v/>
      </c>
      <c r="CE22" s="207" t="str">
        <f t="shared" si="24"/>
        <v/>
      </c>
      <c r="CF22" s="207" t="str">
        <f t="shared" si="25"/>
        <v/>
      </c>
      <c r="CG22" s="222"/>
      <c r="CH22" s="222"/>
      <c r="CI22" s="207"/>
      <c r="CJ22" s="172"/>
      <c r="CK22" s="195">
        <v>22</v>
      </c>
      <c r="CL22" s="196">
        <v>1751145.5561201</v>
      </c>
      <c r="CM22" s="196">
        <v>7518134.5904952995</v>
      </c>
      <c r="CN22" s="197">
        <v>935.19989999999996</v>
      </c>
      <c r="CO22" s="104">
        <f t="shared" si="48"/>
        <v>935.19989999999996</v>
      </c>
      <c r="CP22" s="193"/>
      <c r="CQ22" s="104" t="s">
        <v>132</v>
      </c>
      <c r="CR22" s="104"/>
      <c r="CS22" s="104"/>
      <c r="CT22" s="104"/>
      <c r="CU22" s="104"/>
      <c r="CV22" s="104"/>
      <c r="CW22" s="104"/>
      <c r="CX22" s="104"/>
      <c r="CY22" s="104">
        <f t="shared" si="50"/>
        <v>905.19989999999996</v>
      </c>
      <c r="CZ22" s="104">
        <f t="shared" si="43"/>
        <v>905.19989999999996</v>
      </c>
      <c r="DA22" s="104">
        <v>1045.703</v>
      </c>
      <c r="DB22" s="104">
        <f t="shared" si="49"/>
        <v>1040.703</v>
      </c>
      <c r="DC22" s="104"/>
      <c r="DD22" s="104"/>
      <c r="DE22" s="104"/>
      <c r="DF22" s="104"/>
      <c r="DG22" s="104"/>
      <c r="DH22" s="104"/>
      <c r="DI22" s="104"/>
      <c r="DJ22" s="104"/>
      <c r="DK22" s="104"/>
      <c r="DL22" s="104"/>
      <c r="DM22" s="104"/>
    </row>
    <row r="23" spans="1:117" ht="14.25" customHeight="1" x14ac:dyDescent="0.25">
      <c r="A23" s="98">
        <f t="shared" si="27"/>
        <v>20</v>
      </c>
      <c r="B23" s="28"/>
      <c r="C23" s="116" t="s">
        <v>338</v>
      </c>
      <c r="D23" s="74" t="s">
        <v>147</v>
      </c>
      <c r="E23" s="74" t="s">
        <v>339</v>
      </c>
      <c r="F23" s="102">
        <v>460595</v>
      </c>
      <c r="G23" s="102">
        <v>7569395</v>
      </c>
      <c r="H23" s="95" t="s">
        <v>340</v>
      </c>
      <c r="I23" s="74" t="s">
        <v>295</v>
      </c>
      <c r="J23" s="74" t="s">
        <v>31</v>
      </c>
      <c r="K23" s="74">
        <v>36</v>
      </c>
      <c r="L23" s="86" t="str">
        <f t="shared" si="44"/>
        <v/>
      </c>
      <c r="M23" s="25" t="str">
        <f t="shared" si="2"/>
        <v xml:space="preserve">LMB08 </v>
      </c>
      <c r="N23" s="81">
        <f t="shared" si="34"/>
        <v>460595</v>
      </c>
      <c r="O23" s="81">
        <f t="shared" si="34"/>
        <v>7569395</v>
      </c>
      <c r="P23" s="30">
        <f t="shared" si="28"/>
        <v>20</v>
      </c>
      <c r="Q23" s="30">
        <f t="shared" si="29"/>
        <v>20</v>
      </c>
      <c r="R23" s="39" t="str">
        <f>p_Caxambu!R23</f>
        <v>504558 m E</v>
      </c>
      <c r="S23" s="39" t="str">
        <f>p_Caxambu!S23</f>
        <v>7566683 m S</v>
      </c>
      <c r="T23" s="39" t="str">
        <f>p_Caxambu!T23</f>
        <v>.</v>
      </c>
      <c r="U23" s="164" t="str">
        <f>p_Caxambu!U23</f>
        <v>CX</v>
      </c>
      <c r="V23" s="38" t="str">
        <f>p_Caxambu!V23</f>
        <v xml:space="preserve">CXU20 </v>
      </c>
      <c r="W23" s="39" t="str">
        <f>p_Caxambu!W23</f>
        <v xml:space="preserve">PM </v>
      </c>
      <c r="X23" s="38" t="str">
        <f>p_Caxambu!X23</f>
        <v xml:space="preserve">PM </v>
      </c>
      <c r="Y23" s="33">
        <f>IF(X23=CK$4,CN$4,IF(X23=CK$5,CN$5,IF(X23=CK$6,CN$6,IF(X23=CK$7,CN$7,IF(X23=CK$8,CN$8,IF(X23=CK$9,CN$9,IF(X23=CK$10,CN$10,"")))))))</f>
        <v>5</v>
      </c>
      <c r="Z23" s="53">
        <f>p_Caxambu!Z23</f>
        <v>6</v>
      </c>
      <c r="AA23" s="54">
        <f>p_Caxambu!AA23</f>
        <v>1000</v>
      </c>
      <c r="AB23" s="39" t="str">
        <f>p_Caxambu!AB23</f>
        <v>-</v>
      </c>
      <c r="AC23" s="166">
        <f>p_Caxambu!AD23</f>
        <v>1749831.9262871</v>
      </c>
      <c r="AD23" s="166">
        <f>p_Caxambu!AE23</f>
        <v>7516958.9035601998</v>
      </c>
      <c r="AE23" s="39">
        <f>p_Caxambu!AF23</f>
        <v>947.3</v>
      </c>
      <c r="AF23" s="18">
        <f>p_Caxambu!AG23</f>
        <v>15</v>
      </c>
      <c r="AG23" s="31">
        <v>8</v>
      </c>
      <c r="AH23" s="57">
        <v>900.90809999999999</v>
      </c>
      <c r="AI23" s="31"/>
      <c r="AJ23" s="31"/>
      <c r="AK23" t="str">
        <f>""</f>
        <v/>
      </c>
      <c r="AL23" t="str">
        <f>""</f>
        <v/>
      </c>
      <c r="AM23" t="str">
        <f>""</f>
        <v/>
      </c>
      <c r="AN23" s="36">
        <f>IF(AND(ISNUMBER(Q23),ISNUMBER(AA23)),MAX(AN$4:AN22)+1,0)</f>
        <v>17</v>
      </c>
      <c r="AO23" s="1">
        <f t="shared" si="45"/>
        <v>16.320105306310751</v>
      </c>
      <c r="AP23" s="1">
        <f t="shared" si="46"/>
        <v>1.251487073933914E-4</v>
      </c>
      <c r="AQ23" s="36">
        <f>IF(AA23=CK$11,0,IF(AND(ISNUMBER(Y23),ISNUMBER(Q23)),MAX(AQ$4:AQ22)+1,0))</f>
        <v>17</v>
      </c>
      <c r="AR23" s="73">
        <f t="shared" si="6"/>
        <v>23</v>
      </c>
      <c r="AS23" s="73" t="str">
        <f t="shared" si="17"/>
        <v>CX</v>
      </c>
      <c r="AT23" s="73" t="str">
        <f t="shared" si="7"/>
        <v xml:space="preserve">CXU23 </v>
      </c>
      <c r="AU23" s="58" t="str">
        <f t="shared" si="8"/>
        <v xml:space="preserve">PT </v>
      </c>
      <c r="AV23" s="58">
        <f t="shared" si="47"/>
        <v>20</v>
      </c>
      <c r="AW23" s="68">
        <f t="shared" si="18"/>
        <v>1751009.5216330001</v>
      </c>
      <c r="AX23" s="68">
        <f t="shared" si="10"/>
        <v>7518866.3792765997</v>
      </c>
      <c r="AY23" s="160">
        <f>IF(BH23="",BC23,IF(ISNUMBER(AX23),BC23-BH23,""))</f>
        <v>900.90809999999999</v>
      </c>
      <c r="AZ23" s="160">
        <f>IF(ISNUMBER(AX23),IF(ISNUMBER(AY23-BD23),AY23-BD23,AY23),"")</f>
        <v>890.90809999999999</v>
      </c>
      <c r="BA23" s="160"/>
      <c r="BB23" s="160"/>
      <c r="BC23" s="68">
        <f>IF($Q23&lt;=$AQ$3,INDEX($AC$4:$AE$141,$AR23,AE$3),"")</f>
        <v>899.3</v>
      </c>
      <c r="BD23" s="188">
        <f>IF($Q23&lt;=$AQ$3,INDEX($Z$4:$AA$141,$AR23,AC$3),"")</f>
        <v>10</v>
      </c>
      <c r="BE23" s="105">
        <f>IF($Q23&lt;=$AQ$3,INDEX($Z$4:$AA$141,$AR23,AD$3),"")</f>
        <v>3000</v>
      </c>
      <c r="BF23" s="71" t="s">
        <v>132</v>
      </c>
      <c r="BG23" s="105">
        <v>900.90809999999999</v>
      </c>
      <c r="BH23" s="158">
        <f>IF(AU23=BH$3,"",IF(ISNUMBER(AW23),IF(BH$2=0,ABS(BC23-BG23),BC23-BG23),""))</f>
        <v>-1.6081000000000358</v>
      </c>
      <c r="BI23" s="170">
        <f>IF(ISNUMBER(BG23),IF(AS23=CS$4,CN$4,IF(AS23=CS$5,CN$5,IF(AS23=CS$6,CN$6,IF(AS23=CS$7,CN$7,IF(AS23=CS$8,CN$8,""))))),"")</f>
        <v>1</v>
      </c>
      <c r="BJ23" s="171" t="str">
        <f>IF(ISNUMBER(BI23),INDEX(CU$4:CU$8,BI23,1),"")</f>
        <v>Caxambu</v>
      </c>
      <c r="BK23" s="171" t="s">
        <v>132</v>
      </c>
      <c r="BL23" s="170">
        <f>IF(BI23=1,MAX(BL$4:BL22)+1,0)</f>
        <v>20</v>
      </c>
      <c r="BM23" s="170">
        <f t="shared" si="19"/>
        <v>1</v>
      </c>
      <c r="BN23" s="170">
        <f>IF(BI23=1,IF(BM23=1,MAX(BN$4:BN22)+1,0),0)</f>
        <v>16</v>
      </c>
      <c r="BO23" s="73" t="str">
        <f>IF(BM23="","",IF(BL23&lt;=BN$3,MATCH(Q23,BN$4:BN$141,0),""))</f>
        <v/>
      </c>
      <c r="BP23" s="198" t="str">
        <f>IF(ISNUMBER($BO23),IF(BM23="","",IF($BL23&lt;=$BN$3,INDEX($AU$4:$AZ$76,MATCH($Q23,$BN$4:$BN$76,0),BP$2),"")),"")</f>
        <v/>
      </c>
      <c r="BQ23" s="195" t="str">
        <f>IF(ISNUMBER($BO23),IF(BN23="","",IF($BL23&lt;=$BN$3,INDEX($AU$4:$AZ$76,MATCH($Q23,$BN$4:$BN$76,0),BQ$2),"")),"")</f>
        <v/>
      </c>
      <c r="BR23" s="196" t="str">
        <f>IF(ISNUMBER($BO23),IF(BO23="","",IF($BL23&lt;=$BN$3,INDEX($AU$4:$AZ$76,MATCH($Q23,$BN$4:$BN$76,0),BR$2),"")),"")</f>
        <v/>
      </c>
      <c r="BS23" s="196" t="str">
        <f>IF(ISNUMBER($BO23),IF(BP23="","",IF($BL23&lt;=$BN$3,INDEX($AU$4:$AZ$76,MATCH($Q23,$BN$4:$BN$76,0),BS$2),"")),"")</f>
        <v/>
      </c>
      <c r="BT23" s="197" t="str">
        <f>IF(ISNUMBER($BO23),IF(BQ23="","",IF($BL23&lt;=$BN$3,INDEX($AU$4:$AZ$76,MATCH($Q23,$BN$4:$BN$76,0),BT$2),"")),"")</f>
        <v/>
      </c>
      <c r="BU23" s="197" t="str">
        <f>IF(ISNUMBER($BO23),IF(BR23="","",IF($BL23&lt;=$BN$3,INDEX($AU$4:$AZ$76,MATCH($Q23,$BN$4:$BN$76,0),BU$2),"")),"")</f>
        <v/>
      </c>
      <c r="BV23" s="196" t="str">
        <f>IF(ISNUMBER($BO23),IF(BS23="","",IF($BL23&lt;=$BN$3,INDEX($AU$4:$BE$76,MATCH($Q23,$BN$4:$BN$76,0),BV$2),"")),"")</f>
        <v/>
      </c>
      <c r="BW23" s="195" t="str">
        <f t="shared" si="20"/>
        <v/>
      </c>
      <c r="BX23" s="196" t="str">
        <f t="shared" si="11"/>
        <v/>
      </c>
      <c r="BY23" s="195" t="str">
        <f t="shared" si="21"/>
        <v/>
      </c>
      <c r="BZ23" s="227" t="str">
        <f t="shared" si="22"/>
        <v/>
      </c>
      <c r="CA23" s="115" t="str">
        <f t="shared" si="30"/>
        <v/>
      </c>
      <c r="CB23" s="170" t="str">
        <f>IF(ISNUMBER($BO23),IF(BS23="","",IF($BL23&lt;=$BN$3,INDEX($AU$4:$BG$76,MATCH($Q23,$BN$4:$BN$76,0),CB$2),"")),"")</f>
        <v/>
      </c>
      <c r="CC23" s="170" t="str">
        <f>IF(ISNUMBER($BO23),IF(BS23="","",IF($BL23&lt;=$BN$3,INDEX($AU$4:$BG$76,MATCH($Q23,$BN$4:$BN$76,0),CC$2),"")),"")</f>
        <v/>
      </c>
      <c r="CD23" s="207" t="str">
        <f t="shared" si="23"/>
        <v/>
      </c>
      <c r="CE23" s="207" t="str">
        <f t="shared" si="24"/>
        <v/>
      </c>
      <c r="CF23" s="207" t="str">
        <f t="shared" si="25"/>
        <v/>
      </c>
      <c r="CG23" s="222"/>
      <c r="CH23" s="222"/>
      <c r="CI23" s="207"/>
      <c r="CJ23" s="172"/>
      <c r="CK23" s="195">
        <v>23</v>
      </c>
      <c r="CL23" s="196">
        <v>1750457.6195531001</v>
      </c>
      <c r="CM23" s="196">
        <v>7518022.6857265998</v>
      </c>
      <c r="CN23" s="197">
        <v>916.69200000000001</v>
      </c>
      <c r="CO23" s="104">
        <f t="shared" si="48"/>
        <v>916.69200000000001</v>
      </c>
      <c r="CP23" s="193"/>
      <c r="CQ23" s="104" t="s">
        <v>132</v>
      </c>
      <c r="CR23" s="104"/>
      <c r="CS23" s="104"/>
      <c r="CT23" s="104"/>
      <c r="CU23" s="104"/>
      <c r="CV23" s="104"/>
      <c r="CW23" s="104"/>
      <c r="CX23" s="104"/>
      <c r="CY23" s="104">
        <f t="shared" si="50"/>
        <v>886.69200000000001</v>
      </c>
      <c r="CZ23" s="104">
        <f t="shared" si="43"/>
        <v>886.69200000000001</v>
      </c>
      <c r="DA23" s="104">
        <v>873.03129999999999</v>
      </c>
      <c r="DB23" s="104">
        <f t="shared" si="49"/>
        <v>868.03129999999999</v>
      </c>
      <c r="DC23" s="104"/>
      <c r="DD23" s="104"/>
      <c r="DE23" s="104"/>
      <c r="DF23" s="104"/>
      <c r="DG23" s="104"/>
      <c r="DH23" s="104"/>
      <c r="DI23" s="104"/>
      <c r="DJ23" s="104"/>
      <c r="DK23" s="104"/>
      <c r="DL23" s="104"/>
      <c r="DM23" s="104"/>
    </row>
    <row r="24" spans="1:117" ht="14.25" customHeight="1" x14ac:dyDescent="0.25">
      <c r="A24" s="98">
        <f t="shared" si="27"/>
        <v>21</v>
      </c>
      <c r="B24" s="28"/>
      <c r="C24" s="116" t="s">
        <v>338</v>
      </c>
      <c r="D24" s="74" t="s">
        <v>147</v>
      </c>
      <c r="E24" s="74" t="s">
        <v>339</v>
      </c>
      <c r="F24" s="102">
        <v>460595</v>
      </c>
      <c r="G24" s="102">
        <v>7569395</v>
      </c>
      <c r="H24" s="95" t="s">
        <v>340</v>
      </c>
      <c r="I24" s="74" t="s">
        <v>295</v>
      </c>
      <c r="J24" s="74" t="s">
        <v>31</v>
      </c>
      <c r="K24" s="74">
        <v>36</v>
      </c>
      <c r="L24" s="86" t="str">
        <f t="shared" si="44"/>
        <v/>
      </c>
      <c r="M24" s="25" t="str">
        <f t="shared" si="2"/>
        <v xml:space="preserve">LMB08 </v>
      </c>
      <c r="N24" s="81">
        <f t="shared" si="34"/>
        <v>460595</v>
      </c>
      <c r="O24" s="81">
        <f t="shared" si="34"/>
        <v>7569395</v>
      </c>
      <c r="P24" s="30">
        <f t="shared" si="28"/>
        <v>21</v>
      </c>
      <c r="Q24" s="30">
        <f t="shared" si="29"/>
        <v>21</v>
      </c>
      <c r="R24" s="39" t="str">
        <f>p_Caxambu!R24</f>
        <v>504399 m E</v>
      </c>
      <c r="S24" s="39" t="str">
        <f>p_Caxambu!S24</f>
        <v>7567028 m S</v>
      </c>
      <c r="T24" s="39" t="str">
        <f>p_Caxambu!T24</f>
        <v>.</v>
      </c>
      <c r="U24" s="164" t="str">
        <f>p_Caxambu!U24</f>
        <v>CX</v>
      </c>
      <c r="V24" s="38" t="str">
        <f>p_Caxambu!V24</f>
        <v xml:space="preserve">CXU21 </v>
      </c>
      <c r="W24" s="39" t="str">
        <f>p_Caxambu!W24</f>
        <v xml:space="preserve">NC </v>
      </c>
      <c r="X24" s="38" t="str">
        <f>p_Caxambu!X24</f>
        <v xml:space="preserve">NC </v>
      </c>
      <c r="Y24" s="33">
        <f>IF(X24=CK$4,CN$4,IF(X24=CK$5,CN$5,IF(X24=CK$6,CN$6,IF(X24=CK$7,CN$7,IF(X24=CK$8,CN$8,IF(X24=CK$9,CN$9,IF(X24=CK$10,CN$10,"")))))))</f>
        <v>4</v>
      </c>
      <c r="Z24" s="53" t="str">
        <f>p_Caxambu!Z24</f>
        <v xml:space="preserve">- </v>
      </c>
      <c r="AA24" s="54">
        <f>p_Caxambu!AA24</f>
        <v>180</v>
      </c>
      <c r="AB24" s="39" t="str">
        <f>p_Caxambu!AB24</f>
        <v>-</v>
      </c>
      <c r="AC24" s="166">
        <f>p_Caxambu!AD24</f>
        <v>1749698.2862015001</v>
      </c>
      <c r="AD24" s="166">
        <f>p_Caxambu!AE24</f>
        <v>7517322.3457421996</v>
      </c>
      <c r="AE24" s="39">
        <f>p_Caxambu!AF24</f>
        <v>956.7</v>
      </c>
      <c r="AF24" s="18">
        <f>p_Caxambu!AG24</f>
        <v>14</v>
      </c>
      <c r="AG24" s="31">
        <v>8</v>
      </c>
      <c r="AH24" s="57">
        <v>930.14520000000005</v>
      </c>
      <c r="AI24" s="31"/>
      <c r="AJ24" s="31"/>
      <c r="AK24" t="str">
        <f>""</f>
        <v/>
      </c>
      <c r="AL24" t="str">
        <f>""</f>
        <v/>
      </c>
      <c r="AM24" t="str">
        <f>""</f>
        <v/>
      </c>
      <c r="AN24" s="36">
        <f>IF(AND(ISNUMBER(Q24),ISNUMBER(AA24)),MAX(AN$4:AN23)+1,0)</f>
        <v>18</v>
      </c>
      <c r="AO24" s="1">
        <f t="shared" si="45"/>
        <v>16.320894377364496</v>
      </c>
      <c r="AP24" s="1">
        <f t="shared" si="46"/>
        <v>1.2639055036763177E-4</v>
      </c>
      <c r="AQ24" s="36">
        <f>IF(AA24=CK$11,0,IF(AND(ISNUMBER(Y24),ISNUMBER(Q24)),MAX(AQ$4:AQ23)+1,0))</f>
        <v>18</v>
      </c>
      <c r="AR24" s="73">
        <f t="shared" si="6"/>
        <v>24</v>
      </c>
      <c r="AS24" s="73" t="str">
        <f t="shared" si="17"/>
        <v>CX</v>
      </c>
      <c r="AT24" s="73" t="str">
        <f t="shared" si="7"/>
        <v xml:space="preserve">CXU24 </v>
      </c>
      <c r="AU24" s="58" t="str">
        <f t="shared" si="8"/>
        <v xml:space="preserve">NC </v>
      </c>
      <c r="AV24" s="58">
        <f t="shared" si="47"/>
        <v>21</v>
      </c>
      <c r="AW24" s="68">
        <f t="shared" si="18"/>
        <v>1750943.5973926999</v>
      </c>
      <c r="AX24" s="68">
        <f t="shared" si="10"/>
        <v>7517871.4945341004</v>
      </c>
      <c r="AY24" s="160">
        <f>IF(BH24="",BC24,IF(ISNUMBER(AX24),BC24-BH24,""))</f>
        <v>930.14520000000005</v>
      </c>
      <c r="AZ24" s="160">
        <f>IF(ISNUMBER(AX24),IF(ISNUMBER(AY24-BD24),AY24-BD24,AY24),"")</f>
        <v>930.14520000000005</v>
      </c>
      <c r="BA24" s="160"/>
      <c r="BB24" s="160"/>
      <c r="BC24" s="68">
        <f>IF($Q24&lt;=$AQ$3,INDEX($AC$4:$AE$141,$AR24,AE$3),"")</f>
        <v>927.2</v>
      </c>
      <c r="BD24" s="188" t="str">
        <f>IF($Q24&lt;=$AQ$3,INDEX($Z$4:$AA$141,$AR24,AC$3),"")</f>
        <v xml:space="preserve">- </v>
      </c>
      <c r="BE24" s="105">
        <f>IF($Q24&lt;=$AQ$3,INDEX($Z$4:$AA$141,$AR24,AD$3),"")</f>
        <v>3600</v>
      </c>
      <c r="BF24" s="71" t="s">
        <v>132</v>
      </c>
      <c r="BG24" s="105">
        <v>930.14520000000005</v>
      </c>
      <c r="BH24" s="158">
        <f>IF(AU24=BH$3,"",IF(ISNUMBER(AW24),IF(BH$2=0,ABS(BC24-BG24),BC24-BG24),""))</f>
        <v>-2.9451999999999998</v>
      </c>
      <c r="BI24" s="170">
        <f>IF(ISNUMBER(BG24),IF(AS24=CS$4,CN$4,IF(AS24=CS$5,CN$5,IF(AS24=CS$6,CN$6,IF(AS24=CS$7,CN$7,IF(AS24=CS$8,CN$8,""))))),"")</f>
        <v>1</v>
      </c>
      <c r="BJ24" s="171" t="str">
        <f>IF(ISNUMBER(BI24),INDEX(CU$4:CU$8,BI24,1),"")</f>
        <v>Caxambu</v>
      </c>
      <c r="BK24" s="171" t="s">
        <v>132</v>
      </c>
      <c r="BL24" s="170">
        <f>IF(BI24=1,MAX(BL$4:BL23)+1,0)</f>
        <v>21</v>
      </c>
      <c r="BM24" s="170">
        <f t="shared" si="19"/>
        <v>0</v>
      </c>
      <c r="BN24" s="170">
        <f>IF(BI24=1,IF(BM24=1,MAX(BN$4:BN23)+1,0),0)</f>
        <v>0</v>
      </c>
      <c r="BO24" s="73" t="str">
        <f>IF(BM24="","",IF(BL24&lt;=BN$3,MATCH(Q24,BN$4:BN$141,0),""))</f>
        <v/>
      </c>
      <c r="BP24" s="198" t="str">
        <f>IF(ISNUMBER($BO24),IF(BM24="","",IF($BL24&lt;=$BN$3,INDEX($AU$4:$AZ$76,MATCH($Q24,$BN$4:$BN$76,0),BP$2),"")),"")</f>
        <v/>
      </c>
      <c r="BQ24" s="195" t="str">
        <f>IF(ISNUMBER($BO24),IF(BN24="","",IF($BL24&lt;=$BN$3,INDEX($AU$4:$AZ$76,MATCH($Q24,$BN$4:$BN$76,0),BQ$2),"")),"")</f>
        <v/>
      </c>
      <c r="BR24" s="196" t="str">
        <f>IF(ISNUMBER($BO24),IF(BO24="","",IF($BL24&lt;=$BN$3,INDEX($AU$4:$AZ$76,MATCH($Q24,$BN$4:$BN$76,0),BR$2),"")),"")</f>
        <v/>
      </c>
      <c r="BS24" s="196" t="str">
        <f>IF(ISNUMBER($BO24),IF(BP24="","",IF($BL24&lt;=$BN$3,INDEX($AU$4:$AZ$76,MATCH($Q24,$BN$4:$BN$76,0),BS$2),"")),"")</f>
        <v/>
      </c>
      <c r="BT24" s="197" t="str">
        <f>IF(ISNUMBER($BO24),IF(BQ24="","",IF($BL24&lt;=$BN$3,INDEX($AU$4:$AZ$76,MATCH($Q24,$BN$4:$BN$76,0),BT$2),"")),"")</f>
        <v/>
      </c>
      <c r="BU24" s="197" t="str">
        <f>IF(ISNUMBER($BO24),IF(BR24="","",IF($BL24&lt;=$BN$3,INDEX($AU$4:$AZ$76,MATCH($Q24,$BN$4:$BN$76,0),BU$2),"")),"")</f>
        <v/>
      </c>
      <c r="BV24" s="196" t="str">
        <f>IF(ISNUMBER($BO24),IF(BS24="","",IF($BL24&lt;=$BN$3,INDEX($AU$4:$BE$76,MATCH($Q24,$BN$4:$BN$76,0),BV$2),"")),"")</f>
        <v/>
      </c>
      <c r="BW24" s="195" t="str">
        <f t="shared" si="20"/>
        <v/>
      </c>
      <c r="BX24" s="196" t="str">
        <f t="shared" si="11"/>
        <v/>
      </c>
      <c r="BY24" s="195" t="str">
        <f t="shared" si="21"/>
        <v/>
      </c>
      <c r="BZ24" s="227" t="str">
        <f t="shared" si="22"/>
        <v/>
      </c>
      <c r="CA24" s="115" t="str">
        <f t="shared" si="30"/>
        <v/>
      </c>
      <c r="CB24" s="170" t="str">
        <f>IF(ISNUMBER($BO24),IF(BS24="","",IF($BL24&lt;=$BN$3,INDEX($AU$4:$BG$76,MATCH($Q24,$BN$4:$BN$76,0),CB$2),"")),"")</f>
        <v/>
      </c>
      <c r="CC24" s="170" t="str">
        <f>IF(ISNUMBER($BO24),IF(BS24="","",IF($BL24&lt;=$BN$3,INDEX($AU$4:$BG$76,MATCH($Q24,$BN$4:$BN$76,0),CC$2),"")),"")</f>
        <v/>
      </c>
      <c r="CD24" s="207" t="str">
        <f t="shared" si="23"/>
        <v/>
      </c>
      <c r="CE24" s="207" t="str">
        <f t="shared" si="24"/>
        <v/>
      </c>
      <c r="CF24" s="207" t="str">
        <f t="shared" si="25"/>
        <v/>
      </c>
      <c r="CG24" s="222"/>
      <c r="CH24" s="222"/>
      <c r="CI24" s="207"/>
      <c r="CJ24" s="172"/>
      <c r="CK24" s="195">
        <v>24</v>
      </c>
      <c r="CL24" s="196">
        <v>1750114.3183943999</v>
      </c>
      <c r="CM24" s="196">
        <v>7517589.8519973997</v>
      </c>
      <c r="CN24" s="197">
        <v>919.32759999999996</v>
      </c>
      <c r="CO24" s="104">
        <f t="shared" si="48"/>
        <v>919.32759999999996</v>
      </c>
      <c r="CP24" s="193"/>
      <c r="CQ24" s="104" t="s">
        <v>132</v>
      </c>
      <c r="CR24" s="104"/>
      <c r="CS24" s="104"/>
      <c r="CT24" s="104"/>
      <c r="CU24" s="104"/>
      <c r="CV24" s="104"/>
      <c r="CW24" s="104"/>
      <c r="CX24" s="104"/>
      <c r="CY24" s="104">
        <f t="shared" si="50"/>
        <v>889.32759999999996</v>
      </c>
      <c r="CZ24" s="104">
        <f t="shared" si="43"/>
        <v>889.32759999999996</v>
      </c>
      <c r="DA24" s="104">
        <v>892.81370000000004</v>
      </c>
      <c r="DB24" s="104">
        <f t="shared" si="49"/>
        <v>887.81370000000004</v>
      </c>
      <c r="DC24" s="104"/>
      <c r="DD24" s="104"/>
      <c r="DE24" s="104"/>
      <c r="DF24" s="104"/>
      <c r="DG24" s="104"/>
      <c r="DH24" s="104"/>
      <c r="DI24" s="104"/>
      <c r="DJ24" s="104"/>
      <c r="DK24" s="104"/>
      <c r="DL24" s="104"/>
      <c r="DM24" s="104"/>
    </row>
    <row r="25" spans="1:117" ht="14.25" customHeight="1" x14ac:dyDescent="0.25">
      <c r="A25" s="98">
        <f t="shared" si="27"/>
        <v>22</v>
      </c>
      <c r="B25" s="28"/>
      <c r="C25" s="116" t="s">
        <v>338</v>
      </c>
      <c r="D25" s="74" t="s">
        <v>147</v>
      </c>
      <c r="E25" s="74" t="s">
        <v>339</v>
      </c>
      <c r="F25" s="102">
        <v>460595</v>
      </c>
      <c r="G25" s="102">
        <v>7569395</v>
      </c>
      <c r="H25" s="95" t="s">
        <v>340</v>
      </c>
      <c r="I25" s="74" t="s">
        <v>295</v>
      </c>
      <c r="J25" s="74" t="s">
        <v>31</v>
      </c>
      <c r="K25" s="74">
        <v>36</v>
      </c>
      <c r="L25" s="86" t="str">
        <f t="shared" si="44"/>
        <v/>
      </c>
      <c r="M25" s="25" t="str">
        <f t="shared" si="2"/>
        <v xml:space="preserve">LMB08 </v>
      </c>
      <c r="N25" s="81">
        <f t="shared" si="34"/>
        <v>460595</v>
      </c>
      <c r="O25" s="81">
        <f t="shared" si="34"/>
        <v>7569395</v>
      </c>
      <c r="P25" s="30">
        <f t="shared" si="28"/>
        <v>22</v>
      </c>
      <c r="Q25" s="30">
        <f t="shared" si="29"/>
        <v>22</v>
      </c>
      <c r="R25" s="39" t="str">
        <f>p_Caxambu!R25</f>
        <v>506911 m E</v>
      </c>
      <c r="S25" s="39" t="str">
        <f>p_Caxambu!S25</f>
        <v>7569974 m S</v>
      </c>
      <c r="T25" s="39" t="str">
        <f>p_Caxambu!T25</f>
        <v>.</v>
      </c>
      <c r="U25" s="164" t="str">
        <f>p_Caxambu!U25</f>
        <v>CX</v>
      </c>
      <c r="V25" s="38" t="str">
        <f>p_Caxambu!V25</f>
        <v xml:space="preserve">CXU22 </v>
      </c>
      <c r="W25" s="39" t="str">
        <f>p_Caxambu!W25</f>
        <v xml:space="preserve">PT </v>
      </c>
      <c r="X25" s="38" t="str">
        <f>p_Caxambu!X25</f>
        <v xml:space="preserve">PT </v>
      </c>
      <c r="Y25" s="33">
        <f>IF(X25=CK$4,CN$4,IF(X25=CK$5,CN$5,IF(X25=CK$6,CN$6,IF(X25=CK$7,CN$7,IF(X25=CK$8,CN$8,IF(X25=CK$9,CN$9,IF(X25=CK$10,CN$10,"")))))))</f>
        <v>2</v>
      </c>
      <c r="Z25" s="53">
        <f>p_Caxambu!Z25</f>
        <v>12</v>
      </c>
      <c r="AA25" s="54">
        <f>p_Caxambu!AA25</f>
        <v>3000</v>
      </c>
      <c r="AB25" s="39" t="str">
        <f>p_Caxambu!AB25</f>
        <v>-</v>
      </c>
      <c r="AC25" s="166">
        <f>p_Caxambu!AD25</f>
        <v>1752489.3107813001</v>
      </c>
      <c r="AD25" s="166">
        <f>p_Caxambu!AE25</f>
        <v>7520112.8199843001</v>
      </c>
      <c r="AE25" s="39">
        <f>p_Caxambu!AF25</f>
        <v>889.3</v>
      </c>
      <c r="AF25" s="18">
        <f>p_Caxambu!AG25</f>
        <v>13</v>
      </c>
      <c r="AG25" s="31">
        <v>8</v>
      </c>
      <c r="AH25" s="57">
        <v>935.19989999999996</v>
      </c>
      <c r="AI25" s="31"/>
      <c r="AJ25" s="31"/>
      <c r="AK25" t="str">
        <f>""</f>
        <v/>
      </c>
      <c r="AL25" t="str">
        <f>""</f>
        <v/>
      </c>
      <c r="AM25" t="str">
        <f>""</f>
        <v/>
      </c>
      <c r="AN25" s="36">
        <f>IF(AND(ISNUMBER(Q25),ISNUMBER(AA25)),MAX(AN$4:AN24)+1,0)</f>
        <v>19</v>
      </c>
      <c r="AO25" s="1">
        <f t="shared" si="45"/>
        <v>16.326952789292761</v>
      </c>
      <c r="AP25" s="1">
        <f t="shared" si="46"/>
        <v>1.1748627202041907E-4</v>
      </c>
      <c r="AQ25" s="36">
        <f>IF(AA25=CK$11,0,IF(AND(ISNUMBER(Y25),ISNUMBER(Q25)),MAX(AQ$4:AQ24)+1,0))</f>
        <v>19</v>
      </c>
      <c r="AR25" s="73">
        <f t="shared" si="6"/>
        <v>25</v>
      </c>
      <c r="AS25" s="73" t="str">
        <f t="shared" si="17"/>
        <v>CX</v>
      </c>
      <c r="AT25" s="73" t="str">
        <f t="shared" si="7"/>
        <v xml:space="preserve">CXU25 </v>
      </c>
      <c r="AU25" s="58" t="str">
        <f t="shared" si="8"/>
        <v xml:space="preserve">NC </v>
      </c>
      <c r="AV25" s="58">
        <f t="shared" si="47"/>
        <v>22</v>
      </c>
      <c r="AW25" s="68">
        <f t="shared" si="18"/>
        <v>1751145.5561201</v>
      </c>
      <c r="AX25" s="68">
        <f t="shared" si="10"/>
        <v>7518134.5904952995</v>
      </c>
      <c r="AY25" s="160">
        <f>IF(BH25="",BC25,IF(ISNUMBER(AX25),BC25-BH25,""))</f>
        <v>935.19989999999996</v>
      </c>
      <c r="AZ25" s="160">
        <f>IF(ISNUMBER(AX25),IF(ISNUMBER(AY25-BD25),AY25-BD25,AY25),"")</f>
        <v>935.19989999999996</v>
      </c>
      <c r="BA25" s="160"/>
      <c r="BB25" s="160"/>
      <c r="BC25" s="68">
        <f>IF($Q25&lt;=$AQ$3,INDEX($AC$4:$AE$141,$AR25,AE$3),"")</f>
        <v>927.1</v>
      </c>
      <c r="BD25" s="188" t="str">
        <f>IF($Q25&lt;=$AQ$3,INDEX($Z$4:$AA$141,$AR25,AC$3),"")</f>
        <v xml:space="preserve">- </v>
      </c>
      <c r="BE25" s="105">
        <f>IF($Q25&lt;=$AQ$3,INDEX($Z$4:$AA$141,$AR25,AD$3),"")</f>
        <v>3600</v>
      </c>
      <c r="BF25" s="71" t="s">
        <v>132</v>
      </c>
      <c r="BG25" s="105">
        <v>935.19989999999996</v>
      </c>
      <c r="BH25" s="158">
        <f>IF(AU25=BH$3,"",IF(ISNUMBER(AW25),IF(BH$2=0,ABS(BC25-BG25),BC25-BG25),""))</f>
        <v>-8.0998999999999342</v>
      </c>
      <c r="BI25" s="170">
        <f>IF(ISNUMBER(BG25),IF(AS25=CS$4,CN$4,IF(AS25=CS$5,CN$5,IF(AS25=CS$6,CN$6,IF(AS25=CS$7,CN$7,IF(AS25=CS$8,CN$8,""))))),"")</f>
        <v>1</v>
      </c>
      <c r="BJ25" s="171" t="str">
        <f>IF(ISNUMBER(BI25),INDEX(CU$4:CU$8,BI25,1),"")</f>
        <v>Caxambu</v>
      </c>
      <c r="BK25" s="171" t="s">
        <v>132</v>
      </c>
      <c r="BL25" s="170">
        <f>IF(BI25=1,MAX(BL$4:BL24)+1,0)</f>
        <v>22</v>
      </c>
      <c r="BM25" s="170">
        <f t="shared" si="19"/>
        <v>0</v>
      </c>
      <c r="BN25" s="170">
        <f>IF(BI25=1,IF(BM25=1,MAX(BN$4:BN24)+1,0),0)</f>
        <v>0</v>
      </c>
      <c r="BO25" s="73" t="str">
        <f>IF(BM25="","",IF(BL25&lt;=BN$3,MATCH(Q25,BN$4:BN$141,0),""))</f>
        <v/>
      </c>
      <c r="BP25" s="198" t="str">
        <f>IF(ISNUMBER($BO25),IF(BM25="","",IF($BL25&lt;=$BN$3,INDEX($AU$4:$AZ$76,MATCH($Q25,$BN$4:$BN$76,0),BP$2),"")),"")</f>
        <v/>
      </c>
      <c r="BQ25" s="195" t="str">
        <f>IF(ISNUMBER($BO25),IF(BN25="","",IF($BL25&lt;=$BN$3,INDEX($AU$4:$AZ$76,MATCH($Q25,$BN$4:$BN$76,0),BQ$2),"")),"")</f>
        <v/>
      </c>
      <c r="BR25" s="196" t="str">
        <f>IF(ISNUMBER($BO25),IF(BO25="","",IF($BL25&lt;=$BN$3,INDEX($AU$4:$AZ$76,MATCH($Q25,$BN$4:$BN$76,0),BR$2),"")),"")</f>
        <v/>
      </c>
      <c r="BS25" s="196" t="str">
        <f>IF(ISNUMBER($BO25),IF(BP25="","",IF($BL25&lt;=$BN$3,INDEX($AU$4:$AZ$76,MATCH($Q25,$BN$4:$BN$76,0),BS$2),"")),"")</f>
        <v/>
      </c>
      <c r="BT25" s="197" t="str">
        <f>IF(ISNUMBER($BO25),IF(BQ25="","",IF($BL25&lt;=$BN$3,INDEX($AU$4:$AZ$76,MATCH($Q25,$BN$4:$BN$76,0),BT$2),"")),"")</f>
        <v/>
      </c>
      <c r="BU25" s="197" t="str">
        <f>IF(ISNUMBER($BO25),IF(BR25="","",IF($BL25&lt;=$BN$3,INDEX($AU$4:$AZ$76,MATCH($Q25,$BN$4:$BN$76,0),BU$2),"")),"")</f>
        <v/>
      </c>
      <c r="BV25" s="196" t="str">
        <f>IF(ISNUMBER($BO25),IF(BS25="","",IF($BL25&lt;=$BN$3,INDEX($AU$4:$BE$76,MATCH($Q25,$BN$4:$BN$76,0),BV$2),"")),"")</f>
        <v/>
      </c>
      <c r="BW25" s="195" t="str">
        <f t="shared" si="20"/>
        <v/>
      </c>
      <c r="BX25" s="196" t="str">
        <f t="shared" si="11"/>
        <v/>
      </c>
      <c r="BY25" s="195" t="str">
        <f t="shared" si="21"/>
        <v/>
      </c>
      <c r="BZ25" s="227" t="str">
        <f t="shared" si="22"/>
        <v/>
      </c>
      <c r="CA25" s="115" t="str">
        <f t="shared" si="30"/>
        <v/>
      </c>
      <c r="CB25" s="170" t="str">
        <f>IF(ISNUMBER($BO25),IF(BS25="","",IF($BL25&lt;=$BN$3,INDEX($AU$4:$BG$76,MATCH($Q25,$BN$4:$BN$76,0),CB$2),"")),"")</f>
        <v/>
      </c>
      <c r="CC25" s="170" t="str">
        <f>IF(ISNUMBER($BO25),IF(BS25="","",IF($BL25&lt;=$BN$3,INDEX($AU$4:$BG$76,MATCH($Q25,$BN$4:$BN$76,0),CC$2),"")),"")</f>
        <v/>
      </c>
      <c r="CD25" s="207" t="str">
        <f t="shared" si="23"/>
        <v/>
      </c>
      <c r="CE25" s="207" t="str">
        <f t="shared" si="24"/>
        <v/>
      </c>
      <c r="CF25" s="207" t="str">
        <f t="shared" si="25"/>
        <v/>
      </c>
      <c r="CG25" s="222"/>
      <c r="CH25" s="222"/>
      <c r="CI25" s="207"/>
      <c r="CJ25" s="172"/>
      <c r="CK25" s="195">
        <v>25</v>
      </c>
      <c r="CL25" s="196">
        <v>1751064.6691689999</v>
      </c>
      <c r="CM25" s="196">
        <v>7519405.0068488996</v>
      </c>
      <c r="CN25" s="197">
        <v>904.13829999999996</v>
      </c>
      <c r="CO25" s="104">
        <f t="shared" si="48"/>
        <v>904.13829999999996</v>
      </c>
      <c r="CP25" s="193"/>
      <c r="CQ25" s="104" t="s">
        <v>132</v>
      </c>
      <c r="CR25" s="104"/>
      <c r="CS25" s="104"/>
      <c r="CT25" s="104"/>
      <c r="CU25" s="104"/>
      <c r="CV25" s="104"/>
      <c r="CW25" s="104"/>
      <c r="CX25" s="104"/>
      <c r="CY25" s="104">
        <f t="shared" si="50"/>
        <v>874.13829999999996</v>
      </c>
      <c r="CZ25" s="104">
        <f t="shared" si="43"/>
        <v>874.13829999999996</v>
      </c>
      <c r="DA25" s="104">
        <v>901.27120000000002</v>
      </c>
      <c r="DB25" s="104">
        <f t="shared" si="49"/>
        <v>896.27120000000002</v>
      </c>
      <c r="DC25" s="104"/>
      <c r="DD25" s="104"/>
      <c r="DE25" s="104"/>
      <c r="DF25" s="104"/>
      <c r="DG25" s="104"/>
      <c r="DH25" s="104"/>
      <c r="DI25" s="104"/>
      <c r="DJ25" s="104"/>
      <c r="DK25" s="104"/>
      <c r="DL25" s="104"/>
      <c r="DM25" s="104"/>
    </row>
    <row r="26" spans="1:117" ht="14.25" customHeight="1" x14ac:dyDescent="0.25">
      <c r="A26" s="98">
        <f t="shared" si="27"/>
        <v>23</v>
      </c>
      <c r="B26" s="28"/>
      <c r="C26" s="116" t="s">
        <v>338</v>
      </c>
      <c r="D26" s="74" t="s">
        <v>147</v>
      </c>
      <c r="E26" s="74" t="s">
        <v>339</v>
      </c>
      <c r="F26" s="102">
        <v>460595</v>
      </c>
      <c r="G26" s="102">
        <v>7569395</v>
      </c>
      <c r="H26" s="95" t="s">
        <v>340</v>
      </c>
      <c r="I26" s="74" t="s">
        <v>295</v>
      </c>
      <c r="J26" s="74" t="s">
        <v>31</v>
      </c>
      <c r="K26" s="74">
        <v>36</v>
      </c>
      <c r="L26" s="86" t="str">
        <f t="shared" si="44"/>
        <v/>
      </c>
      <c r="M26" s="25" t="str">
        <f t="shared" si="2"/>
        <v xml:space="preserve">LMB08 </v>
      </c>
      <c r="N26" s="81">
        <f t="shared" si="34"/>
        <v>460595</v>
      </c>
      <c r="O26" s="81">
        <f t="shared" si="34"/>
        <v>7569395</v>
      </c>
      <c r="P26" s="30">
        <f t="shared" si="28"/>
        <v>23</v>
      </c>
      <c r="Q26" s="30">
        <f t="shared" si="29"/>
        <v>23</v>
      </c>
      <c r="R26" s="39" t="str">
        <f>p_Caxambu!R26</f>
        <v>505561 m E</v>
      </c>
      <c r="S26" s="39" t="str">
        <f>p_Caxambu!S26</f>
        <v>7568640 m S</v>
      </c>
      <c r="T26" s="39" t="str">
        <f>p_Caxambu!T26</f>
        <v>.</v>
      </c>
      <c r="U26" s="164" t="str">
        <f>p_Caxambu!U26</f>
        <v>CX</v>
      </c>
      <c r="V26" s="38" t="str">
        <f>p_Caxambu!V26</f>
        <v xml:space="preserve">CXU23 </v>
      </c>
      <c r="W26" s="39" t="str">
        <f>p_Caxambu!W26</f>
        <v xml:space="preserve">PT </v>
      </c>
      <c r="X26" s="38" t="str">
        <f>p_Caxambu!X26</f>
        <v xml:space="preserve">PT </v>
      </c>
      <c r="Y26" s="33">
        <f>IF(X26=CK$4,CN$4,IF(X26=CK$5,CN$5,IF(X26=CK$6,CN$6,IF(X26=CK$7,CN$7,IF(X26=CK$8,CN$8,IF(X26=CK$9,CN$9,IF(X26=CK$10,CN$10,"")))))))</f>
        <v>2</v>
      </c>
      <c r="Z26" s="53">
        <f>p_Caxambu!Z26</f>
        <v>10</v>
      </c>
      <c r="AA26" s="54">
        <f>p_Caxambu!AA26</f>
        <v>3000</v>
      </c>
      <c r="AB26" s="39" t="str">
        <f>p_Caxambu!AB26</f>
        <v>-</v>
      </c>
      <c r="AC26" s="166">
        <f>p_Caxambu!AD26</f>
        <v>1751009.5216330001</v>
      </c>
      <c r="AD26" s="166">
        <f>p_Caxambu!AE26</f>
        <v>7518866.3792765997</v>
      </c>
      <c r="AE26" s="39">
        <f>p_Caxambu!AF26</f>
        <v>899.3</v>
      </c>
      <c r="AF26" s="18">
        <f>p_Caxambu!AG26</f>
        <v>12</v>
      </c>
      <c r="AG26" s="31">
        <v>8</v>
      </c>
      <c r="AH26" s="57">
        <v>916.69200000000001</v>
      </c>
      <c r="AI26" s="31"/>
      <c r="AJ26" s="31"/>
      <c r="AK26" t="str">
        <f>""</f>
        <v/>
      </c>
      <c r="AL26" t="str">
        <f>""</f>
        <v/>
      </c>
      <c r="AM26" t="str">
        <f>""</f>
        <v/>
      </c>
      <c r="AN26" s="36">
        <f>IF(AND(ISNUMBER(Q26),ISNUMBER(AA26)),MAX(AN$4:AN25)+1,0)</f>
        <v>20</v>
      </c>
      <c r="AO26" s="1">
        <f t="shared" si="45"/>
        <v>16.324246635930916</v>
      </c>
      <c r="AP26" s="1">
        <f t="shared" si="46"/>
        <v>1.1880738156748326E-4</v>
      </c>
      <c r="AQ26" s="36">
        <f>IF(AA26=CK$11,0,IF(AND(ISNUMBER(Y26),ISNUMBER(Q26)),MAX(AQ$4:AQ25)+1,0))</f>
        <v>20</v>
      </c>
      <c r="AR26" s="73">
        <f t="shared" si="6"/>
        <v>27</v>
      </c>
      <c r="AS26" s="73" t="str">
        <f t="shared" si="17"/>
        <v>CX</v>
      </c>
      <c r="AT26" s="73" t="str">
        <f t="shared" si="7"/>
        <v xml:space="preserve">CXU27 </v>
      </c>
      <c r="AU26" s="58" t="str">
        <f t="shared" si="8"/>
        <v xml:space="preserve">NC </v>
      </c>
      <c r="AV26" s="58">
        <f t="shared" si="47"/>
        <v>23</v>
      </c>
      <c r="AW26" s="68">
        <f t="shared" si="18"/>
        <v>1750457.6195531001</v>
      </c>
      <c r="AX26" s="68">
        <f t="shared" si="10"/>
        <v>7518022.6857265998</v>
      </c>
      <c r="AY26" s="160">
        <f>IF(BH26="",BC26,IF(ISNUMBER(AX26),BC26-BH26,""))</f>
        <v>916.69200000000001</v>
      </c>
      <c r="AZ26" s="160">
        <f>IF(ISNUMBER(AX26),IF(ISNUMBER(AY26-BD26),AY26-BD26,AY26),"")</f>
        <v>916.69200000000001</v>
      </c>
      <c r="BA26" s="160"/>
      <c r="BB26" s="160"/>
      <c r="BC26" s="68">
        <f>IF($Q26&lt;=$AQ$3,INDEX($AC$4:$AE$141,$AR26,AE$3),"")</f>
        <v>915.6</v>
      </c>
      <c r="BD26" s="188" t="str">
        <f>IF($Q26&lt;=$AQ$3,INDEX($Z$4:$AA$141,$AR26,AC$3),"")</f>
        <v xml:space="preserve">- </v>
      </c>
      <c r="BE26" s="105">
        <f>IF($Q26&lt;=$AQ$3,INDEX($Z$4:$AA$141,$AR26,AD$3),"")</f>
        <v>72</v>
      </c>
      <c r="BF26" s="71" t="s">
        <v>132</v>
      </c>
      <c r="BG26" s="105">
        <v>916.69200000000001</v>
      </c>
      <c r="BH26" s="158">
        <f>IF(AU26=BH$3,"",IF(ISNUMBER(AW26),IF(BH$2=0,ABS(BC26-BG26),BC26-BG26),""))</f>
        <v>-1.0919999999999845</v>
      </c>
      <c r="BI26" s="170">
        <f>IF(ISNUMBER(BG26),IF(AS26=CS$4,CN$4,IF(AS26=CS$5,CN$5,IF(AS26=CS$6,CN$6,IF(AS26=CS$7,CN$7,IF(AS26=CS$8,CN$8,""))))),"")</f>
        <v>1</v>
      </c>
      <c r="BJ26" s="171" t="str">
        <f>IF(ISNUMBER(BI26),INDEX(CU$4:CU$8,BI26,1),"")</f>
        <v>Caxambu</v>
      </c>
      <c r="BK26" s="171" t="s">
        <v>132</v>
      </c>
      <c r="BL26" s="170">
        <f>IF(BI26=1,MAX(BL$4:BL25)+1,0)</f>
        <v>23</v>
      </c>
      <c r="BM26" s="170">
        <f t="shared" si="19"/>
        <v>0</v>
      </c>
      <c r="BN26" s="170">
        <f>IF(BI26=1,IF(BM26=1,MAX(BN$4:BN25)+1,0),0)</f>
        <v>0</v>
      </c>
      <c r="BO26" s="73" t="str">
        <f>IF(BM26="","",IF(BL26&lt;=BN$3,MATCH(Q26,BN$4:BN$141,0),""))</f>
        <v/>
      </c>
      <c r="BP26" s="198" t="str">
        <f>IF(ISNUMBER($BO26),IF(BM26="","",IF($BL26&lt;=$BN$3,INDEX($AU$4:$AZ$76,MATCH($Q26,$BN$4:$BN$76,0),BP$2),"")),"")</f>
        <v/>
      </c>
      <c r="BQ26" s="195" t="str">
        <f>IF(ISNUMBER($BO26),IF(BN26="","",IF($BL26&lt;=$BN$3,INDEX($AU$4:$AZ$76,MATCH($Q26,$BN$4:$BN$76,0),BQ$2),"")),"")</f>
        <v/>
      </c>
      <c r="BR26" s="196" t="str">
        <f>IF(ISNUMBER($BO26),IF(BO26="","",IF($BL26&lt;=$BN$3,INDEX($AU$4:$AZ$76,MATCH($Q26,$BN$4:$BN$76,0),BR$2),"")),"")</f>
        <v/>
      </c>
      <c r="BS26" s="196" t="str">
        <f>IF(ISNUMBER($BO26),IF(BP26="","",IF($BL26&lt;=$BN$3,INDEX($AU$4:$AZ$76,MATCH($Q26,$BN$4:$BN$76,0),BS$2),"")),"")</f>
        <v/>
      </c>
      <c r="BT26" s="197" t="str">
        <f>IF(ISNUMBER($BO26),IF(BQ26="","",IF($BL26&lt;=$BN$3,INDEX($AU$4:$AZ$76,MATCH($Q26,$BN$4:$BN$76,0),BT$2),"")),"")</f>
        <v/>
      </c>
      <c r="BU26" s="197" t="str">
        <f>IF(ISNUMBER($BO26),IF(BR26="","",IF($BL26&lt;=$BN$3,INDEX($AU$4:$AZ$76,MATCH($Q26,$BN$4:$BN$76,0),BU$2),"")),"")</f>
        <v/>
      </c>
      <c r="BV26" s="196" t="str">
        <f>IF(ISNUMBER($BO26),IF(BS26="","",IF($BL26&lt;=$BN$3,INDEX($AU$4:$BE$76,MATCH($Q26,$BN$4:$BN$76,0),BV$2),"")),"")</f>
        <v/>
      </c>
      <c r="BW26" s="195" t="str">
        <f t="shared" si="20"/>
        <v/>
      </c>
      <c r="BX26" s="196" t="str">
        <f t="shared" si="11"/>
        <v/>
      </c>
      <c r="BY26" s="195" t="str">
        <f t="shared" si="21"/>
        <v/>
      </c>
      <c r="BZ26" s="227" t="str">
        <f t="shared" si="22"/>
        <v/>
      </c>
      <c r="CA26" s="115" t="str">
        <f t="shared" si="30"/>
        <v/>
      </c>
      <c r="CB26" s="170" t="str">
        <f>IF(ISNUMBER($BO26),IF(BS26="","",IF($BL26&lt;=$BN$3,INDEX($AU$4:$BG$76,MATCH($Q26,$BN$4:$BN$76,0),CB$2),"")),"")</f>
        <v/>
      </c>
      <c r="CC26" s="170" t="str">
        <f>IF(ISNUMBER($BO26),IF(BS26="","",IF($BL26&lt;=$BN$3,INDEX($AU$4:$BG$76,MATCH($Q26,$BN$4:$BN$76,0),CC$2),"")),"")</f>
        <v/>
      </c>
      <c r="CD26" s="207" t="str">
        <f t="shared" si="23"/>
        <v/>
      </c>
      <c r="CE26" s="207" t="str">
        <f t="shared" si="24"/>
        <v/>
      </c>
      <c r="CF26" s="207" t="str">
        <f t="shared" si="25"/>
        <v/>
      </c>
      <c r="CG26" s="222"/>
      <c r="CH26" s="222"/>
      <c r="CI26" s="207"/>
      <c r="CJ26" s="172"/>
      <c r="CK26" s="195">
        <v>27</v>
      </c>
      <c r="CL26" s="196">
        <v>1750966.9264157</v>
      </c>
      <c r="CM26" s="196">
        <v>7518755.2356133005</v>
      </c>
      <c r="CN26" s="197">
        <v>906.05880000000002</v>
      </c>
      <c r="CO26" s="104">
        <f t="shared" si="48"/>
        <v>906.05880000000002</v>
      </c>
      <c r="CP26" s="193" t="str">
        <f>BT3</f>
        <v>T</v>
      </c>
      <c r="CQ26" s="104" t="s">
        <v>132</v>
      </c>
      <c r="CR26" s="104"/>
      <c r="CS26" s="104"/>
      <c r="CT26" s="104"/>
      <c r="CU26" s="104"/>
      <c r="CV26" s="104"/>
      <c r="CW26" s="104"/>
      <c r="CX26" s="104"/>
      <c r="CY26" s="104">
        <f t="shared" si="50"/>
        <v>876.05880000000002</v>
      </c>
      <c r="CZ26" s="104">
        <f t="shared" si="43"/>
        <v>876.05880000000002</v>
      </c>
      <c r="DA26" s="104">
        <v>896.43454426258995</v>
      </c>
      <c r="DB26" s="104">
        <f t="shared" si="49"/>
        <v>891.43454426258995</v>
      </c>
      <c r="DC26" s="104"/>
      <c r="DD26" s="104"/>
      <c r="DE26" s="104"/>
      <c r="DF26" s="104"/>
      <c r="DG26" s="104"/>
      <c r="DH26" s="104"/>
      <c r="DI26" s="104"/>
      <c r="DJ26" s="104"/>
      <c r="DK26" s="104"/>
      <c r="DL26" s="104"/>
      <c r="DM26" s="104"/>
    </row>
    <row r="27" spans="1:117" ht="14.25" customHeight="1" x14ac:dyDescent="0.25">
      <c r="A27" s="98">
        <f t="shared" si="27"/>
        <v>24</v>
      </c>
      <c r="B27" s="28"/>
      <c r="C27" s="116" t="s">
        <v>338</v>
      </c>
      <c r="D27" s="74" t="s">
        <v>147</v>
      </c>
      <c r="E27" s="74" t="s">
        <v>339</v>
      </c>
      <c r="F27" s="102">
        <v>460595</v>
      </c>
      <c r="G27" s="102">
        <v>7569395</v>
      </c>
      <c r="H27" s="95" t="s">
        <v>340</v>
      </c>
      <c r="I27" s="74" t="s">
        <v>295</v>
      </c>
      <c r="J27" s="74" t="s">
        <v>31</v>
      </c>
      <c r="K27" s="74">
        <v>36</v>
      </c>
      <c r="L27" s="86" t="str">
        <f t="shared" si="44"/>
        <v/>
      </c>
      <c r="M27" s="25" t="str">
        <f t="shared" si="2"/>
        <v xml:space="preserve">LMB08 </v>
      </c>
      <c r="N27" s="81">
        <f t="shared" si="34"/>
        <v>460595</v>
      </c>
      <c r="O27" s="81">
        <f t="shared" si="34"/>
        <v>7569395</v>
      </c>
      <c r="P27" s="30">
        <f t="shared" si="28"/>
        <v>24</v>
      </c>
      <c r="Q27" s="30">
        <f t="shared" si="29"/>
        <v>24</v>
      </c>
      <c r="R27" s="39" t="str">
        <f>p_Caxambu!R27</f>
        <v>505574 m E</v>
      </c>
      <c r="S27" s="39" t="str">
        <f>p_Caxambu!S27</f>
        <v>7567662 m S</v>
      </c>
      <c r="T27" s="39" t="str">
        <f>p_Caxambu!T27</f>
        <v>.</v>
      </c>
      <c r="U27" s="164" t="str">
        <f>p_Caxambu!U27</f>
        <v>CX</v>
      </c>
      <c r="V27" s="38" t="str">
        <f>p_Caxambu!V27</f>
        <v xml:space="preserve">CXU24 </v>
      </c>
      <c r="W27" s="39" t="str">
        <f>p_Caxambu!W27</f>
        <v xml:space="preserve">NC </v>
      </c>
      <c r="X27" s="38" t="str">
        <f>p_Caxambu!X27</f>
        <v xml:space="preserve">NC </v>
      </c>
      <c r="Y27" s="33">
        <f>IF(X27=CK$4,CN$4,IF(X27=CK$5,CN$5,IF(X27=CK$6,CN$6,IF(X27=CK$7,CN$7,IF(X27=CK$8,CN$8,IF(X27=CK$9,CN$9,IF(X27=CK$10,CN$10,"")))))))</f>
        <v>4</v>
      </c>
      <c r="Z27" s="53" t="str">
        <f>p_Caxambu!Z27</f>
        <v xml:space="preserve">- </v>
      </c>
      <c r="AA27" s="54">
        <f>p_Caxambu!AA27</f>
        <v>3600</v>
      </c>
      <c r="AB27" s="39" t="str">
        <f>p_Caxambu!AB27</f>
        <v>-</v>
      </c>
      <c r="AC27" s="166">
        <f>p_Caxambu!AD27</f>
        <v>1750943.5973926999</v>
      </c>
      <c r="AD27" s="166">
        <f>p_Caxambu!AE27</f>
        <v>7517871.4945341004</v>
      </c>
      <c r="AE27" s="39">
        <f>p_Caxambu!AF27</f>
        <v>927.2</v>
      </c>
      <c r="AF27" s="18">
        <f>p_Caxambu!AG27</f>
        <v>11</v>
      </c>
      <c r="AG27" s="31">
        <v>8</v>
      </c>
      <c r="AH27" s="57">
        <v>919.32759999999996</v>
      </c>
      <c r="AI27" s="31"/>
      <c r="AJ27" s="31"/>
      <c r="AK27" t="str">
        <f>""</f>
        <v/>
      </c>
      <c r="AL27" t="str">
        <f>""</f>
        <v/>
      </c>
      <c r="AM27" t="str">
        <f>""</f>
        <v/>
      </c>
      <c r="AN27" s="36">
        <f>IF(AND(ISNUMBER(Q27),ISNUMBER(AA27)),MAX(AN$4:AN26)+1,0)</f>
        <v>21</v>
      </c>
      <c r="AO27" s="1">
        <f t="shared" si="45"/>
        <v>16.322086636924197</v>
      </c>
      <c r="AP27" s="1">
        <f t="shared" si="46"/>
        <v>1.2249327720379239E-4</v>
      </c>
      <c r="AQ27" s="36">
        <f>IF(AA27=CK$11,0,IF(AND(ISNUMBER(Y27),ISNUMBER(Q27)),MAX(AQ$4:AQ26)+1,0))</f>
        <v>21</v>
      </c>
      <c r="AR27" s="73">
        <f t="shared" si="6"/>
        <v>28</v>
      </c>
      <c r="AS27" s="73" t="str">
        <f t="shared" si="17"/>
        <v>CX</v>
      </c>
      <c r="AT27" s="73" t="str">
        <f t="shared" si="7"/>
        <v xml:space="preserve">CXU28 </v>
      </c>
      <c r="AU27" s="58" t="str">
        <f t="shared" si="8"/>
        <v xml:space="preserve">NC </v>
      </c>
      <c r="AV27" s="58">
        <f t="shared" si="47"/>
        <v>24</v>
      </c>
      <c r="AW27" s="68">
        <f t="shared" si="18"/>
        <v>1750114.3183943999</v>
      </c>
      <c r="AX27" s="68">
        <f t="shared" si="10"/>
        <v>7517589.8519973997</v>
      </c>
      <c r="AY27" s="160">
        <f>IF(BH27="",BC27,IF(ISNUMBER(AX27),BC27-BH27,""))</f>
        <v>919.32759999999996</v>
      </c>
      <c r="AZ27" s="160">
        <f>IF(ISNUMBER(AX27),IF(ISNUMBER(AY27-BD27),AY27-BD27,AY27),"")</f>
        <v>919.32759999999996</v>
      </c>
      <c r="BA27" s="160"/>
      <c r="BB27" s="160"/>
      <c r="BC27" s="68">
        <f>IF($Q27&lt;=$AQ$3,INDEX($AC$4:$AE$141,$AR27,AE$3),"")</f>
        <v>926.2</v>
      </c>
      <c r="BD27" s="188" t="str">
        <f>IF($Q27&lt;=$AQ$3,INDEX($Z$4:$AA$141,$AR27,AC$3),"")</f>
        <v xml:space="preserve">- </v>
      </c>
      <c r="BE27" s="105">
        <f>IF($Q27&lt;=$AQ$3,INDEX($Z$4:$AA$141,$AR27,AD$3),"")</f>
        <v>10800</v>
      </c>
      <c r="BF27" s="71" t="s">
        <v>132</v>
      </c>
      <c r="BG27" s="105">
        <v>919.32759999999996</v>
      </c>
      <c r="BH27" s="158">
        <f>IF(AU27=BH$3,"",IF(ISNUMBER(AW27),IF(BH$2=0,ABS(BC27-BG27),BC27-BG27),""))</f>
        <v>6.8724000000000842</v>
      </c>
      <c r="BI27" s="170">
        <f>IF(ISNUMBER(BG27),IF(AS27=CS$4,CN$4,IF(AS27=CS$5,CN$5,IF(AS27=CS$6,CN$6,IF(AS27=CS$7,CN$7,IF(AS27=CS$8,CN$8,""))))),"")</f>
        <v>1</v>
      </c>
      <c r="BJ27" s="171" t="str">
        <f>IF(ISNUMBER(BI27),INDEX(CU$4:CU$8,BI27,1),"")</f>
        <v>Caxambu</v>
      </c>
      <c r="BK27" s="171" t="s">
        <v>132</v>
      </c>
      <c r="BL27" s="170">
        <f>IF(BI27=1,MAX(BL$4:BL26)+1,0)</f>
        <v>24</v>
      </c>
      <c r="BM27" s="170">
        <f t="shared" si="19"/>
        <v>0</v>
      </c>
      <c r="BN27" s="170">
        <f>IF(BI27=1,IF(BM27=1,MAX(BN$4:BN26)+1,0),0)</f>
        <v>0</v>
      </c>
      <c r="BO27" s="73" t="str">
        <f>IF(BM27="","",IF(BL27&lt;=BN$3,MATCH(Q27,BN$4:BN$141,0),""))</f>
        <v/>
      </c>
      <c r="BP27" s="198" t="str">
        <f>IF(ISNUMBER($BO27),IF(BM27="","",IF($BL27&lt;=$BN$3,INDEX($AU$4:$AZ$76,MATCH($Q27,$BN$4:$BN$76,0),BP$2),"")),"")</f>
        <v/>
      </c>
      <c r="BQ27" s="195" t="str">
        <f>IF(ISNUMBER($BO27),IF(BN27="","",IF($BL27&lt;=$BN$3,INDEX($AU$4:$AZ$76,MATCH($Q27,$BN$4:$BN$76,0),BQ$2),"")),"")</f>
        <v/>
      </c>
      <c r="BR27" s="196" t="str">
        <f>IF(ISNUMBER($BO27),IF(BO27="","",IF($BL27&lt;=$BN$3,INDEX($AU$4:$AZ$76,MATCH($Q27,$BN$4:$BN$76,0),BR$2),"")),"")</f>
        <v/>
      </c>
      <c r="BS27" s="196" t="str">
        <f>IF(ISNUMBER($BO27),IF(BP27="","",IF($BL27&lt;=$BN$3,INDEX($AU$4:$AZ$76,MATCH($Q27,$BN$4:$BN$76,0),BS$2),"")),"")</f>
        <v/>
      </c>
      <c r="BT27" s="197" t="str">
        <f>IF(ISNUMBER($BO27),IF(BQ27="","",IF($BL27&lt;=$BN$3,INDEX($AU$4:$AZ$76,MATCH($Q27,$BN$4:$BN$76,0),BT$2),"")),"")</f>
        <v/>
      </c>
      <c r="BU27" s="197" t="str">
        <f>IF(ISNUMBER($BO27),IF(BR27="","",IF($BL27&lt;=$BN$3,INDEX($AU$4:$AZ$76,MATCH($Q27,$BN$4:$BN$76,0),BU$2),"")),"")</f>
        <v/>
      </c>
      <c r="BV27" s="196" t="str">
        <f>IF(ISNUMBER($BO27),IF(BS27="","",IF($BL27&lt;=$BN$3,INDEX($AU$4:$BE$76,MATCH($Q27,$BN$4:$BN$76,0),BV$2),"")),"")</f>
        <v/>
      </c>
      <c r="BW27" s="195" t="str">
        <f t="shared" si="20"/>
        <v/>
      </c>
      <c r="BX27" s="196" t="str">
        <f t="shared" si="11"/>
        <v/>
      </c>
      <c r="BY27" s="195" t="str">
        <f t="shared" si="21"/>
        <v/>
      </c>
      <c r="BZ27" s="227" t="str">
        <f t="shared" si="22"/>
        <v/>
      </c>
      <c r="CA27" s="115" t="str">
        <f t="shared" si="30"/>
        <v/>
      </c>
      <c r="CB27" s="170" t="str">
        <f>IF(ISNUMBER($BO27),IF(BS27="","",IF($BL27&lt;=$BN$3,INDEX($AU$4:$BG$76,MATCH($Q27,$BN$4:$BN$76,0),CB$2),"")),"")</f>
        <v/>
      </c>
      <c r="CC27" s="170" t="str">
        <f>IF(ISNUMBER($BO27),IF(BS27="","",IF($BL27&lt;=$BN$3,INDEX($AU$4:$BG$76,MATCH($Q27,$BN$4:$BN$76,0),CC$2),"")),"")</f>
        <v/>
      </c>
      <c r="CD27" s="207" t="str">
        <f t="shared" si="23"/>
        <v/>
      </c>
      <c r="CE27" s="207" t="str">
        <f t="shared" si="24"/>
        <v/>
      </c>
      <c r="CF27" s="207" t="str">
        <f t="shared" si="25"/>
        <v/>
      </c>
      <c r="CG27" s="222"/>
      <c r="CH27" s="222"/>
      <c r="CI27" s="207"/>
      <c r="CJ27" s="172"/>
      <c r="CK27" s="195">
        <f t="shared" ref="CK27:CL27" si="51">BQ4</f>
        <v>1</v>
      </c>
      <c r="CL27" s="196">
        <f t="shared" si="51"/>
        <v>1751858.0446194999</v>
      </c>
      <c r="CM27" s="196">
        <f>BS4</f>
        <v>7519235.5019083004</v>
      </c>
      <c r="CN27" s="197">
        <f>BU4</f>
        <v>898.64930000000004</v>
      </c>
      <c r="CO27" s="104">
        <f>BY4</f>
        <v>905.15930000000003</v>
      </c>
      <c r="CP27" s="104">
        <f>BT4</f>
        <v>905.44929999999999</v>
      </c>
      <c r="CQ27" s="104" t="s">
        <v>132</v>
      </c>
      <c r="CR27" s="104"/>
      <c r="CS27" s="104"/>
      <c r="CT27" s="104"/>
      <c r="CU27" s="104"/>
      <c r="CV27" s="104"/>
      <c r="CW27" s="104"/>
      <c r="CX27" s="104"/>
      <c r="CY27" s="104">
        <f>CN27+CY$15</f>
        <v>893.64930000000004</v>
      </c>
      <c r="CZ27" s="104">
        <f>CO27+CZ$15</f>
        <v>900.15930000000003</v>
      </c>
      <c r="DA27" s="104">
        <v>882.0634</v>
      </c>
      <c r="DB27" s="104">
        <f t="shared" si="49"/>
        <v>877.0634</v>
      </c>
      <c r="DC27" s="104"/>
      <c r="DD27" s="104"/>
      <c r="DE27" s="104"/>
      <c r="DF27" s="104"/>
      <c r="DG27" s="104"/>
      <c r="DH27" s="104"/>
      <c r="DI27" s="104"/>
      <c r="DJ27" s="104"/>
      <c r="DK27" s="104"/>
      <c r="DL27" s="104"/>
      <c r="DM27" s="104"/>
    </row>
    <row r="28" spans="1:117" ht="14.25" customHeight="1" x14ac:dyDescent="0.25">
      <c r="A28" s="98">
        <f t="shared" si="27"/>
        <v>25</v>
      </c>
      <c r="B28" s="28"/>
      <c r="C28" s="116" t="s">
        <v>338</v>
      </c>
      <c r="D28" s="74" t="s">
        <v>147</v>
      </c>
      <c r="E28" s="74" t="s">
        <v>339</v>
      </c>
      <c r="F28" s="102">
        <v>460595</v>
      </c>
      <c r="G28" s="102">
        <v>7569395</v>
      </c>
      <c r="H28" s="95" t="s">
        <v>340</v>
      </c>
      <c r="I28" s="74" t="s">
        <v>295</v>
      </c>
      <c r="J28" s="74" t="s">
        <v>31</v>
      </c>
      <c r="K28" s="74">
        <v>36</v>
      </c>
      <c r="L28" s="86" t="str">
        <f t="shared" si="44"/>
        <v/>
      </c>
      <c r="M28" s="25" t="str">
        <f t="shared" si="2"/>
        <v xml:space="preserve">LMB08 </v>
      </c>
      <c r="N28" s="81">
        <f t="shared" si="34"/>
        <v>460595</v>
      </c>
      <c r="O28" s="81">
        <f t="shared" si="34"/>
        <v>7569395</v>
      </c>
      <c r="P28" s="30">
        <f t="shared" si="28"/>
        <v>25</v>
      </c>
      <c r="Q28" s="30">
        <f t="shared" si="29"/>
        <v>25</v>
      </c>
      <c r="R28" s="39" t="str">
        <f>p_Caxambu!R28</f>
        <v>505751 m E</v>
      </c>
      <c r="S28" s="39" t="str">
        <f>p_Caxambu!S28</f>
        <v>7567935 m S</v>
      </c>
      <c r="T28" s="39" t="str">
        <f>p_Caxambu!T28</f>
        <v>.</v>
      </c>
      <c r="U28" s="164" t="str">
        <f>p_Caxambu!U28</f>
        <v>CX</v>
      </c>
      <c r="V28" s="38" t="str">
        <f>p_Caxambu!V28</f>
        <v xml:space="preserve">CXU25 </v>
      </c>
      <c r="W28" s="39" t="str">
        <f>p_Caxambu!W28</f>
        <v xml:space="preserve">NC </v>
      </c>
      <c r="X28" s="38" t="str">
        <f>p_Caxambu!X28</f>
        <v xml:space="preserve">NC </v>
      </c>
      <c r="Y28" s="33">
        <f>IF(X28=CK$4,CN$4,IF(X28=CK$5,CN$5,IF(X28=CK$6,CN$6,IF(X28=CK$7,CN$7,IF(X28=CK$8,CN$8,IF(X28=CK$9,CN$9,IF(X28=CK$10,CN$10,"")))))))</f>
        <v>4</v>
      </c>
      <c r="Z28" s="53" t="str">
        <f>p_Caxambu!Z28</f>
        <v xml:space="preserve">- </v>
      </c>
      <c r="AA28" s="54">
        <f>p_Caxambu!AA28</f>
        <v>3600</v>
      </c>
      <c r="AB28" s="39" t="str">
        <f>p_Caxambu!AB28</f>
        <v>-</v>
      </c>
      <c r="AC28" s="166">
        <f>p_Caxambu!AD28</f>
        <v>1751145.5561201</v>
      </c>
      <c r="AD28" s="166">
        <f>p_Caxambu!AE28</f>
        <v>7518134.5904952995</v>
      </c>
      <c r="AE28" s="39">
        <f>p_Caxambu!AF28</f>
        <v>927.1</v>
      </c>
      <c r="AF28" s="18">
        <f>p_Caxambu!AG28</f>
        <v>10</v>
      </c>
      <c r="AG28" s="31">
        <v>8</v>
      </c>
      <c r="AH28" s="57">
        <v>904.13829999999996</v>
      </c>
      <c r="AI28" s="31"/>
      <c r="AJ28" s="31"/>
      <c r="AK28" t="str">
        <f>""</f>
        <v/>
      </c>
      <c r="AL28" t="str">
        <f>""</f>
        <v/>
      </c>
      <c r="AM28" t="str">
        <f>""</f>
        <v/>
      </c>
      <c r="AN28" s="36">
        <f>IF(AND(ISNUMBER(Q28),ISNUMBER(AA28)),MAX(AN$4:AN27)+1,0)</f>
        <v>22</v>
      </c>
      <c r="AO28" s="1">
        <f t="shared" si="45"/>
        <v>16.322657845819645</v>
      </c>
      <c r="AP28" s="1">
        <f t="shared" si="46"/>
        <v>1.2248006610832173E-4</v>
      </c>
      <c r="AQ28" s="36">
        <f>IF(AA28=CK$11,0,IF(AND(ISNUMBER(Y28),ISNUMBER(Q28)),MAX(AQ$4:AQ27)+1,0))</f>
        <v>22</v>
      </c>
      <c r="AR28" s="73">
        <f t="shared" si="6"/>
        <v>30</v>
      </c>
      <c r="AS28" s="73" t="str">
        <f t="shared" si="17"/>
        <v>CX</v>
      </c>
      <c r="AT28" s="73" t="str">
        <f t="shared" si="7"/>
        <v xml:space="preserve">CXU30 </v>
      </c>
      <c r="AU28" s="58" t="str">
        <f t="shared" si="8"/>
        <v xml:space="preserve">NC </v>
      </c>
      <c r="AV28" s="58">
        <f t="shared" si="47"/>
        <v>25</v>
      </c>
      <c r="AW28" s="68">
        <f t="shared" si="18"/>
        <v>1751064.6691689999</v>
      </c>
      <c r="AX28" s="68">
        <f t="shared" si="10"/>
        <v>7519405.0068488996</v>
      </c>
      <c r="AY28" s="160">
        <f>IF(BH28="",BC28,IF(ISNUMBER(AX28),BC28-BH28,""))</f>
        <v>904.13829999999996</v>
      </c>
      <c r="AZ28" s="160">
        <f>IF(ISNUMBER(AX28),IF(ISNUMBER(AY28-BD28),AY28-BD28,AY28),"")</f>
        <v>904.13829999999996</v>
      </c>
      <c r="BA28" s="160"/>
      <c r="BB28" s="160"/>
      <c r="BC28" s="68">
        <f>IF($Q28&lt;=$AQ$3,INDEX($AC$4:$AE$141,$AR28,AE$3),"")</f>
        <v>908.4</v>
      </c>
      <c r="BD28" s="188" t="str">
        <f>IF($Q28&lt;=$AQ$3,INDEX($Z$4:$AA$141,$AR28,AC$3),"")</f>
        <v xml:space="preserve">- </v>
      </c>
      <c r="BE28" s="105">
        <f>IF($Q28&lt;=$AQ$3,INDEX($Z$4:$AA$141,$AR28,AD$3),"")</f>
        <v>10000</v>
      </c>
      <c r="BF28" s="71" t="s">
        <v>132</v>
      </c>
      <c r="BG28" s="105">
        <v>904.13829999999996</v>
      </c>
      <c r="BH28" s="158">
        <f>IF(AU28=BH$3,"",IF(ISNUMBER(AW28),IF(BH$2=0,ABS(BC28-BG28),BC28-BG28),""))</f>
        <v>4.2617000000000189</v>
      </c>
      <c r="BI28" s="170">
        <f>IF(ISNUMBER(BG28),IF(AS28=CS$4,CN$4,IF(AS28=CS$5,CN$5,IF(AS28=CS$6,CN$6,IF(AS28=CS$7,CN$7,IF(AS28=CS$8,CN$8,""))))),"")</f>
        <v>1</v>
      </c>
      <c r="BJ28" s="171" t="str">
        <f>IF(ISNUMBER(BI28),INDEX(CU$4:CU$8,BI28,1),"")</f>
        <v>Caxambu</v>
      </c>
      <c r="BK28" s="171" t="s">
        <v>132</v>
      </c>
      <c r="BL28" s="170">
        <f>IF(BI28=1,MAX(BL$4:BL27)+1,0)</f>
        <v>25</v>
      </c>
      <c r="BM28" s="170">
        <f t="shared" si="19"/>
        <v>0</v>
      </c>
      <c r="BN28" s="170">
        <f>IF(BI28=1,IF(BM28=1,MAX(BN$4:BN27)+1,0),0)</f>
        <v>0</v>
      </c>
      <c r="BO28" s="73" t="str">
        <f>IF(BM28="","",IF(BL28&lt;=BN$3,MATCH(Q28,BN$4:BN$141,0),""))</f>
        <v/>
      </c>
      <c r="BP28" s="198" t="str">
        <f>IF(ISNUMBER($BO28),IF(BM28="","",IF($BL28&lt;=$BN$3,INDEX($AU$4:$AZ$76,MATCH($Q28,$BN$4:$BN$76,0),BP$2),"")),"")</f>
        <v/>
      </c>
      <c r="BQ28" s="195" t="str">
        <f>IF(ISNUMBER($BO28),IF(BN28="","",IF($BL28&lt;=$BN$3,INDEX($AU$4:$AZ$76,MATCH($Q28,$BN$4:$BN$76,0),BQ$2),"")),"")</f>
        <v/>
      </c>
      <c r="BR28" s="196" t="str">
        <f>IF(ISNUMBER($BO28),IF(BO28="","",IF($BL28&lt;=$BN$3,INDEX($AU$4:$AZ$76,MATCH($Q28,$BN$4:$BN$76,0),BR$2),"")),"")</f>
        <v/>
      </c>
      <c r="BS28" s="196" t="str">
        <f>IF(ISNUMBER($BO28),IF(BP28="","",IF($BL28&lt;=$BN$3,INDEX($AU$4:$AZ$76,MATCH($Q28,$BN$4:$BN$76,0),BS$2),"")),"")</f>
        <v/>
      </c>
      <c r="BT28" s="197" t="str">
        <f>IF(ISNUMBER($BO28),IF(BQ28="","",IF($BL28&lt;=$BN$3,INDEX($AU$4:$AZ$76,MATCH($Q28,$BN$4:$BN$76,0),BT$2),"")),"")</f>
        <v/>
      </c>
      <c r="BU28" s="197" t="str">
        <f>IF(ISNUMBER($BO28),IF(BR28="","",IF($BL28&lt;=$BN$3,INDEX($AU$4:$AZ$76,MATCH($Q28,$BN$4:$BN$76,0),BU$2),"")),"")</f>
        <v/>
      </c>
      <c r="BV28" s="196" t="str">
        <f>IF(ISNUMBER($BO28),IF(BS28="","",IF($BL28&lt;=$BN$3,INDEX($AU$4:$BE$76,MATCH($Q28,$BN$4:$BN$76,0),BV$2),"")),"")</f>
        <v/>
      </c>
      <c r="BW28" s="195" t="str">
        <f t="shared" si="20"/>
        <v/>
      </c>
      <c r="BX28" s="196" t="str">
        <f t="shared" si="11"/>
        <v/>
      </c>
      <c r="BY28" s="195" t="str">
        <f t="shared" si="21"/>
        <v/>
      </c>
      <c r="BZ28" s="227" t="str">
        <f t="shared" si="22"/>
        <v/>
      </c>
      <c r="CA28" s="115" t="str">
        <f t="shared" si="30"/>
        <v/>
      </c>
      <c r="CB28" s="170" t="str">
        <f>IF(ISNUMBER($BO28),IF(BS28="","",IF($BL28&lt;=$BN$3,INDEX($AU$4:$BG$76,MATCH($Q28,$BN$4:$BN$76,0),CB$2),"")),"")</f>
        <v/>
      </c>
      <c r="CC28" s="170" t="str">
        <f>IF(ISNUMBER($BO28),IF(BS28="","",IF($BL28&lt;=$BN$3,INDEX($AU$4:$BG$76,MATCH($Q28,$BN$4:$BN$76,0),CC$2),"")),"")</f>
        <v/>
      </c>
      <c r="CD28" s="207" t="str">
        <f t="shared" si="23"/>
        <v/>
      </c>
      <c r="CE28" s="207" t="str">
        <f t="shared" si="24"/>
        <v/>
      </c>
      <c r="CF28" s="207" t="str">
        <f t="shared" si="25"/>
        <v/>
      </c>
      <c r="CG28" s="222"/>
      <c r="CH28" s="222"/>
      <c r="CI28" s="207"/>
      <c r="CJ28" s="172"/>
      <c r="CK28" s="195">
        <f t="shared" ref="CK28:CK44" si="52">BQ5</f>
        <v>2</v>
      </c>
      <c r="CL28" s="196">
        <f t="shared" ref="CL28:CM43" si="53">BR5</f>
        <v>1751859.1417380001</v>
      </c>
      <c r="CM28" s="196">
        <f t="shared" si="53"/>
        <v>7519236.4372108998</v>
      </c>
      <c r="CN28" s="197">
        <f t="shared" ref="CN28:CN44" si="54">BU5</f>
        <v>905.60749999999996</v>
      </c>
      <c r="CO28" s="104">
        <f t="shared" ref="CO28:CO44" si="55">BY5</f>
        <v>911.53749999999991</v>
      </c>
      <c r="CP28" s="104">
        <f t="shared" ref="CP28:CP43" si="56">BT5</f>
        <v>911.60749999999996</v>
      </c>
      <c r="CQ28" s="104" t="s">
        <v>132</v>
      </c>
      <c r="CR28" s="104"/>
      <c r="CS28" s="104"/>
      <c r="CT28" s="104"/>
      <c r="CU28" s="104"/>
      <c r="CV28" s="104"/>
      <c r="CW28" s="104"/>
      <c r="CX28" s="104"/>
      <c r="CY28" s="104">
        <f t="shared" ref="CY28:CZ28" si="57">CN28+CY$15</f>
        <v>900.60749999999996</v>
      </c>
      <c r="CZ28" s="104">
        <f t="shared" si="57"/>
        <v>906.53749999999991</v>
      </c>
      <c r="DA28" s="104">
        <v>877.46220000000005</v>
      </c>
      <c r="DB28" s="104">
        <f t="shared" si="49"/>
        <v>872.46220000000005</v>
      </c>
      <c r="DC28" s="104"/>
      <c r="DD28" s="104"/>
      <c r="DE28" s="104"/>
      <c r="DF28" s="104"/>
      <c r="DG28" s="104"/>
      <c r="DH28" s="104"/>
      <c r="DI28" s="104"/>
      <c r="DJ28" s="104"/>
      <c r="DK28" s="104"/>
      <c r="DL28" s="104"/>
      <c r="DM28" s="104"/>
    </row>
    <row r="29" spans="1:117" ht="14.25" customHeight="1" x14ac:dyDescent="0.25">
      <c r="A29" s="98">
        <f t="shared" si="27"/>
        <v>26</v>
      </c>
      <c r="B29" s="28"/>
      <c r="C29" s="116" t="s">
        <v>338</v>
      </c>
      <c r="D29" s="74" t="s">
        <v>147</v>
      </c>
      <c r="E29" s="74" t="s">
        <v>339</v>
      </c>
      <c r="F29" s="102">
        <v>460595</v>
      </c>
      <c r="G29" s="102">
        <v>7569395</v>
      </c>
      <c r="H29" s="95" t="s">
        <v>340</v>
      </c>
      <c r="I29" s="74" t="s">
        <v>295</v>
      </c>
      <c r="J29" s="74" t="s">
        <v>31</v>
      </c>
      <c r="K29" s="74">
        <v>36</v>
      </c>
      <c r="L29" s="86" t="str">
        <f t="shared" si="44"/>
        <v/>
      </c>
      <c r="M29" s="25" t="str">
        <f t="shared" si="2"/>
        <v xml:space="preserve">LMB08 </v>
      </c>
      <c r="N29" s="81">
        <f t="shared" si="34"/>
        <v>460595</v>
      </c>
      <c r="O29" s="81">
        <f t="shared" si="34"/>
        <v>7569395</v>
      </c>
      <c r="P29" s="30">
        <f t="shared" si="28"/>
        <v>26</v>
      </c>
      <c r="Q29" s="30">
        <f t="shared" si="29"/>
        <v>26</v>
      </c>
      <c r="R29" s="39" t="str">
        <f>p_Caxambu!R29</f>
        <v>505062 m E</v>
      </c>
      <c r="S29" s="39" t="str">
        <f>p_Caxambu!S29</f>
        <v>7567875 m S</v>
      </c>
      <c r="T29" s="39" t="str">
        <f>p_Caxambu!T29</f>
        <v>.</v>
      </c>
      <c r="U29" s="164" t="str">
        <f>p_Caxambu!U29</f>
        <v>CX</v>
      </c>
      <c r="V29" s="38" t="str">
        <f>p_Caxambu!V29</f>
        <v xml:space="preserve">CXU26 </v>
      </c>
      <c r="W29" s="39" t="str">
        <f>p_Caxambu!W29</f>
        <v xml:space="preserve">NC </v>
      </c>
      <c r="X29" s="38" t="str">
        <f>p_Caxambu!X29</f>
        <v xml:space="preserve">NC </v>
      </c>
      <c r="Y29" s="33">
        <f>IF(X29=CK$4,CN$4,IF(X29=CK$5,CN$5,IF(X29=CK$6,CN$6,IF(X29=CK$7,CN$7,IF(X29=CK$8,CN$8,IF(X29=CK$9,CN$9,IF(X29=CK$10,CN$10,"")))))))</f>
        <v>4</v>
      </c>
      <c r="Z29" s="53" t="str">
        <f>p_Caxambu!Z29</f>
        <v xml:space="preserve">- </v>
      </c>
      <c r="AA29" s="54" t="str">
        <f>p_Caxambu!AA29</f>
        <v xml:space="preserve">sd </v>
      </c>
      <c r="AB29" s="39" t="str">
        <f>p_Caxambu!AB29</f>
        <v>-</v>
      </c>
      <c r="AC29" s="166">
        <f>p_Caxambu!AD29</f>
        <v>1750440.5502247</v>
      </c>
      <c r="AD29" s="166">
        <f>p_Caxambu!AE29</f>
        <v>7518129.3745874995</v>
      </c>
      <c r="AE29" s="39">
        <f>p_Caxambu!AF29</f>
        <v>928.4</v>
      </c>
      <c r="AF29" s="18">
        <f>p_Caxambu!AG29</f>
        <v>9</v>
      </c>
      <c r="AG29" s="31">
        <v>8</v>
      </c>
      <c r="AH29" s="57">
        <v>906.05880000000002</v>
      </c>
      <c r="AI29" s="31"/>
      <c r="AJ29" s="31"/>
      <c r="AK29" t="str">
        <f>""</f>
        <v/>
      </c>
      <c r="AL29" t="str">
        <f>""</f>
        <v/>
      </c>
      <c r="AM29" t="str">
        <f>""</f>
        <v/>
      </c>
      <c r="AN29" s="36">
        <f>IF(AND(ISNUMBER(Q29),ISNUMBER(AA29)),MAX(AN$4:AN28)+1,0)</f>
        <v>0</v>
      </c>
      <c r="AO29" s="1">
        <f t="shared" si="45"/>
        <v>16.322646521537358</v>
      </c>
      <c r="AP29" s="1">
        <f t="shared" si="46"/>
        <v>1.2265181034944007E-4</v>
      </c>
      <c r="AQ29" s="36">
        <f>IF(AA29=CK$11,0,IF(AND(ISNUMBER(Y29),ISNUMBER(Q29)),MAX(AQ$4:AQ28)+1,0))</f>
        <v>0</v>
      </c>
      <c r="AR29" s="73">
        <f t="shared" si="6"/>
        <v>31</v>
      </c>
      <c r="AS29" s="73" t="str">
        <f t="shared" si="17"/>
        <v>CX</v>
      </c>
      <c r="AT29" s="73" t="str">
        <f t="shared" si="7"/>
        <v xml:space="preserve">CXU31 </v>
      </c>
      <c r="AU29" s="58" t="str">
        <f t="shared" si="8"/>
        <v xml:space="preserve">PM </v>
      </c>
      <c r="AV29" s="58">
        <f t="shared" si="47"/>
        <v>26</v>
      </c>
      <c r="AW29" s="68">
        <f t="shared" si="18"/>
        <v>1750966.9264157</v>
      </c>
      <c r="AX29" s="68">
        <f t="shared" si="10"/>
        <v>7518755.2356133005</v>
      </c>
      <c r="AY29" s="160">
        <f>IF(BH29="",BC29,IF(ISNUMBER(AX29),BC29-BH29,""))</f>
        <v>906.05880000000002</v>
      </c>
      <c r="AZ29" s="160">
        <f>IF(ISNUMBER(AX29),IF(ISNUMBER(AY29-BD29),AY29-BD29,AY29),"")</f>
        <v>903.05880000000002</v>
      </c>
      <c r="BA29" s="160"/>
      <c r="BB29" s="160"/>
      <c r="BC29" s="68">
        <f>IF($Q29&lt;=$AQ$3,INDEX($AC$4:$AE$141,$AR29,AE$3),"")</f>
        <v>902.4</v>
      </c>
      <c r="BD29" s="188">
        <f>IF($Q29&lt;=$AQ$3,INDEX($Z$4:$AA$141,$AR29,AC$3),"")</f>
        <v>3</v>
      </c>
      <c r="BE29" s="105">
        <f>IF($Q29&lt;=$AQ$3,INDEX($Z$4:$AA$141,$AR29,AD$3),"")</f>
        <v>3000</v>
      </c>
      <c r="BF29" s="71" t="s">
        <v>132</v>
      </c>
      <c r="BG29" s="105">
        <v>906.05880000000002</v>
      </c>
      <c r="BH29" s="158">
        <f>IF(AU29=BH$3,"",IF(ISNUMBER(AW29),IF(BH$2=0,ABS(BC29-BG29),BC29-BG29),""))</f>
        <v>-3.658800000000042</v>
      </c>
      <c r="BI29" s="170">
        <f>IF(ISNUMBER(BG29),IF(AS29=CS$4,CN$4,IF(AS29=CS$5,CN$5,IF(AS29=CS$6,CN$6,IF(AS29=CS$7,CN$7,IF(AS29=CS$8,CN$8,""))))),"")</f>
        <v>1</v>
      </c>
      <c r="BJ29" s="171" t="str">
        <f>IF(ISNUMBER(BI29),INDEX(CU$4:CU$8,BI29,1),"")</f>
        <v>Caxambu</v>
      </c>
      <c r="BK29" s="171" t="s">
        <v>132</v>
      </c>
      <c r="BL29" s="170">
        <f>IF(BI29=1,MAX(BL$4:BL28)+1,0)</f>
        <v>26</v>
      </c>
      <c r="BM29" s="170">
        <f t="shared" si="19"/>
        <v>1</v>
      </c>
      <c r="BN29" s="170">
        <f>IF(BI29=1,IF(BM29=1,MAX(BN$4:BN28)+1,0),0)</f>
        <v>17</v>
      </c>
      <c r="BO29" s="73" t="str">
        <f>IF(BM29="","",IF(BL29&lt;=BN$3,MATCH(Q29,BN$4:BN$141,0),""))</f>
        <v/>
      </c>
      <c r="BP29" s="198" t="str">
        <f>IF(ISNUMBER($BO29),IF(BM29="","",IF($BL29&lt;=$BN$3,INDEX($AU$4:$AZ$76,MATCH($Q29,$BN$4:$BN$76,0),BP$2),"")),"")</f>
        <v/>
      </c>
      <c r="BQ29" s="195" t="str">
        <f>IF(ISNUMBER($BO29),IF(BN29="","",IF($BL29&lt;=$BN$3,INDEX($AU$4:$AZ$76,MATCH($Q29,$BN$4:$BN$76,0),BQ$2),"")),"")</f>
        <v/>
      </c>
      <c r="BR29" s="196" t="str">
        <f>IF(ISNUMBER($BO29),IF(BO29="","",IF($BL29&lt;=$BN$3,INDEX($AU$4:$AZ$76,MATCH($Q29,$BN$4:$BN$76,0),BR$2),"")),"")</f>
        <v/>
      </c>
      <c r="BS29" s="196" t="str">
        <f>IF(ISNUMBER($BO29),IF(BP29="","",IF($BL29&lt;=$BN$3,INDEX($AU$4:$AZ$76,MATCH($Q29,$BN$4:$BN$76,0),BS$2),"")),"")</f>
        <v/>
      </c>
      <c r="BT29" s="197" t="str">
        <f>IF(ISNUMBER($BO29),IF(BQ29="","",IF($BL29&lt;=$BN$3,INDEX($AU$4:$AZ$76,MATCH($Q29,$BN$4:$BN$76,0),BT$2),"")),"")</f>
        <v/>
      </c>
      <c r="BU29" s="197" t="str">
        <f>IF(ISNUMBER($BO29),IF(BR29="","",IF($BL29&lt;=$BN$3,INDEX($AU$4:$AZ$76,MATCH($Q29,$BN$4:$BN$76,0),BU$2),"")),"")</f>
        <v/>
      </c>
      <c r="BV29" s="196" t="str">
        <f>IF(ISNUMBER($BO29),IF(BS29="","",IF($BL29&lt;=$BN$3,INDEX($AU$4:$BE$76,MATCH($Q29,$BN$4:$BN$76,0),BV$2),"")),"")</f>
        <v/>
      </c>
      <c r="BW29" s="195" t="str">
        <f t="shared" si="20"/>
        <v/>
      </c>
      <c r="BX29" s="196" t="str">
        <f t="shared" si="11"/>
        <v/>
      </c>
      <c r="BY29" s="195" t="str">
        <f t="shared" si="21"/>
        <v/>
      </c>
      <c r="BZ29" s="227" t="str">
        <f t="shared" si="22"/>
        <v/>
      </c>
      <c r="CA29" s="115" t="str">
        <f t="shared" si="30"/>
        <v/>
      </c>
      <c r="CB29" s="170" t="str">
        <f>IF(ISNUMBER($BO29),IF(BS29="","",IF($BL29&lt;=$BN$3,INDEX($AU$4:$BG$76,MATCH($Q29,$BN$4:$BN$76,0),CB$2),"")),"")</f>
        <v/>
      </c>
      <c r="CC29" s="170" t="str">
        <f>IF(ISNUMBER($BO29),IF(BS29="","",IF($BL29&lt;=$BN$3,INDEX($AU$4:$BG$76,MATCH($Q29,$BN$4:$BN$76,0),CC$2),"")),"")</f>
        <v/>
      </c>
      <c r="CD29" s="207" t="str">
        <f t="shared" si="23"/>
        <v/>
      </c>
      <c r="CE29" s="207" t="str">
        <f t="shared" si="24"/>
        <v/>
      </c>
      <c r="CF29" s="207" t="str">
        <f t="shared" si="25"/>
        <v/>
      </c>
      <c r="CG29" s="222"/>
      <c r="CH29" s="222"/>
      <c r="CI29" s="207"/>
      <c r="CJ29" s="172"/>
      <c r="CK29" s="195">
        <f t="shared" si="52"/>
        <v>3</v>
      </c>
      <c r="CL29" s="196">
        <f t="shared" si="53"/>
        <v>1751860.2387516</v>
      </c>
      <c r="CM29" s="196">
        <f t="shared" ref="CM29:CM44" si="58">BS6</f>
        <v>7519237.3725218996</v>
      </c>
      <c r="CN29" s="197">
        <f t="shared" si="54"/>
        <v>905.60749999999996</v>
      </c>
      <c r="CO29" s="104">
        <f t="shared" si="55"/>
        <v>911.53749999999991</v>
      </c>
      <c r="CP29" s="104">
        <f t="shared" si="56"/>
        <v>911.60749999999996</v>
      </c>
      <c r="CQ29" s="104" t="s">
        <v>132</v>
      </c>
      <c r="CR29" s="104"/>
      <c r="CS29" s="104"/>
      <c r="CT29" s="104"/>
      <c r="CU29" s="104"/>
      <c r="CV29" s="104"/>
      <c r="CW29" s="104"/>
      <c r="CX29" s="104"/>
      <c r="CY29" s="104">
        <f t="shared" si="50"/>
        <v>875.60749999999996</v>
      </c>
      <c r="CZ29" s="104">
        <f t="shared" si="43"/>
        <v>881.53749999999991</v>
      </c>
      <c r="DA29" s="104"/>
      <c r="DB29" s="104"/>
      <c r="DC29" s="104"/>
      <c r="DD29" s="104"/>
      <c r="DE29" s="104"/>
      <c r="DF29" s="104"/>
      <c r="DG29" s="104"/>
      <c r="DH29" s="104"/>
      <c r="DI29" s="104"/>
      <c r="DJ29" s="104"/>
      <c r="DK29" s="104"/>
      <c r="DL29" s="104"/>
      <c r="DM29" s="104"/>
    </row>
    <row r="30" spans="1:117" ht="14.25" customHeight="1" x14ac:dyDescent="0.25">
      <c r="A30" s="98">
        <f t="shared" si="27"/>
        <v>27</v>
      </c>
      <c r="B30" s="28"/>
      <c r="C30" s="116" t="s">
        <v>338</v>
      </c>
      <c r="D30" s="74" t="s">
        <v>147</v>
      </c>
      <c r="E30" s="74" t="s">
        <v>339</v>
      </c>
      <c r="F30" s="102">
        <v>460595</v>
      </c>
      <c r="G30" s="102">
        <v>7569395</v>
      </c>
      <c r="H30" s="95" t="s">
        <v>340</v>
      </c>
      <c r="I30" s="74" t="s">
        <v>295</v>
      </c>
      <c r="J30" s="74" t="s">
        <v>31</v>
      </c>
      <c r="K30" s="74">
        <v>36</v>
      </c>
      <c r="L30" s="86" t="str">
        <f t="shared" si="44"/>
        <v/>
      </c>
      <c r="M30" s="25" t="str">
        <f t="shared" si="2"/>
        <v xml:space="preserve">LMB08 </v>
      </c>
      <c r="N30" s="81">
        <f t="shared" ref="N30:O49" si="59">INDEX($F$4:$G$141,$P30,N$3)</f>
        <v>460595</v>
      </c>
      <c r="O30" s="81">
        <f t="shared" si="59"/>
        <v>7569395</v>
      </c>
      <c r="P30" s="30">
        <f t="shared" si="28"/>
        <v>27</v>
      </c>
      <c r="Q30" s="30">
        <f t="shared" si="29"/>
        <v>27</v>
      </c>
      <c r="R30" s="39" t="str">
        <f>p_Caxambu!R30</f>
        <v>505087 m E</v>
      </c>
      <c r="S30" s="39" t="str">
        <f>p_Caxambu!S30</f>
        <v>7567772 m S</v>
      </c>
      <c r="T30" s="39" t="str">
        <f>p_Caxambu!T30</f>
        <v>.</v>
      </c>
      <c r="U30" s="164" t="str">
        <f>p_Caxambu!U30</f>
        <v>CX</v>
      </c>
      <c r="V30" s="38" t="str">
        <f>p_Caxambu!V30</f>
        <v xml:space="preserve">CXU27 </v>
      </c>
      <c r="W30" s="39" t="str">
        <f>p_Caxambu!W30</f>
        <v xml:space="preserve">NC </v>
      </c>
      <c r="X30" s="38" t="str">
        <f>p_Caxambu!X30</f>
        <v xml:space="preserve">NC </v>
      </c>
      <c r="Y30" s="33">
        <f>IF(X30=CK$4,CN$4,IF(X30=CK$5,CN$5,IF(X30=CK$6,CN$6,IF(X30=CK$7,CN$7,IF(X30=CK$8,CN$8,IF(X30=CK$9,CN$9,IF(X30=CK$10,CN$10,"")))))))</f>
        <v>4</v>
      </c>
      <c r="Z30" s="53" t="str">
        <f>p_Caxambu!Z30</f>
        <v xml:space="preserve">- </v>
      </c>
      <c r="AA30" s="54">
        <f>p_Caxambu!AA30</f>
        <v>72</v>
      </c>
      <c r="AB30" s="39" t="str">
        <f>p_Caxambu!AB30</f>
        <v>-</v>
      </c>
      <c r="AC30" s="166">
        <f>p_Caxambu!AD30</f>
        <v>1750457.6195531001</v>
      </c>
      <c r="AD30" s="166">
        <f>p_Caxambu!AE30</f>
        <v>7518022.6857265998</v>
      </c>
      <c r="AE30" s="39">
        <f>p_Caxambu!AF30</f>
        <v>915.6</v>
      </c>
      <c r="AF30" s="18">
        <f>p_Caxambu!AG30</f>
        <v>8</v>
      </c>
      <c r="AG30" s="31">
        <v>8</v>
      </c>
      <c r="AH30" s="57">
        <v>906.05880000000002</v>
      </c>
      <c r="AI30" s="31"/>
      <c r="AJ30" s="31"/>
      <c r="AK30" t="str">
        <f>""</f>
        <v/>
      </c>
      <c r="AL30" t="str">
        <f>""</f>
        <v/>
      </c>
      <c r="AM30" t="str">
        <f>""</f>
        <v/>
      </c>
      <c r="AN30" s="36">
        <f>IF(AND(ISNUMBER(Q30),ISNUMBER(AA30)),MAX(AN$4:AN29)+1,0)</f>
        <v>23</v>
      </c>
      <c r="AO30" s="1">
        <f t="shared" si="45"/>
        <v>16.322414888842911</v>
      </c>
      <c r="AP30" s="1">
        <f t="shared" si="46"/>
        <v>1.2096079012919792E-4</v>
      </c>
      <c r="AQ30" s="36">
        <f>IF(AA30=CK$11,0,IF(AND(ISNUMBER(Y30),ISNUMBER(Q30)),MAX(AQ$4:AQ29)+1,0))</f>
        <v>23</v>
      </c>
      <c r="AR30" s="73">
        <f t="shared" si="6"/>
        <v>32</v>
      </c>
      <c r="AS30" s="73" t="str">
        <f t="shared" si="17"/>
        <v>CX</v>
      </c>
      <c r="AT30" s="73" t="str">
        <f t="shared" si="7"/>
        <v xml:space="preserve">CXU32 </v>
      </c>
      <c r="AU30" s="58" t="str">
        <f t="shared" si="8"/>
        <v xml:space="preserve">Curso d'água </v>
      </c>
      <c r="AV30" s="58">
        <f t="shared" si="47"/>
        <v>27</v>
      </c>
      <c r="AW30" s="68">
        <f t="shared" si="18"/>
        <v>1750966.9264157</v>
      </c>
      <c r="AX30" s="68">
        <f t="shared" si="10"/>
        <v>7518755.2356133005</v>
      </c>
      <c r="AY30" s="160">
        <f>IF(BH30="",BC30,IF(ISNUMBER(AX30),BC30-BH30,""))</f>
        <v>906.05880000000002</v>
      </c>
      <c r="AZ30" s="160">
        <f>IF(ISNUMBER(AX30),IF(ISNUMBER(AY30-BD30),AY30-BD30,AY30),"")</f>
        <v>906.05880000000002</v>
      </c>
      <c r="BA30" s="160"/>
      <c r="BB30" s="160"/>
      <c r="BC30" s="68">
        <f>IF($Q30&lt;=$AQ$3,INDEX($AC$4:$AE$141,$AR30,AE$3),"")</f>
        <v>902.4</v>
      </c>
      <c r="BD30" s="188" t="str">
        <f>IF($Q30&lt;=$AQ$3,INDEX($Z$4:$AA$141,$AR30,AC$3),"")</f>
        <v xml:space="preserve">- </v>
      </c>
      <c r="BE30" s="105">
        <f>IF($Q30&lt;=$AQ$3,INDEX($Z$4:$AA$141,$AR30,AD$3),"")</f>
        <v>50000</v>
      </c>
      <c r="BF30" s="71"/>
      <c r="BG30" s="105">
        <v>906.05880000000002</v>
      </c>
      <c r="BH30" s="158">
        <f>IF(AU30=BH$3,"",IF(ISNUMBER(AW30),IF(BH$2=0,ABS(BC30-BG30),BC30-BG30),""))</f>
        <v>-3.658800000000042</v>
      </c>
      <c r="BI30" s="170">
        <f>IF(ISNUMBER(BG30),IF(AS30=CS$4,CN$4,IF(AS30=CS$5,CN$5,IF(AS30=CS$6,CN$6,IF(AS30=CS$7,CN$7,IF(AS30=CS$8,CN$8,""))))),"")</f>
        <v>1</v>
      </c>
      <c r="BJ30" s="171" t="str">
        <f>IF(ISNUMBER(BI30),INDEX(CU$4:CU$8,BI30,1),"")</f>
        <v>Caxambu</v>
      </c>
      <c r="BK30" s="171" t="s">
        <v>132</v>
      </c>
      <c r="BL30" s="170">
        <f>IF(BI30=1,MAX(BL$4:BL29)+1,0)</f>
        <v>27</v>
      </c>
      <c r="BM30" s="170">
        <f t="shared" si="19"/>
        <v>0</v>
      </c>
      <c r="BN30" s="170">
        <f>IF(BI30=1,IF(BM30=1,MAX(BN$4:BN29)+1,0),0)</f>
        <v>0</v>
      </c>
      <c r="BO30" s="73" t="str">
        <f>IF(BM30="","",IF(BL30&lt;=BN$3,MATCH(Q30,BN$4:BN$141,0),""))</f>
        <v/>
      </c>
      <c r="BP30" s="198" t="str">
        <f>IF(ISNUMBER($BO30),IF(BM30="","",IF($BL30&lt;=$BN$3,INDEX($AU$4:$AZ$76,MATCH($Q30,$BN$4:$BN$76,0),BP$2),"")),"")</f>
        <v/>
      </c>
      <c r="BQ30" s="195" t="str">
        <f>IF(ISNUMBER($BO30),IF(BN30="","",IF($BL30&lt;=$BN$3,INDEX($AU$4:$AZ$76,MATCH($Q30,$BN$4:$BN$76,0),BQ$2),"")),"")</f>
        <v/>
      </c>
      <c r="BR30" s="196" t="str">
        <f>IF(ISNUMBER($BO30),IF(BO30="","",IF($BL30&lt;=$BN$3,INDEX($AU$4:$AZ$76,MATCH($Q30,$BN$4:$BN$76,0),BR$2),"")),"")</f>
        <v/>
      </c>
      <c r="BS30" s="196" t="str">
        <f>IF(ISNUMBER($BO30),IF(BP30="","",IF($BL30&lt;=$BN$3,INDEX($AU$4:$AZ$76,MATCH($Q30,$BN$4:$BN$76,0),BS$2),"")),"")</f>
        <v/>
      </c>
      <c r="BT30" s="197" t="str">
        <f>IF(ISNUMBER($BO30),IF(BQ30="","",IF($BL30&lt;=$BN$3,INDEX($AU$4:$AZ$76,MATCH($Q30,$BN$4:$BN$76,0),BT$2),"")),"")</f>
        <v/>
      </c>
      <c r="BU30" s="197" t="str">
        <f>IF(ISNUMBER($BO30),IF(BR30="","",IF($BL30&lt;=$BN$3,INDEX($AU$4:$AZ$76,MATCH($Q30,$BN$4:$BN$76,0),BU$2),"")),"")</f>
        <v/>
      </c>
      <c r="BV30" s="196" t="str">
        <f>IF(ISNUMBER($BO30),IF(BS30="","",IF($BL30&lt;=$BN$3,INDEX($AU$4:$BE$76,MATCH($Q30,$BN$4:$BN$76,0),BV$2),"")),"")</f>
        <v/>
      </c>
      <c r="BW30" s="195" t="str">
        <f t="shared" si="20"/>
        <v/>
      </c>
      <c r="BX30" s="196" t="str">
        <f t="shared" si="11"/>
        <v/>
      </c>
      <c r="BY30" s="195" t="str">
        <f t="shared" si="21"/>
        <v/>
      </c>
      <c r="BZ30" s="227" t="str">
        <f t="shared" si="22"/>
        <v/>
      </c>
      <c r="CA30" s="115" t="str">
        <f t="shared" si="30"/>
        <v/>
      </c>
      <c r="CB30" s="170" t="str">
        <f>IF(ISNUMBER($BO30),IF(BS30="","",IF($BL30&lt;=$BN$3,INDEX($AU$4:$BG$76,MATCH($Q30,$BN$4:$BN$76,0),CB$2),"")),"")</f>
        <v/>
      </c>
      <c r="CC30" s="170" t="str">
        <f>IF(ISNUMBER($BO30),IF(BS30="","",IF($BL30&lt;=$BN$3,INDEX($AU$4:$BG$76,MATCH($Q30,$BN$4:$BN$76,0),CC$2),"")),"")</f>
        <v/>
      </c>
      <c r="CD30" s="207" t="str">
        <f t="shared" si="23"/>
        <v/>
      </c>
      <c r="CE30" s="207" t="str">
        <f t="shared" si="24"/>
        <v/>
      </c>
      <c r="CF30" s="207" t="str">
        <f t="shared" si="25"/>
        <v/>
      </c>
      <c r="CG30" s="222"/>
      <c r="CH30" s="222"/>
      <c r="CI30" s="207"/>
      <c r="CJ30" s="172"/>
      <c r="CK30" s="195">
        <f t="shared" si="52"/>
        <v>4</v>
      </c>
      <c r="CL30" s="196">
        <f t="shared" si="53"/>
        <v>1752109.8387157</v>
      </c>
      <c r="CM30" s="196">
        <f t="shared" si="58"/>
        <v>7519482.3746627001</v>
      </c>
      <c r="CN30" s="197">
        <f t="shared" si="54"/>
        <v>883.0675</v>
      </c>
      <c r="CO30" s="104">
        <f t="shared" si="55"/>
        <v>886.0675</v>
      </c>
      <c r="CP30" s="104">
        <f t="shared" si="56"/>
        <v>889.0675</v>
      </c>
      <c r="CQ30" s="104" t="s">
        <v>132</v>
      </c>
      <c r="CR30" s="104"/>
      <c r="CS30" s="104"/>
      <c r="CT30" s="104"/>
      <c r="CU30" s="104"/>
      <c r="CV30" s="104"/>
      <c r="CW30" s="104"/>
      <c r="CX30" s="104"/>
      <c r="CY30" s="104">
        <f t="shared" ref="CY30:CY36" si="60">CN30+CY$15</f>
        <v>878.0675</v>
      </c>
      <c r="CZ30" s="104">
        <f t="shared" ref="CZ30:CZ36" si="61">CO30+CZ$15</f>
        <v>881.0675</v>
      </c>
      <c r="DA30" s="104"/>
      <c r="DB30" s="104"/>
      <c r="DC30" s="104"/>
      <c r="DD30" s="104"/>
      <c r="DE30" s="104"/>
      <c r="DF30" s="104"/>
      <c r="DG30" s="104"/>
      <c r="DH30" s="104"/>
      <c r="DI30" s="104"/>
      <c r="DJ30" s="104"/>
      <c r="DK30" s="104"/>
      <c r="DL30" s="104"/>
      <c r="DM30" s="104"/>
    </row>
    <row r="31" spans="1:117" ht="14.25" customHeight="1" x14ac:dyDescent="0.25">
      <c r="A31" s="98">
        <f t="shared" si="27"/>
        <v>28</v>
      </c>
      <c r="B31" s="28"/>
      <c r="C31" s="116" t="s">
        <v>338</v>
      </c>
      <c r="D31" s="74" t="s">
        <v>147</v>
      </c>
      <c r="E31" s="74" t="s">
        <v>339</v>
      </c>
      <c r="F31" s="102">
        <v>460595</v>
      </c>
      <c r="G31" s="102">
        <v>7569395</v>
      </c>
      <c r="H31" s="95" t="s">
        <v>340</v>
      </c>
      <c r="I31" s="74" t="s">
        <v>295</v>
      </c>
      <c r="J31" s="74" t="s">
        <v>31</v>
      </c>
      <c r="K31" s="74">
        <v>36</v>
      </c>
      <c r="L31" s="86" t="str">
        <f t="shared" si="44"/>
        <v/>
      </c>
      <c r="M31" s="25" t="str">
        <f t="shared" si="2"/>
        <v xml:space="preserve">LMB08 </v>
      </c>
      <c r="N31" s="81">
        <f t="shared" si="59"/>
        <v>460595</v>
      </c>
      <c r="O31" s="81">
        <f t="shared" si="59"/>
        <v>7569395</v>
      </c>
      <c r="P31" s="30">
        <f t="shared" si="28"/>
        <v>28</v>
      </c>
      <c r="Q31" s="30">
        <f t="shared" si="29"/>
        <v>28</v>
      </c>
      <c r="R31" s="39" t="str">
        <f>p_Caxambu!R31</f>
        <v>504785 m E</v>
      </c>
      <c r="S31" s="39" t="str">
        <f>p_Caxambu!S31</f>
        <v>7567322 m S</v>
      </c>
      <c r="T31" s="39" t="str">
        <f>p_Caxambu!T31</f>
        <v>.</v>
      </c>
      <c r="U31" s="164" t="str">
        <f>p_Caxambu!U31</f>
        <v>CX</v>
      </c>
      <c r="V31" s="38" t="str">
        <f>p_Caxambu!V31</f>
        <v xml:space="preserve">CXU28 </v>
      </c>
      <c r="W31" s="39" t="str">
        <f>p_Caxambu!W31</f>
        <v xml:space="preserve">NC </v>
      </c>
      <c r="X31" s="38" t="str">
        <f>p_Caxambu!X31</f>
        <v xml:space="preserve">NC </v>
      </c>
      <c r="Y31" s="33">
        <f>IF(X31=CK$4,CN$4,IF(X31=CK$5,CN$5,IF(X31=CK$6,CN$6,IF(X31=CK$7,CN$7,IF(X31=CK$8,CN$8,IF(X31=CK$9,CN$9,IF(X31=CK$10,CN$10,"")))))))</f>
        <v>4</v>
      </c>
      <c r="Z31" s="53" t="str">
        <f>p_Caxambu!Z31</f>
        <v xml:space="preserve">- </v>
      </c>
      <c r="AA31" s="54">
        <f>p_Caxambu!AA31</f>
        <v>10800</v>
      </c>
      <c r="AB31" s="39" t="str">
        <f>p_Caxambu!AB31</f>
        <v>-</v>
      </c>
      <c r="AC31" s="166">
        <f>p_Caxambu!AD31</f>
        <v>1750114.3183943999</v>
      </c>
      <c r="AD31" s="166">
        <f>p_Caxambu!AE31</f>
        <v>7517589.8519973997</v>
      </c>
      <c r="AE31" s="39">
        <f>p_Caxambu!AF31</f>
        <v>926.2</v>
      </c>
      <c r="AF31" s="18">
        <f>p_Caxambu!AG31</f>
        <v>7</v>
      </c>
      <c r="AG31" s="31">
        <v>8</v>
      </c>
      <c r="AH31" s="57">
        <v>919.33420000000001</v>
      </c>
      <c r="AI31" s="31"/>
      <c r="AJ31" s="31"/>
      <c r="AK31" t="str">
        <f>""</f>
        <v/>
      </c>
      <c r="AL31" t="str">
        <f>""</f>
        <v/>
      </c>
      <c r="AM31" t="str">
        <f>""</f>
        <v/>
      </c>
      <c r="AN31" s="36">
        <f>IF(AND(ISNUMBER(Q31),ISNUMBER(AA31)),MAX(AN$4:AN30)+1,0)</f>
        <v>24</v>
      </c>
      <c r="AO31" s="1">
        <f t="shared" si="45"/>
        <v>16.321475161470271</v>
      </c>
      <c r="AP31" s="1">
        <f t="shared" si="46"/>
        <v>1.2236116624908595E-4</v>
      </c>
      <c r="AQ31" s="36">
        <f>IF(AA31=CK$11,0,IF(AND(ISNUMBER(Y31),ISNUMBER(Q31)),MAX(AQ$4:AQ30)+1,0))</f>
        <v>24</v>
      </c>
      <c r="AR31" s="73">
        <f t="shared" si="6"/>
        <v>35</v>
      </c>
      <c r="AS31" s="73" t="str">
        <f t="shared" si="17"/>
        <v>Cam</v>
      </c>
      <c r="AT31" s="73" t="str">
        <f t="shared" si="7"/>
        <v xml:space="preserve">CAM01 </v>
      </c>
      <c r="AU31" s="58" t="str">
        <f t="shared" si="8"/>
        <v xml:space="preserve">CT </v>
      </c>
      <c r="AV31" s="58">
        <f t="shared" si="47"/>
        <v>28</v>
      </c>
      <c r="AW31" s="68">
        <f t="shared" si="18"/>
        <v>1715854.0265919</v>
      </c>
      <c r="AX31" s="68">
        <f t="shared" si="10"/>
        <v>7536740.1305516995</v>
      </c>
      <c r="AY31" s="160">
        <f>IF(BH31="",BC31,IF(ISNUMBER(AX31),BC31-BH31,""))</f>
        <v>919.33420000000001</v>
      </c>
      <c r="AZ31" s="160">
        <f>IF(ISNUMBER(AX31),IF(ISNUMBER(AY31-BD31),AY31-BD31,AY31),"")</f>
        <v>915.53420000000006</v>
      </c>
      <c r="BA31" s="160"/>
      <c r="BB31" s="160"/>
      <c r="BC31" s="68">
        <f>IF($Q31&lt;=$AQ$3,INDEX($AC$4:$AE$141,$AR31,AE$3),"")</f>
        <v>918</v>
      </c>
      <c r="BD31" s="188">
        <f>IF($Q31&lt;=$AQ$3,INDEX($Z$4:$AA$141,$AR31,AC$3),"")</f>
        <v>3.8</v>
      </c>
      <c r="BE31" s="105">
        <f>IF($Q31&lt;=$AQ$3,INDEX($Z$4:$AA$141,$AR31,AD$3),"")</f>
        <v>130.9</v>
      </c>
      <c r="BF31" s="71" t="s">
        <v>132</v>
      </c>
      <c r="BG31" s="105">
        <v>919.33420000000001</v>
      </c>
      <c r="BH31" s="158">
        <f>IF(AU31=BH$3,"",IF(ISNUMBER(AW31),IF(BH$2=0,ABS(BC31-BG31),BC31-BG31),""))</f>
        <v>-1.3342000000000098</v>
      </c>
      <c r="BI31" s="170">
        <f>IF(ISNUMBER(BG31),IF(AS31=CS$4,CN$4,IF(AS31=CS$5,CN$5,IF(AS31=CS$6,CN$6,IF(AS31=CS$7,CN$7,IF(AS31=CS$8,CN$8,""))))),"")</f>
        <v>2</v>
      </c>
      <c r="BJ31" s="171" t="str">
        <f>IF(ISNUMBER(BI31),INDEX(CU$4:CU$8,BI31,1),"")</f>
        <v>Cambuquira</v>
      </c>
      <c r="BK31" s="171" t="s">
        <v>132</v>
      </c>
      <c r="BL31" s="170">
        <f>IF(BI31=1,MAX(BL$4:BL30)+1,0)</f>
        <v>0</v>
      </c>
      <c r="BM31" s="170" t="str">
        <f t="shared" si="19"/>
        <v/>
      </c>
      <c r="BN31" s="170">
        <f>IF(BI31=1,IF(BM31=1,MAX(BN$4:BN30)+1,0),0)</f>
        <v>0</v>
      </c>
      <c r="BO31" s="73" t="str">
        <f>IF(BM31="","",IF(BL31&lt;=BN$3,MATCH(Q31,BN$4:BN$141,0),""))</f>
        <v/>
      </c>
      <c r="BP31" s="198" t="str">
        <f>IF(ISNUMBER($BO31),IF(BM31="","",IF($BL31&lt;=$BN$3,INDEX($AU$4:$AZ$76,MATCH($Q31,$BN$4:$BN$76,0),BP$2),"")),"")</f>
        <v/>
      </c>
      <c r="BQ31" s="195" t="str">
        <f>IF(ISNUMBER($BO31),IF(BN31="","",IF($BL31&lt;=$BN$3,INDEX($AU$4:$AZ$76,MATCH($Q31,$BN$4:$BN$76,0),BQ$2),"")),"")</f>
        <v/>
      </c>
      <c r="BR31" s="196" t="str">
        <f>IF(ISNUMBER($BO31),IF(BO31="","",IF($BL31&lt;=$BN$3,INDEX($AU$4:$AZ$76,MATCH($Q31,$BN$4:$BN$76,0),BR$2),"")),"")</f>
        <v/>
      </c>
      <c r="BS31" s="196" t="str">
        <f>IF(ISNUMBER($BO31),IF(BP31="","",IF($BL31&lt;=$BN$3,INDEX($AU$4:$AZ$76,MATCH($Q31,$BN$4:$BN$76,0),BS$2),"")),"")</f>
        <v/>
      </c>
      <c r="BT31" s="197" t="str">
        <f>IF(ISNUMBER($BO31),IF(BQ31="","",IF($BL31&lt;=$BN$3,INDEX($AU$4:$AZ$76,MATCH($Q31,$BN$4:$BN$76,0),BT$2),"")),"")</f>
        <v/>
      </c>
      <c r="BU31" s="197" t="str">
        <f>IF(ISNUMBER($BO31),IF(BR31="","",IF($BL31&lt;=$BN$3,INDEX($AU$4:$AZ$76,MATCH($Q31,$BN$4:$BN$76,0),BU$2),"")),"")</f>
        <v/>
      </c>
      <c r="BV31" s="196" t="str">
        <f>IF(ISNUMBER($BO31),IF(BS31="","",IF($BL31&lt;=$BN$3,INDEX($AU$4:$BE$76,MATCH($Q31,$BN$4:$BN$76,0),BV$2),"")),"")</f>
        <v/>
      </c>
      <c r="BW31" s="195" t="str">
        <f t="shared" si="20"/>
        <v/>
      </c>
      <c r="BX31" s="196" t="str">
        <f t="shared" si="11"/>
        <v/>
      </c>
      <c r="BY31" s="195" t="str">
        <f t="shared" si="21"/>
        <v/>
      </c>
      <c r="BZ31" s="227" t="str">
        <f t="shared" si="22"/>
        <v/>
      </c>
      <c r="CA31" s="115" t="str">
        <f t="shared" si="30"/>
        <v/>
      </c>
      <c r="CB31" s="170" t="str">
        <f>IF(ISNUMBER($BO31),IF(BS31="","",IF($BL31&lt;=$BN$3,INDEX($AU$4:$BG$76,MATCH($Q31,$BN$4:$BN$76,0),CB$2),"")),"")</f>
        <v/>
      </c>
      <c r="CC31" s="170" t="str">
        <f>IF(ISNUMBER($BO31),IF(BS31="","",IF($BL31&lt;=$BN$3,INDEX($AU$4:$BG$76,MATCH($Q31,$BN$4:$BN$76,0),CC$2),"")),"")</f>
        <v/>
      </c>
      <c r="CD31" s="207" t="str">
        <f t="shared" si="23"/>
        <v/>
      </c>
      <c r="CE31" s="207" t="str">
        <f t="shared" si="24"/>
        <v/>
      </c>
      <c r="CF31" s="207" t="str">
        <f t="shared" si="25"/>
        <v/>
      </c>
      <c r="CG31" s="222"/>
      <c r="CH31" s="222"/>
      <c r="CI31" s="207"/>
      <c r="CJ31" s="172"/>
      <c r="CK31" s="195">
        <f t="shared" si="52"/>
        <v>5</v>
      </c>
      <c r="CL31" s="196">
        <f t="shared" si="53"/>
        <v>1751947.0825296999</v>
      </c>
      <c r="CM31" s="196">
        <f t="shared" si="58"/>
        <v>7519287.7287558001</v>
      </c>
      <c r="CN31" s="197">
        <f t="shared" si="54"/>
        <v>891.68949999999995</v>
      </c>
      <c r="CO31" s="104">
        <f t="shared" si="55"/>
        <v>899.18949999999995</v>
      </c>
      <c r="CP31" s="104">
        <f t="shared" si="56"/>
        <v>906.68949999999995</v>
      </c>
      <c r="CQ31" s="104" t="s">
        <v>132</v>
      </c>
      <c r="CR31" s="104"/>
      <c r="CS31" s="104"/>
      <c r="CT31" s="104"/>
      <c r="CU31" s="104"/>
      <c r="CV31" s="104"/>
      <c r="CW31" s="104"/>
      <c r="CX31" s="104"/>
      <c r="CY31" s="104">
        <f t="shared" ref="CY31:CY43" si="62">CN31+CY$15</f>
        <v>886.68949999999995</v>
      </c>
      <c r="CZ31" s="104">
        <f t="shared" ref="CZ31:CZ43" si="63">CO31+CZ$15</f>
        <v>894.18949999999995</v>
      </c>
      <c r="DA31" s="104"/>
      <c r="DB31" s="104"/>
      <c r="DC31" s="104"/>
      <c r="DD31" s="104"/>
      <c r="DE31" s="104"/>
      <c r="DF31" s="104"/>
      <c r="DG31" s="104"/>
      <c r="DH31" s="104"/>
      <c r="DI31" s="104"/>
      <c r="DJ31" s="104"/>
      <c r="DK31" s="104"/>
      <c r="DL31" s="104"/>
      <c r="DM31" s="104"/>
    </row>
    <row r="32" spans="1:117" ht="14.25" customHeight="1" x14ac:dyDescent="0.25">
      <c r="A32" s="98">
        <f t="shared" si="27"/>
        <v>29</v>
      </c>
      <c r="B32" s="28"/>
      <c r="C32" s="116" t="s">
        <v>338</v>
      </c>
      <c r="D32" s="74" t="s">
        <v>147</v>
      </c>
      <c r="E32" s="74" t="s">
        <v>339</v>
      </c>
      <c r="F32" s="102">
        <v>460595</v>
      </c>
      <c r="G32" s="102">
        <v>7569395</v>
      </c>
      <c r="H32" s="95" t="s">
        <v>340</v>
      </c>
      <c r="I32" s="74" t="s">
        <v>295</v>
      </c>
      <c r="J32" s="74" t="s">
        <v>31</v>
      </c>
      <c r="K32" s="74">
        <v>36</v>
      </c>
      <c r="L32" s="86" t="str">
        <f t="shared" si="44"/>
        <v/>
      </c>
      <c r="M32" s="25" t="str">
        <f t="shared" si="2"/>
        <v xml:space="preserve">LMB08 </v>
      </c>
      <c r="N32" s="81">
        <f t="shared" si="59"/>
        <v>460595</v>
      </c>
      <c r="O32" s="81">
        <f t="shared" si="59"/>
        <v>7569395</v>
      </c>
      <c r="P32" s="30">
        <f t="shared" si="28"/>
        <v>29</v>
      </c>
      <c r="Q32" s="30">
        <f t="shared" si="29"/>
        <v>29</v>
      </c>
      <c r="R32" s="39" t="str">
        <f>p_Caxambu!R32</f>
        <v>505685 m E</v>
      </c>
      <c r="S32" s="39" t="str">
        <f>p_Caxambu!S32</f>
        <v>7568847 m S</v>
      </c>
      <c r="T32" s="39" t="str">
        <f>p_Caxambu!T32</f>
        <v>.</v>
      </c>
      <c r="U32" s="164" t="str">
        <f>p_Caxambu!U32</f>
        <v>CX</v>
      </c>
      <c r="V32" s="38" t="str">
        <f>p_Caxambu!V32</f>
        <v xml:space="preserve">CXU29 </v>
      </c>
      <c r="W32" s="39" t="str">
        <f>p_Caxambu!W32</f>
        <v xml:space="preserve">PM </v>
      </c>
      <c r="X32" s="38" t="str">
        <f>p_Caxambu!X32</f>
        <v xml:space="preserve">PM </v>
      </c>
      <c r="Y32" s="33">
        <f>IF(X32=CK$4,CN$4,IF(X32=CK$5,CN$5,IF(X32=CK$6,CN$6,IF(X32=CK$7,CN$7,IF(X32=CK$8,CN$8,IF(X32=CK$9,CN$9,IF(X32=CK$10,CN$10,"")))))))</f>
        <v>5</v>
      </c>
      <c r="Z32" s="53">
        <f>p_Caxambu!Z32</f>
        <v>12</v>
      </c>
      <c r="AA32" s="54" t="str">
        <f>p_Caxambu!AA32</f>
        <v xml:space="preserve">sd </v>
      </c>
      <c r="AB32" s="39" t="str">
        <f>p_Caxambu!AB32</f>
        <v>-</v>
      </c>
      <c r="AC32" s="166">
        <f>p_Caxambu!AD32</f>
        <v>1751152.2753643</v>
      </c>
      <c r="AD32" s="166">
        <f>p_Caxambu!AE32</f>
        <v>7519066.7001160001</v>
      </c>
      <c r="AE32" s="39">
        <f>p_Caxambu!AF32</f>
        <v>900.5</v>
      </c>
      <c r="AF32" s="18">
        <f>p_Caxambu!AG32</f>
        <v>6</v>
      </c>
      <c r="AG32" s="31">
        <v>8</v>
      </c>
      <c r="AH32" s="57">
        <v>918.28399999999999</v>
      </c>
      <c r="AI32" s="31"/>
      <c r="AJ32" s="31"/>
      <c r="AK32" t="str">
        <f>""</f>
        <v/>
      </c>
      <c r="AL32" t="str">
        <f>""</f>
        <v/>
      </c>
      <c r="AM32" t="str">
        <f>""</f>
        <v/>
      </c>
      <c r="AN32" s="36">
        <f>IF(AND(ISNUMBER(Q32),ISNUMBER(AA32)),MAX(AN$4:AN31)+1,0)</f>
        <v>0</v>
      </c>
      <c r="AO32" s="1">
        <f t="shared" si="45"/>
        <v>16.324681553460199</v>
      </c>
      <c r="AP32" s="1">
        <f t="shared" si="46"/>
        <v>1.1896591471313097E-4</v>
      </c>
      <c r="AQ32" s="36">
        <f>IF(AA32=CK$11,0,IF(AND(ISNUMBER(Y32),ISNUMBER(Q32)),MAX(AQ$4:AQ31)+1,0))</f>
        <v>0</v>
      </c>
      <c r="AR32" s="73">
        <f t="shared" si="6"/>
        <v>36</v>
      </c>
      <c r="AS32" s="73" t="str">
        <f t="shared" si="17"/>
        <v>Cam</v>
      </c>
      <c r="AT32" s="73" t="str">
        <f t="shared" si="7"/>
        <v xml:space="preserve">CAM02 </v>
      </c>
      <c r="AU32" s="58" t="str">
        <f t="shared" si="8"/>
        <v xml:space="preserve">CT </v>
      </c>
      <c r="AV32" s="58">
        <f t="shared" si="47"/>
        <v>29</v>
      </c>
      <c r="AW32" s="68">
        <f t="shared" si="18"/>
        <v>1715877.4508390001</v>
      </c>
      <c r="AX32" s="68">
        <f t="shared" si="10"/>
        <v>7536700.4831894999</v>
      </c>
      <c r="AY32" s="160">
        <f>IF(BH32="",BC32,IF(ISNUMBER(AX32),BC32-BH32,""))</f>
        <v>918.28399999999999</v>
      </c>
      <c r="AZ32" s="160">
        <f>IF(ISNUMBER(AX32),IF(ISNUMBER(AY32-BD32),AY32-BD32,AY32),"")</f>
        <v>915.58399999999995</v>
      </c>
      <c r="BA32" s="160"/>
      <c r="BB32" s="160"/>
      <c r="BC32" s="68">
        <f>IF($Q32&lt;=$AQ$3,INDEX($AC$4:$AE$141,$AR32,AE$3),"")</f>
        <v>921.2</v>
      </c>
      <c r="BD32" s="188">
        <f>IF($Q32&lt;=$AQ$3,INDEX($Z$4:$AA$141,$AR32,AC$3),"")</f>
        <v>2.7</v>
      </c>
      <c r="BE32" s="105">
        <f>IF($Q32&lt;=$AQ$3,INDEX($Z$4:$AA$141,$AR32,AD$3),"")</f>
        <v>175.9</v>
      </c>
      <c r="BF32" s="71" t="s">
        <v>132</v>
      </c>
      <c r="BG32" s="105">
        <v>918.28399999999999</v>
      </c>
      <c r="BH32" s="158">
        <f>IF(AU32=BH$3,"",IF(ISNUMBER(AW32),IF(BH$2=0,ABS(BC32-BG32),BC32-BG32),""))</f>
        <v>2.9160000000000537</v>
      </c>
      <c r="BI32" s="170">
        <f>IF(ISNUMBER(BG32),IF(AS32=CS$4,CN$4,IF(AS32=CS$5,CN$5,IF(AS32=CS$6,CN$6,IF(AS32=CS$7,CN$7,IF(AS32=CS$8,CN$8,""))))),"")</f>
        <v>2</v>
      </c>
      <c r="BJ32" s="171" t="str">
        <f>IF(ISNUMBER(BI32),INDEX(CU$4:CU$8,BI32,1),"")</f>
        <v>Cambuquira</v>
      </c>
      <c r="BK32" s="171" t="s">
        <v>132</v>
      </c>
      <c r="BL32" s="170">
        <f>IF(BI32=1,MAX(BL$4:BL31)+1,0)</f>
        <v>0</v>
      </c>
      <c r="BM32" s="170" t="str">
        <f t="shared" si="19"/>
        <v/>
      </c>
      <c r="BN32" s="170">
        <f>IF(BI32=1,IF(BM32=1,MAX(BN$4:BN31)+1,0),0)</f>
        <v>0</v>
      </c>
      <c r="BO32" s="73" t="str">
        <f>IF(BM32="","",IF(BL32&lt;=BN$3,MATCH(Q32,BN$4:BN$141,0),""))</f>
        <v/>
      </c>
      <c r="BP32" s="198" t="str">
        <f>IF(ISNUMBER($BO32),IF(BM32="","",IF($BL32&lt;=$BN$3,INDEX($AU$4:$AZ$76,MATCH($Q32,$BN$4:$BN$76,0),BP$2),"")),"")</f>
        <v/>
      </c>
      <c r="BQ32" s="195" t="str">
        <f>IF(ISNUMBER($BO32),IF(BN32="","",IF($BL32&lt;=$BN$3,INDEX($AU$4:$AZ$76,MATCH($Q32,$BN$4:$BN$76,0),BQ$2),"")),"")</f>
        <v/>
      </c>
      <c r="BR32" s="196" t="str">
        <f>IF(ISNUMBER($BO32),IF(BO32="","",IF($BL32&lt;=$BN$3,INDEX($AU$4:$AZ$76,MATCH($Q32,$BN$4:$BN$76,0),BR$2),"")),"")</f>
        <v/>
      </c>
      <c r="BS32" s="196" t="str">
        <f>IF(ISNUMBER($BO32),IF(BP32="","",IF($BL32&lt;=$BN$3,INDEX($AU$4:$AZ$76,MATCH($Q32,$BN$4:$BN$76,0),BS$2),"")),"")</f>
        <v/>
      </c>
      <c r="BT32" s="197" t="str">
        <f>IF(ISNUMBER($BO32),IF(BQ32="","",IF($BL32&lt;=$BN$3,INDEX($AU$4:$AZ$76,MATCH($Q32,$BN$4:$BN$76,0),BT$2),"")),"")</f>
        <v/>
      </c>
      <c r="BU32" s="197" t="str">
        <f>IF(ISNUMBER($BO32),IF(BR32="","",IF($BL32&lt;=$BN$3,INDEX($AU$4:$AZ$76,MATCH($Q32,$BN$4:$BN$76,0),BU$2),"")),"")</f>
        <v/>
      </c>
      <c r="BV32" s="196" t="str">
        <f>IF(ISNUMBER($BO32),IF(BS32="","",IF($BL32&lt;=$BN$3,INDEX($AU$4:$BE$76,MATCH($Q32,$BN$4:$BN$76,0),BV$2),"")),"")</f>
        <v/>
      </c>
      <c r="BW32" s="195" t="str">
        <f t="shared" si="20"/>
        <v/>
      </c>
      <c r="BX32" s="196" t="str">
        <f t="shared" si="11"/>
        <v/>
      </c>
      <c r="BY32" s="195" t="str">
        <f t="shared" si="21"/>
        <v/>
      </c>
      <c r="BZ32" s="227" t="str">
        <f t="shared" si="22"/>
        <v/>
      </c>
      <c r="CA32" s="115" t="str">
        <f t="shared" si="30"/>
        <v/>
      </c>
      <c r="CB32" s="170" t="str">
        <f>IF(ISNUMBER($BO32),IF(BS32="","",IF($BL32&lt;=$BN$3,INDEX($AU$4:$BG$76,MATCH($Q32,$BN$4:$BN$76,0),CB$2),"")),"")</f>
        <v/>
      </c>
      <c r="CC32" s="170" t="str">
        <f>IF(ISNUMBER($BO32),IF(BS32="","",IF($BL32&lt;=$BN$3,INDEX($AU$4:$BG$76,MATCH($Q32,$BN$4:$BN$76,0),CC$2),"")),"")</f>
        <v/>
      </c>
      <c r="CD32" s="207" t="str">
        <f t="shared" si="23"/>
        <v/>
      </c>
      <c r="CE32" s="207" t="str">
        <f t="shared" si="24"/>
        <v/>
      </c>
      <c r="CF32" s="207" t="str">
        <f t="shared" si="25"/>
        <v/>
      </c>
      <c r="CG32" s="222"/>
      <c r="CH32" s="222"/>
      <c r="CI32" s="207"/>
      <c r="CJ32" s="172"/>
      <c r="CK32" s="195">
        <f t="shared" si="52"/>
        <v>6</v>
      </c>
      <c r="CL32" s="196">
        <f t="shared" si="53"/>
        <v>1752181.1365594999</v>
      </c>
      <c r="CM32" s="196">
        <f t="shared" si="58"/>
        <v>7519478.7452491</v>
      </c>
      <c r="CN32" s="197">
        <f t="shared" si="54"/>
        <v>883.0675</v>
      </c>
      <c r="CO32" s="104">
        <f t="shared" si="55"/>
        <v>886.0675</v>
      </c>
      <c r="CP32" s="104">
        <f t="shared" si="56"/>
        <v>889.0675</v>
      </c>
      <c r="CQ32" s="104" t="s">
        <v>132</v>
      </c>
      <c r="CR32" s="104"/>
      <c r="CS32" s="104"/>
      <c r="CT32" s="104"/>
      <c r="CU32" s="104"/>
      <c r="CV32" s="104"/>
      <c r="CW32" s="104"/>
      <c r="CX32" s="104"/>
      <c r="CY32" s="104">
        <f t="shared" si="62"/>
        <v>878.0675</v>
      </c>
      <c r="CZ32" s="104">
        <f t="shared" si="63"/>
        <v>881.0675</v>
      </c>
      <c r="DA32" s="104"/>
      <c r="DB32" s="104"/>
      <c r="DC32" s="104"/>
      <c r="DD32" s="104"/>
      <c r="DE32" s="104"/>
      <c r="DF32" s="104"/>
      <c r="DG32" s="104"/>
      <c r="DH32" s="104"/>
      <c r="DI32" s="104"/>
      <c r="DJ32" s="104"/>
      <c r="DK32" s="104"/>
      <c r="DL32" s="104"/>
      <c r="DM32" s="104"/>
    </row>
    <row r="33" spans="1:117" ht="14.25" customHeight="1" x14ac:dyDescent="0.25">
      <c r="A33" s="98">
        <f t="shared" si="27"/>
        <v>30</v>
      </c>
      <c r="B33" s="28"/>
      <c r="C33" s="116" t="s">
        <v>338</v>
      </c>
      <c r="D33" s="74" t="s">
        <v>147</v>
      </c>
      <c r="E33" s="74" t="s">
        <v>339</v>
      </c>
      <c r="F33" s="102">
        <v>460595</v>
      </c>
      <c r="G33" s="102">
        <v>7569395</v>
      </c>
      <c r="H33" s="95" t="s">
        <v>340</v>
      </c>
      <c r="I33" s="74" t="s">
        <v>295</v>
      </c>
      <c r="J33" s="74" t="s">
        <v>31</v>
      </c>
      <c r="K33" s="74">
        <v>36</v>
      </c>
      <c r="L33" s="86" t="str">
        <f t="shared" si="44"/>
        <v/>
      </c>
      <c r="M33" s="25" t="str">
        <f t="shared" si="2"/>
        <v xml:space="preserve">LMB08 </v>
      </c>
      <c r="N33" s="81">
        <f t="shared" si="59"/>
        <v>460595</v>
      </c>
      <c r="O33" s="81">
        <f t="shared" si="59"/>
        <v>7569395</v>
      </c>
      <c r="P33" s="30">
        <f t="shared" si="28"/>
        <v>30</v>
      </c>
      <c r="Q33" s="30">
        <f t="shared" si="29"/>
        <v>30</v>
      </c>
      <c r="R33" s="39" t="str">
        <f>p_Caxambu!R33</f>
        <v>505573 m E</v>
      </c>
      <c r="S33" s="39" t="str">
        <f>p_Caxambu!S33</f>
        <v>7569171 m S</v>
      </c>
      <c r="T33" s="39" t="str">
        <f>p_Caxambu!T33</f>
        <v>.</v>
      </c>
      <c r="U33" s="164" t="str">
        <f>p_Caxambu!U33</f>
        <v>CX</v>
      </c>
      <c r="V33" s="38" t="str">
        <f>p_Caxambu!V33</f>
        <v xml:space="preserve">CXU30 </v>
      </c>
      <c r="W33" s="39" t="str">
        <f>p_Caxambu!W33</f>
        <v xml:space="preserve">NC </v>
      </c>
      <c r="X33" s="38" t="str">
        <f>p_Caxambu!X33</f>
        <v xml:space="preserve">NC </v>
      </c>
      <c r="Y33" s="33">
        <f>IF(X33=CK$4,CN$4,IF(X33=CK$5,CN$5,IF(X33=CK$6,CN$6,IF(X33=CK$7,CN$7,IF(X33=CK$8,CN$8,IF(X33=CK$9,CN$9,IF(X33=CK$10,CN$10,"")))))))</f>
        <v>4</v>
      </c>
      <c r="Z33" s="53" t="str">
        <f>p_Caxambu!Z33</f>
        <v xml:space="preserve">- </v>
      </c>
      <c r="AA33" s="54">
        <f>p_Caxambu!AA33</f>
        <v>10000</v>
      </c>
      <c r="AB33" s="39" t="str">
        <f>p_Caxambu!AB33</f>
        <v>-</v>
      </c>
      <c r="AC33" s="166">
        <f>p_Caxambu!AD33</f>
        <v>1751064.6691689999</v>
      </c>
      <c r="AD33" s="166">
        <f>p_Caxambu!AE33</f>
        <v>7519405.0068488996</v>
      </c>
      <c r="AE33" s="39">
        <f>p_Caxambu!AF33</f>
        <v>908.4</v>
      </c>
      <c r="AF33" s="18">
        <f>p_Caxambu!AG33</f>
        <v>5</v>
      </c>
      <c r="AG33" s="31">
        <v>8</v>
      </c>
      <c r="AH33" s="57">
        <v>916.20830000000001</v>
      </c>
      <c r="AI33" s="31"/>
      <c r="AJ33" s="31"/>
      <c r="AK33" t="str">
        <f>""</f>
        <v/>
      </c>
      <c r="AL33" t="str">
        <f>""</f>
        <v/>
      </c>
      <c r="AM33" t="str">
        <f>""</f>
        <v/>
      </c>
      <c r="AN33" s="36">
        <f>IF(AND(ISNUMBER(Q33),ISNUMBER(AA33)),MAX(AN$4:AN32)+1,0)</f>
        <v>25</v>
      </c>
      <c r="AO33" s="1">
        <f t="shared" si="45"/>
        <v>16.325416052820589</v>
      </c>
      <c r="AP33" s="1">
        <f t="shared" si="46"/>
        <v>1.2000959125531169E-4</v>
      </c>
      <c r="AQ33" s="36">
        <f>IF(AA33=CK$11,0,IF(AND(ISNUMBER(Y33),ISNUMBER(Q33)),MAX(AQ$4:AQ32)+1,0))</f>
        <v>25</v>
      </c>
      <c r="AR33" s="73">
        <f t="shared" si="6"/>
        <v>37</v>
      </c>
      <c r="AS33" s="73" t="str">
        <f t="shared" si="17"/>
        <v>Cam</v>
      </c>
      <c r="AT33" s="73" t="str">
        <f t="shared" si="7"/>
        <v xml:space="preserve">CAM03 </v>
      </c>
      <c r="AU33" s="58" t="str">
        <f t="shared" si="8"/>
        <v xml:space="preserve">CT </v>
      </c>
      <c r="AV33" s="58">
        <f t="shared" si="47"/>
        <v>30</v>
      </c>
      <c r="AW33" s="68">
        <f t="shared" si="18"/>
        <v>1715837.4777797</v>
      </c>
      <c r="AX33" s="68">
        <f t="shared" si="10"/>
        <v>7536634.1820101002</v>
      </c>
      <c r="AY33" s="160">
        <f>IF(BH33="",BC33,IF(ISNUMBER(AX33),BC33-BH33,""))</f>
        <v>916.20830000000001</v>
      </c>
      <c r="AZ33" s="160">
        <f>IF(ISNUMBER(AX33),IF(ISNUMBER(AY33-BD33),AY33-BD33,AY33),"")</f>
        <v>909.20830000000001</v>
      </c>
      <c r="BA33" s="160"/>
      <c r="BB33" s="160"/>
      <c r="BC33" s="68">
        <f>IF($Q33&lt;=$AQ$3,INDEX($AC$4:$AE$141,$AR33,AE$3),"")</f>
        <v>919</v>
      </c>
      <c r="BD33" s="188">
        <f>IF($Q33&lt;=$AQ$3,INDEX($Z$4:$AA$141,$AR33,AC$3),"")</f>
        <v>7</v>
      </c>
      <c r="BE33" s="105">
        <f>IF($Q33&lt;=$AQ$3,INDEX($Z$4:$AA$141,$AR33,AD$3),"")</f>
        <v>162.4</v>
      </c>
      <c r="BF33" s="71" t="s">
        <v>132</v>
      </c>
      <c r="BG33" s="105">
        <v>916.20830000000001</v>
      </c>
      <c r="BH33" s="158">
        <f>IF(AU33=BH$3,"",IF(ISNUMBER(AW33),IF(BH$2=0,ABS(BC33-BG33),BC33-BG33),""))</f>
        <v>2.7916999999999916</v>
      </c>
      <c r="BI33" s="170">
        <f>IF(ISNUMBER(BG33),IF(AS33=CS$4,CN$4,IF(AS33=CS$5,CN$5,IF(AS33=CS$6,CN$6,IF(AS33=CS$7,CN$7,IF(AS33=CS$8,CN$8,""))))),"")</f>
        <v>2</v>
      </c>
      <c r="BJ33" s="171" t="str">
        <f>IF(ISNUMBER(BI33),INDEX(CU$4:CU$8,BI33,1),"")</f>
        <v>Cambuquira</v>
      </c>
      <c r="BK33" s="171" t="s">
        <v>132</v>
      </c>
      <c r="BL33" s="170">
        <f>IF(BI33=1,MAX(BL$4:BL32)+1,0)</f>
        <v>0</v>
      </c>
      <c r="BM33" s="170" t="str">
        <f t="shared" si="19"/>
        <v/>
      </c>
      <c r="BN33" s="170">
        <f>IF(BI33=1,IF(BM33=1,MAX(BN$4:BN32)+1,0),0)</f>
        <v>0</v>
      </c>
      <c r="BO33" s="73" t="str">
        <f>IF(BM33="","",IF(BL33&lt;=BN$3,MATCH(Q33,BN$4:BN$141,0),""))</f>
        <v/>
      </c>
      <c r="BP33" s="198" t="str">
        <f>IF(ISNUMBER($BO33),IF(BM33="","",IF($BL33&lt;=$BN$3,INDEX($AU$4:$AZ$76,MATCH($Q33,$BN$4:$BN$76,0),BP$2),"")),"")</f>
        <v/>
      </c>
      <c r="BQ33" s="195" t="str">
        <f>IF(ISNUMBER($BO33),IF(BN33="","",IF($BL33&lt;=$BN$3,INDEX($AU$4:$AZ$76,MATCH($Q33,$BN$4:$BN$76,0),BQ$2),"")),"")</f>
        <v/>
      </c>
      <c r="BR33" s="196" t="str">
        <f>IF(ISNUMBER($BO33),IF(BO33="","",IF($BL33&lt;=$BN$3,INDEX($AU$4:$AZ$76,MATCH($Q33,$BN$4:$BN$76,0),BR$2),"")),"")</f>
        <v/>
      </c>
      <c r="BS33" s="196" t="str">
        <f>IF(ISNUMBER($BO33),IF(BP33="","",IF($BL33&lt;=$BN$3,INDEX($AU$4:$AZ$76,MATCH($Q33,$BN$4:$BN$76,0),BS$2),"")),"")</f>
        <v/>
      </c>
      <c r="BT33" s="197" t="str">
        <f>IF(ISNUMBER($BO33),IF(BQ33="","",IF($BL33&lt;=$BN$3,INDEX($AU$4:$AZ$76,MATCH($Q33,$BN$4:$BN$76,0),BT$2),"")),"")</f>
        <v/>
      </c>
      <c r="BU33" s="197" t="str">
        <f>IF(ISNUMBER($BO33),IF(BR33="","",IF($BL33&lt;=$BN$3,INDEX($AU$4:$AZ$76,MATCH($Q33,$BN$4:$BN$76,0),BU$2),"")),"")</f>
        <v/>
      </c>
      <c r="BV33" s="196" t="str">
        <f>IF(ISNUMBER($BO33),IF(BS33="","",IF($BL33&lt;=$BN$3,INDEX($AU$4:$BE$76,MATCH($Q33,$BN$4:$BN$76,0),BV$2),"")),"")</f>
        <v/>
      </c>
      <c r="BW33" s="195" t="str">
        <f t="shared" si="20"/>
        <v/>
      </c>
      <c r="BX33" s="196" t="str">
        <f t="shared" si="11"/>
        <v/>
      </c>
      <c r="BY33" s="195" t="str">
        <f t="shared" si="21"/>
        <v/>
      </c>
      <c r="BZ33" s="227" t="str">
        <f t="shared" si="22"/>
        <v/>
      </c>
      <c r="CA33" s="115" t="str">
        <f t="shared" si="30"/>
        <v/>
      </c>
      <c r="CB33" s="170" t="str">
        <f>IF(ISNUMBER($BO33),IF(BS33="","",IF($BL33&lt;=$BN$3,INDEX($AU$4:$BG$76,MATCH($Q33,$BN$4:$BN$76,0),CB$2),"")),"")</f>
        <v/>
      </c>
      <c r="CC33" s="170" t="str">
        <f>IF(ISNUMBER($BO33),IF(BS33="","",IF($BL33&lt;=$BN$3,INDEX($AU$4:$BG$76,MATCH($Q33,$BN$4:$BN$76,0),CC$2),"")),"")</f>
        <v/>
      </c>
      <c r="CD33" s="207" t="str">
        <f t="shared" si="23"/>
        <v/>
      </c>
      <c r="CE33" s="207" t="str">
        <f t="shared" si="24"/>
        <v/>
      </c>
      <c r="CF33" s="207" t="str">
        <f t="shared" si="25"/>
        <v/>
      </c>
      <c r="CG33" s="222"/>
      <c r="CH33" s="222"/>
      <c r="CI33" s="207"/>
      <c r="CJ33" s="172"/>
      <c r="CK33" s="195">
        <f t="shared" si="52"/>
        <v>7</v>
      </c>
      <c r="CL33" s="196">
        <f t="shared" si="53"/>
        <v>1752148.7125744999</v>
      </c>
      <c r="CM33" s="196">
        <f t="shared" si="58"/>
        <v>7519546.7765327003</v>
      </c>
      <c r="CN33" s="197">
        <f t="shared" si="54"/>
        <v>885.05139999999994</v>
      </c>
      <c r="CO33" s="104">
        <f t="shared" si="55"/>
        <v>890.05139999999994</v>
      </c>
      <c r="CP33" s="104">
        <f t="shared" si="56"/>
        <v>895.05139999999994</v>
      </c>
      <c r="CQ33" s="104" t="s">
        <v>132</v>
      </c>
      <c r="CR33" s="104"/>
      <c r="CS33" s="104"/>
      <c r="CT33" s="104"/>
      <c r="CU33" s="104"/>
      <c r="CV33" s="104"/>
      <c r="CW33" s="104"/>
      <c r="CX33" s="104"/>
      <c r="CY33" s="104">
        <f t="shared" si="62"/>
        <v>880.05139999999994</v>
      </c>
      <c r="CZ33" s="104">
        <f t="shared" si="63"/>
        <v>885.05139999999994</v>
      </c>
      <c r="DA33" s="104"/>
      <c r="DB33" s="104"/>
      <c r="DC33" s="104"/>
      <c r="DD33" s="104"/>
      <c r="DE33" s="104"/>
      <c r="DF33" s="104"/>
      <c r="DG33" s="104"/>
      <c r="DH33" s="104"/>
      <c r="DI33" s="104"/>
      <c r="DJ33" s="104"/>
      <c r="DK33" s="104"/>
      <c r="DL33" s="104"/>
      <c r="DM33" s="104"/>
    </row>
    <row r="34" spans="1:117" ht="14.25" customHeight="1" x14ac:dyDescent="0.25">
      <c r="A34" s="98">
        <f t="shared" si="27"/>
        <v>31</v>
      </c>
      <c r="B34" s="28"/>
      <c r="C34" s="116" t="s">
        <v>338</v>
      </c>
      <c r="D34" s="74" t="s">
        <v>147</v>
      </c>
      <c r="E34" s="74" t="s">
        <v>339</v>
      </c>
      <c r="F34" s="102">
        <v>460595</v>
      </c>
      <c r="G34" s="102">
        <v>7569395</v>
      </c>
      <c r="H34" s="95" t="s">
        <v>340</v>
      </c>
      <c r="I34" s="74" t="s">
        <v>295</v>
      </c>
      <c r="J34" s="74" t="s">
        <v>31</v>
      </c>
      <c r="K34" s="74">
        <v>36</v>
      </c>
      <c r="L34" s="86" t="str">
        <f t="shared" si="44"/>
        <v/>
      </c>
      <c r="M34" s="25" t="str">
        <f t="shared" si="2"/>
        <v xml:space="preserve">LMB08 </v>
      </c>
      <c r="N34" s="81">
        <f t="shared" si="59"/>
        <v>460595</v>
      </c>
      <c r="O34" s="81">
        <f t="shared" si="59"/>
        <v>7569395</v>
      </c>
      <c r="P34" s="30">
        <f t="shared" si="28"/>
        <v>31</v>
      </c>
      <c r="Q34" s="30">
        <f t="shared" si="29"/>
        <v>31</v>
      </c>
      <c r="R34" s="39" t="str">
        <f>p_Caxambu!R34</f>
        <v>505528 m E</v>
      </c>
      <c r="S34" s="39" t="str">
        <f>p_Caxambu!S34</f>
        <v>7568528 m S</v>
      </c>
      <c r="T34" s="39" t="str">
        <f>p_Caxambu!T34</f>
        <v>.</v>
      </c>
      <c r="U34" s="164" t="str">
        <f>p_Caxambu!U34</f>
        <v>CX</v>
      </c>
      <c r="V34" s="38" t="str">
        <f>p_Caxambu!V34</f>
        <v xml:space="preserve">CXU31 </v>
      </c>
      <c r="W34" s="39" t="str">
        <f>p_Caxambu!W34</f>
        <v xml:space="preserve">PM </v>
      </c>
      <c r="X34" s="38" t="str">
        <f>p_Caxambu!X34</f>
        <v xml:space="preserve">PM </v>
      </c>
      <c r="Y34" s="33">
        <f>IF(X34=CK$4,CN$4,IF(X34=CK$5,CN$5,IF(X34=CK$6,CN$6,IF(X34=CK$7,CN$7,IF(X34=CK$8,CN$8,IF(X34=CK$9,CN$9,IF(X34=CK$10,CN$10,"")))))))</f>
        <v>5</v>
      </c>
      <c r="Z34" s="53">
        <f>p_Caxambu!Z34</f>
        <v>3</v>
      </c>
      <c r="AA34" s="54">
        <f>p_Caxambu!AA34</f>
        <v>3000</v>
      </c>
      <c r="AB34" s="39" t="str">
        <f>p_Caxambu!AB34</f>
        <v>-</v>
      </c>
      <c r="AC34" s="166">
        <f>p_Caxambu!AD34</f>
        <v>1750966.9264157</v>
      </c>
      <c r="AD34" s="166">
        <f>p_Caxambu!AE34</f>
        <v>7518755.2356133005</v>
      </c>
      <c r="AE34" s="39">
        <f>p_Caxambu!AF34</f>
        <v>902.4</v>
      </c>
      <c r="AF34" s="18">
        <f>p_Caxambu!AG34</f>
        <v>4</v>
      </c>
      <c r="AG34" s="31">
        <v>8</v>
      </c>
      <c r="AH34" s="57">
        <v>918.28399999999999</v>
      </c>
      <c r="AI34" s="31"/>
      <c r="AJ34" s="31"/>
      <c r="AK34" t="str">
        <f>""</f>
        <v/>
      </c>
      <c r="AL34" t="str">
        <f>""</f>
        <v/>
      </c>
      <c r="AM34" t="str">
        <f>""</f>
        <v/>
      </c>
      <c r="AN34" s="36">
        <f>IF(AND(ISNUMBER(Q34),ISNUMBER(AA34)),MAX(AN$4:AN33)+1,0)</f>
        <v>26</v>
      </c>
      <c r="AO34" s="1">
        <f t="shared" si="45"/>
        <v>16.324005331393742</v>
      </c>
      <c r="AP34" s="1">
        <f t="shared" si="46"/>
        <v>1.1921692552707316E-4</v>
      </c>
      <c r="AQ34" s="36">
        <f>IF(AA34=CK$11,0,IF(AND(ISNUMBER(Y34),ISNUMBER(Q34)),MAX(AQ$4:AQ33)+1,0))</f>
        <v>26</v>
      </c>
      <c r="AR34" s="73">
        <f t="shared" si="6"/>
        <v>38</v>
      </c>
      <c r="AS34" s="73" t="str">
        <f t="shared" si="17"/>
        <v>Cam</v>
      </c>
      <c r="AT34" s="73" t="str">
        <f t="shared" si="7"/>
        <v xml:space="preserve">CAM04 </v>
      </c>
      <c r="AU34" s="58" t="str">
        <f t="shared" si="8"/>
        <v xml:space="preserve">CT </v>
      </c>
      <c r="AV34" s="58">
        <f t="shared" si="47"/>
        <v>31</v>
      </c>
      <c r="AW34" s="68">
        <f t="shared" si="18"/>
        <v>1715881.0061319</v>
      </c>
      <c r="AX34" s="68">
        <f t="shared" si="10"/>
        <v>7536719.6105894996</v>
      </c>
      <c r="AY34" s="160">
        <f>IF(BH34="",BC34,IF(ISNUMBER(AX34),BC34-BH34,""))</f>
        <v>918.28399999999999</v>
      </c>
      <c r="AZ34" s="160">
        <f>IF(ISNUMBER(AX34),IF(ISNUMBER(AY34-BD34),AY34-BD34,AY34),"")</f>
        <v>911.28399999999999</v>
      </c>
      <c r="BA34" s="160"/>
      <c r="BB34" s="160"/>
      <c r="BC34" s="68">
        <f>IF($Q34&lt;=$AQ$3,INDEX($AC$4:$AE$141,$AR34,AE$3),"")</f>
        <v>921.8</v>
      </c>
      <c r="BD34" s="188">
        <f>IF($Q34&lt;=$AQ$3,INDEX($Z$4:$AA$141,$AR34,AC$3),"")</f>
        <v>7</v>
      </c>
      <c r="BE34" s="105">
        <f>IF($Q34&lt;=$AQ$3,INDEX($Z$4:$AA$141,$AR34,AD$3),"")</f>
        <v>927</v>
      </c>
      <c r="BF34" s="71" t="s">
        <v>132</v>
      </c>
      <c r="BG34" s="105">
        <v>918.28399999999999</v>
      </c>
      <c r="BH34" s="158">
        <f>IF(AU34=BH$3,"",IF(ISNUMBER(AW34),IF(BH$2=0,ABS(BC34-BG34),BC34-BG34),""))</f>
        <v>3.5159999999999627</v>
      </c>
      <c r="BI34" s="170">
        <f>IF(ISNUMBER(BG34),IF(AS34=CS$4,CN$4,IF(AS34=CS$5,CN$5,IF(AS34=CS$6,CN$6,IF(AS34=CS$7,CN$7,IF(AS34=CS$8,CN$8,""))))),"")</f>
        <v>2</v>
      </c>
      <c r="BJ34" s="171" t="str">
        <f>IF(ISNUMBER(BI34),INDEX(CU$4:CU$8,BI34,1),"")</f>
        <v>Cambuquira</v>
      </c>
      <c r="BK34" s="171" t="s">
        <v>132</v>
      </c>
      <c r="BL34" s="170">
        <f>IF(BI34=1,MAX(BL$4:BL33)+1,0)</f>
        <v>0</v>
      </c>
      <c r="BM34" s="170" t="str">
        <f t="shared" si="19"/>
        <v/>
      </c>
      <c r="BN34" s="170">
        <f>IF(BI34=1,IF(BM34=1,MAX(BN$4:BN33)+1,0),0)</f>
        <v>0</v>
      </c>
      <c r="BO34" s="73" t="str">
        <f>IF(BM34="","",IF(BL34&lt;=BN$3,MATCH(Q34,BN$4:BN$141,0),""))</f>
        <v/>
      </c>
      <c r="BP34" s="198" t="str">
        <f>IF(ISNUMBER($BO34),IF(BM34="","",IF($BL34&lt;=$BN$3,INDEX($AU$4:$AZ$76,MATCH($Q34,$BN$4:$BN$76,0),BP$2),"")),"")</f>
        <v/>
      </c>
      <c r="BQ34" s="195" t="str">
        <f>IF(ISNUMBER($BO34),IF(BN34="","",IF($BL34&lt;=$BN$3,INDEX($AU$4:$AZ$76,MATCH($Q34,$BN$4:$BN$76,0),BQ$2),"")),"")</f>
        <v/>
      </c>
      <c r="BR34" s="196" t="str">
        <f>IF(ISNUMBER($BO34),IF(BO34="","",IF($BL34&lt;=$BN$3,INDEX($AU$4:$AZ$76,MATCH($Q34,$BN$4:$BN$76,0),BR$2),"")),"")</f>
        <v/>
      </c>
      <c r="BS34" s="196" t="str">
        <f>IF(ISNUMBER($BO34),IF(BP34="","",IF($BL34&lt;=$BN$3,INDEX($AU$4:$AZ$76,MATCH($Q34,$BN$4:$BN$76,0),BS$2),"")),"")</f>
        <v/>
      </c>
      <c r="BT34" s="197" t="str">
        <f>IF(ISNUMBER($BO34),IF(BQ34="","",IF($BL34&lt;=$BN$3,INDEX($AU$4:$AZ$76,MATCH($Q34,$BN$4:$BN$76,0),BT$2),"")),"")</f>
        <v/>
      </c>
      <c r="BU34" s="197" t="str">
        <f>IF(ISNUMBER($BO34),IF(BR34="","",IF($BL34&lt;=$BN$3,INDEX($AU$4:$AZ$76,MATCH($Q34,$BN$4:$BN$76,0),BU$2),"")),"")</f>
        <v/>
      </c>
      <c r="BV34" s="196" t="str">
        <f>IF(ISNUMBER($BO34),IF(BS34="","",IF($BL34&lt;=$BN$3,INDEX($AU$4:$BE$76,MATCH($Q34,$BN$4:$BN$76,0),BV$2),"")),"")</f>
        <v/>
      </c>
      <c r="BW34" s="195" t="str">
        <f t="shared" si="20"/>
        <v/>
      </c>
      <c r="BX34" s="196" t="str">
        <f t="shared" si="11"/>
        <v/>
      </c>
      <c r="BY34" s="195" t="str">
        <f t="shared" si="21"/>
        <v/>
      </c>
      <c r="BZ34" s="227" t="str">
        <f t="shared" si="22"/>
        <v/>
      </c>
      <c r="CA34" s="115" t="str">
        <f t="shared" si="30"/>
        <v/>
      </c>
      <c r="CB34" s="170" t="str">
        <f>IF(ISNUMBER($BO34),IF(BS34="","",IF($BL34&lt;=$BN$3,INDEX($AU$4:$BG$76,MATCH($Q34,$BN$4:$BN$76,0),CB$2),"")),"")</f>
        <v/>
      </c>
      <c r="CC34" s="170" t="str">
        <f>IF(ISNUMBER($BO34),IF(BS34="","",IF($BL34&lt;=$BN$3,INDEX($AU$4:$BG$76,MATCH($Q34,$BN$4:$BN$76,0),CC$2),"")),"")</f>
        <v/>
      </c>
      <c r="CD34" s="207" t="str">
        <f t="shared" si="23"/>
        <v/>
      </c>
      <c r="CE34" s="207" t="str">
        <f t="shared" si="24"/>
        <v/>
      </c>
      <c r="CF34" s="207" t="str">
        <f t="shared" si="25"/>
        <v/>
      </c>
      <c r="CG34" s="222"/>
      <c r="CH34" s="222"/>
      <c r="CI34" s="207"/>
      <c r="CJ34" s="172"/>
      <c r="CK34" s="195">
        <f t="shared" si="52"/>
        <v>8</v>
      </c>
      <c r="CL34" s="196">
        <f t="shared" si="53"/>
        <v>1752013.9401</v>
      </c>
      <c r="CM34" s="196">
        <f t="shared" si="58"/>
        <v>7519408.1944548003</v>
      </c>
      <c r="CN34" s="197">
        <f t="shared" si="54"/>
        <v>885.07169999999996</v>
      </c>
      <c r="CO34" s="104">
        <f t="shared" si="55"/>
        <v>889.32169999999996</v>
      </c>
      <c r="CP34" s="104">
        <f t="shared" si="56"/>
        <v>893.57169999999996</v>
      </c>
      <c r="CQ34" s="104" t="s">
        <v>132</v>
      </c>
      <c r="CR34" s="104"/>
      <c r="CS34" s="104"/>
      <c r="CT34" s="104"/>
      <c r="CU34" s="104"/>
      <c r="CV34" s="104"/>
      <c r="CW34" s="104"/>
      <c r="CX34" s="104"/>
      <c r="CY34" s="104">
        <f t="shared" si="62"/>
        <v>880.07169999999996</v>
      </c>
      <c r="CZ34" s="104">
        <f t="shared" si="63"/>
        <v>884.32169999999996</v>
      </c>
      <c r="DA34" s="104"/>
      <c r="DB34" s="104"/>
      <c r="DC34" s="104"/>
      <c r="DD34" s="104"/>
      <c r="DE34" s="104"/>
      <c r="DF34" s="104"/>
      <c r="DG34" s="104"/>
      <c r="DH34" s="104"/>
      <c r="DI34" s="104"/>
      <c r="DJ34" s="104"/>
      <c r="DK34" s="104"/>
      <c r="DL34" s="104"/>
      <c r="DM34" s="104"/>
    </row>
    <row r="35" spans="1:117" ht="14.25" customHeight="1" x14ac:dyDescent="0.25">
      <c r="A35" s="98">
        <f t="shared" si="27"/>
        <v>32</v>
      </c>
      <c r="B35" s="28"/>
      <c r="C35" s="116" t="s">
        <v>338</v>
      </c>
      <c r="D35" s="74" t="s">
        <v>147</v>
      </c>
      <c r="E35" s="74" t="s">
        <v>339</v>
      </c>
      <c r="F35" s="102">
        <v>460595</v>
      </c>
      <c r="G35" s="102">
        <v>7569395</v>
      </c>
      <c r="H35" s="95" t="s">
        <v>340</v>
      </c>
      <c r="I35" s="74" t="s">
        <v>295</v>
      </c>
      <c r="J35" s="74" t="s">
        <v>31</v>
      </c>
      <c r="K35" s="74">
        <v>36</v>
      </c>
      <c r="L35" s="86" t="str">
        <f t="shared" si="44"/>
        <v/>
      </c>
      <c r="M35" s="25" t="str">
        <f t="shared" si="2"/>
        <v xml:space="preserve">LMB08 </v>
      </c>
      <c r="N35" s="81">
        <f t="shared" si="59"/>
        <v>460595</v>
      </c>
      <c r="O35" s="81">
        <f t="shared" si="59"/>
        <v>7569395</v>
      </c>
      <c r="P35" s="30">
        <f t="shared" si="28"/>
        <v>32</v>
      </c>
      <c r="Q35" s="30">
        <f t="shared" si="29"/>
        <v>32</v>
      </c>
      <c r="R35" s="39" t="str">
        <f>p_Caxambu!R35</f>
        <v>505680 m E</v>
      </c>
      <c r="S35" s="39" t="str">
        <f>p_Caxambu!S35</f>
        <v>7568657 m S</v>
      </c>
      <c r="T35" s="39" t="str">
        <f>p_Caxambu!T35</f>
        <v>.</v>
      </c>
      <c r="U35" s="164" t="str">
        <f>p_Caxambu!U35</f>
        <v>CX</v>
      </c>
      <c r="V35" s="38" t="str">
        <f>p_Caxambu!V35</f>
        <v xml:space="preserve">CXU32 </v>
      </c>
      <c r="W35" s="39" t="str">
        <f>p_Caxambu!W35</f>
        <v xml:space="preserve">Curso d'água </v>
      </c>
      <c r="X35" s="38" t="str">
        <f>p_Caxambu!X35</f>
        <v xml:space="preserve">Curso d'água </v>
      </c>
      <c r="Y35" s="33">
        <f>IF(X35=CK$4,CN$4,IF(X35=CK$5,CN$5,IF(X35=CK$6,CN$6,IF(X35=CK$7,CN$7,IF(X35=CK$8,CN$8,IF(X35=CK$9,CN$9,IF(X35=CK$10,CN$10,"")))))))</f>
        <v>6</v>
      </c>
      <c r="Z35" s="53" t="str">
        <f>p_Caxambu!Z35</f>
        <v xml:space="preserve">- </v>
      </c>
      <c r="AA35" s="54">
        <f>p_Caxambu!AA35</f>
        <v>50000</v>
      </c>
      <c r="AB35" s="39">
        <f>p_Caxambu!AB35</f>
        <v>0</v>
      </c>
      <c r="AC35" s="166">
        <f>p_Caxambu!AD35</f>
        <v>1750966.9264157</v>
      </c>
      <c r="AD35" s="166">
        <f>p_Caxambu!AE35</f>
        <v>7518755.2356133005</v>
      </c>
      <c r="AE35" s="39">
        <f>p_Caxambu!AF35</f>
        <v>902.4</v>
      </c>
      <c r="AF35" s="18">
        <f>p_Caxambu!AG35</f>
        <v>3</v>
      </c>
      <c r="AG35" s="31">
        <v>8</v>
      </c>
      <c r="AH35" s="57">
        <v>953.65830000000005</v>
      </c>
      <c r="AI35" s="31"/>
      <c r="AJ35" s="31"/>
      <c r="AK35" t="str">
        <f>""</f>
        <v/>
      </c>
      <c r="AL35" t="str">
        <f>""</f>
        <v/>
      </c>
      <c r="AM35" t="str">
        <f>""</f>
        <v/>
      </c>
      <c r="AN35" s="36">
        <f>IF(AND(ISNUMBER(Q35),ISNUMBER(AA35)),MAX(AN$4:AN34)+1,0)</f>
        <v>27</v>
      </c>
      <c r="AO35" s="1">
        <f t="shared" si="45"/>
        <v>16.324005331393742</v>
      </c>
      <c r="AP35" s="1">
        <f t="shared" si="46"/>
        <v>1.1921692552707316E-4</v>
      </c>
      <c r="AQ35" s="36">
        <f>IF(AA35=CK$11,0,IF(AND(ISNUMBER(Y35),ISNUMBER(Q35)),MAX(AQ$4:AQ34)+1,0))</f>
        <v>27</v>
      </c>
      <c r="AR35" s="73">
        <f t="shared" si="6"/>
        <v>42</v>
      </c>
      <c r="AS35" s="73" t="str">
        <f t="shared" si="17"/>
        <v>Cam</v>
      </c>
      <c r="AT35" s="73" t="str">
        <f t="shared" si="7"/>
        <v xml:space="preserve">CAM08 </v>
      </c>
      <c r="AU35" s="58" t="str">
        <f t="shared" si="8"/>
        <v xml:space="preserve">NC </v>
      </c>
      <c r="AV35" s="58">
        <f t="shared" si="47"/>
        <v>32</v>
      </c>
      <c r="AW35" s="68">
        <f t="shared" si="18"/>
        <v>1715543.8877335</v>
      </c>
      <c r="AX35" s="68">
        <f t="shared" si="10"/>
        <v>7535143.5510290004</v>
      </c>
      <c r="AY35" s="160">
        <f>IF(BH35="",BC35,IF(ISNUMBER(AX35),BC35-BH35,""))</f>
        <v>953.65830000000005</v>
      </c>
      <c r="AZ35" s="160">
        <f>IF(ISNUMBER(AX35),IF(ISNUMBER(AY35-BD35),AY35-BD35,AY35),"")</f>
        <v>953.65830000000005</v>
      </c>
      <c r="BA35" s="160"/>
      <c r="BB35" s="160"/>
      <c r="BC35" s="68">
        <f>IF($Q35&lt;=$AQ$3,INDEX($AC$4:$AE$141,$AR35,AE$3),"")</f>
        <v>956.8</v>
      </c>
      <c r="BD35" s="188" t="str">
        <f>IF($Q35&lt;=$AQ$3,INDEX($Z$4:$AA$141,$AR35,AC$3),"")</f>
        <v xml:space="preserve">- </v>
      </c>
      <c r="BE35" s="105">
        <f>IF($Q35&lt;=$AQ$3,INDEX($Z$4:$AA$141,$AR35,AD$3),"")</f>
        <v>360</v>
      </c>
      <c r="BF35" s="71" t="s">
        <v>132</v>
      </c>
      <c r="BG35" s="105">
        <v>953.65830000000005</v>
      </c>
      <c r="BH35" s="158">
        <f>IF(AU35=BH$3,"",IF(ISNUMBER(AW35),IF(BH$2=0,ABS(BC35-BG35),BC35-BG35),""))</f>
        <v>3.1416999999999007</v>
      </c>
      <c r="BI35" s="170">
        <f>IF(ISNUMBER(BG35),IF(AS35=CS$4,CN$4,IF(AS35=CS$5,CN$5,IF(AS35=CS$6,CN$6,IF(AS35=CS$7,CN$7,IF(AS35=CS$8,CN$8,""))))),"")</f>
        <v>2</v>
      </c>
      <c r="BJ35" s="171" t="str">
        <f>IF(ISNUMBER(BI35),INDEX(CU$4:CU$8,BI35,1),"")</f>
        <v>Cambuquira</v>
      </c>
      <c r="BK35" s="171" t="s">
        <v>132</v>
      </c>
      <c r="BL35" s="170">
        <f>IF(BI35=1,MAX(BL$4:BL34)+1,0)</f>
        <v>0</v>
      </c>
      <c r="BM35" s="170" t="str">
        <f t="shared" si="19"/>
        <v/>
      </c>
      <c r="BN35" s="170">
        <f>IF(BI35=1,IF(BM35=1,MAX(BN$4:BN34)+1,0),0)</f>
        <v>0</v>
      </c>
      <c r="BO35" s="73" t="str">
        <f>IF(BM35="","",IF(BL35&lt;=BN$3,MATCH(Q35,BN$4:BN$141,0),""))</f>
        <v/>
      </c>
      <c r="BP35" s="198" t="str">
        <f>IF(ISNUMBER($BO35),IF(BM35="","",IF($BL35&lt;=$BN$3,INDEX($AU$4:$AZ$76,MATCH($Q35,$BN$4:$BN$76,0),BP$2),"")),"")</f>
        <v/>
      </c>
      <c r="BQ35" s="195" t="str">
        <f>IF(ISNUMBER($BO35),IF(BN35="","",IF($BL35&lt;=$BN$3,INDEX($AU$4:$AZ$76,MATCH($Q35,$BN$4:$BN$76,0),BQ$2),"")),"")</f>
        <v/>
      </c>
      <c r="BR35" s="196" t="str">
        <f>IF(ISNUMBER($BO35),IF(BO35="","",IF($BL35&lt;=$BN$3,INDEX($AU$4:$AZ$76,MATCH($Q35,$BN$4:$BN$76,0),BR$2),"")),"")</f>
        <v/>
      </c>
      <c r="BS35" s="196" t="str">
        <f>IF(ISNUMBER($BO35),IF(BP35="","",IF($BL35&lt;=$BN$3,INDEX($AU$4:$AZ$76,MATCH($Q35,$BN$4:$BN$76,0),BS$2),"")),"")</f>
        <v/>
      </c>
      <c r="BT35" s="197" t="str">
        <f>IF(ISNUMBER($BO35),IF(BQ35="","",IF($BL35&lt;=$BN$3,INDEX($AU$4:$AZ$76,MATCH($Q35,$BN$4:$BN$76,0),BT$2),"")),"")</f>
        <v/>
      </c>
      <c r="BU35" s="197" t="str">
        <f>IF(ISNUMBER($BO35),IF(BR35="","",IF($BL35&lt;=$BN$3,INDEX($AU$4:$AZ$76,MATCH($Q35,$BN$4:$BN$76,0),BU$2),"")),"")</f>
        <v/>
      </c>
      <c r="BV35" s="196" t="str">
        <f>IF(ISNUMBER($BO35),IF(BS35="","",IF($BL35&lt;=$BN$3,INDEX($AU$4:$BE$76,MATCH($Q35,$BN$4:$BN$76,0),BV$2),"")),"")</f>
        <v/>
      </c>
      <c r="BW35" s="195" t="str">
        <f t="shared" si="20"/>
        <v/>
      </c>
      <c r="BX35" s="196" t="str">
        <f t="shared" si="11"/>
        <v/>
      </c>
      <c r="BY35" s="195" t="str">
        <f t="shared" si="21"/>
        <v/>
      </c>
      <c r="BZ35" s="227" t="str">
        <f t="shared" si="22"/>
        <v/>
      </c>
      <c r="CA35" s="115" t="str">
        <f t="shared" si="30"/>
        <v/>
      </c>
      <c r="CB35" s="170" t="str">
        <f>IF(ISNUMBER($BO35),IF(BS35="","",IF($BL35&lt;=$BN$3,INDEX($AU$4:$BG$76,MATCH($Q35,$BN$4:$BN$76,0),CB$2),"")),"")</f>
        <v/>
      </c>
      <c r="CC35" s="170" t="str">
        <f>IF(ISNUMBER($BO35),IF(BS35="","",IF($BL35&lt;=$BN$3,INDEX($AU$4:$BG$76,MATCH($Q35,$BN$4:$BN$76,0),CC$2),"")),"")</f>
        <v/>
      </c>
      <c r="CD35" s="207" t="str">
        <f t="shared" si="23"/>
        <v/>
      </c>
      <c r="CE35" s="207" t="str">
        <f t="shared" si="24"/>
        <v/>
      </c>
      <c r="CF35" s="207" t="str">
        <f t="shared" si="25"/>
        <v/>
      </c>
      <c r="CG35" s="222"/>
      <c r="CH35" s="222"/>
      <c r="CI35" s="207"/>
      <c r="CJ35" s="172"/>
      <c r="CK35" s="195">
        <f t="shared" si="52"/>
        <v>9</v>
      </c>
      <c r="CL35" s="196">
        <f t="shared" si="53"/>
        <v>1752037.3382417001</v>
      </c>
      <c r="CM35" s="196">
        <f t="shared" si="58"/>
        <v>7519445.1933148997</v>
      </c>
      <c r="CN35" s="197">
        <f t="shared" si="54"/>
        <v>894.81669999999997</v>
      </c>
      <c r="CO35" s="104">
        <f t="shared" si="55"/>
        <v>899.31669999999997</v>
      </c>
      <c r="CP35" s="104">
        <f t="shared" si="56"/>
        <v>903.81669999999997</v>
      </c>
      <c r="CQ35" s="104" t="s">
        <v>132</v>
      </c>
      <c r="CR35" s="104"/>
      <c r="CS35" s="104"/>
      <c r="CT35" s="104"/>
      <c r="CU35" s="104"/>
      <c r="CV35" s="104"/>
      <c r="CW35" s="104"/>
      <c r="CX35" s="104"/>
      <c r="CY35" s="104">
        <f t="shared" si="62"/>
        <v>889.81669999999997</v>
      </c>
      <c r="CZ35" s="104">
        <f t="shared" si="63"/>
        <v>894.31669999999997</v>
      </c>
      <c r="DA35" s="104"/>
      <c r="DB35" s="104"/>
      <c r="DC35" s="104"/>
      <c r="DD35" s="104"/>
      <c r="DE35" s="104"/>
      <c r="DF35" s="104"/>
      <c r="DG35" s="104"/>
      <c r="DH35" s="104"/>
      <c r="DI35" s="104"/>
      <c r="DJ35" s="104"/>
      <c r="DK35" s="104"/>
      <c r="DL35" s="104"/>
      <c r="DM35" s="104"/>
    </row>
    <row r="36" spans="1:117" ht="14.25" customHeight="1" x14ac:dyDescent="0.25">
      <c r="A36" s="98">
        <f t="shared" si="27"/>
        <v>33</v>
      </c>
      <c r="B36" s="28"/>
      <c r="C36" s="116" t="s">
        <v>338</v>
      </c>
      <c r="D36" s="74" t="s">
        <v>147</v>
      </c>
      <c r="E36" s="74" t="s">
        <v>339</v>
      </c>
      <c r="F36" s="102">
        <v>460595</v>
      </c>
      <c r="G36" s="102">
        <v>7569395</v>
      </c>
      <c r="H36" s="95" t="s">
        <v>340</v>
      </c>
      <c r="I36" s="74" t="s">
        <v>295</v>
      </c>
      <c r="J36" s="74" t="s">
        <v>31</v>
      </c>
      <c r="K36" s="74">
        <v>36</v>
      </c>
      <c r="L36" s="86" t="str">
        <f t="shared" si="44"/>
        <v/>
      </c>
      <c r="M36" s="25" t="str">
        <f t="shared" ref="M36:M67" si="64">INDEX($B$4:$C$141,$P36,M$3)</f>
        <v xml:space="preserve">LMB08 </v>
      </c>
      <c r="N36" s="81">
        <f t="shared" si="59"/>
        <v>460595</v>
      </c>
      <c r="O36" s="81">
        <f t="shared" si="59"/>
        <v>7569395</v>
      </c>
      <c r="P36" s="30">
        <f t="shared" si="28"/>
        <v>33</v>
      </c>
      <c r="Q36" s="30">
        <f t="shared" si="29"/>
        <v>33</v>
      </c>
      <c r="R36" s="39" t="str">
        <f>p_Caxambu!R36</f>
        <v>506368 m E</v>
      </c>
      <c r="S36" s="39" t="str">
        <f>p_Caxambu!S36</f>
        <v>7569064 m S</v>
      </c>
      <c r="T36" s="39" t="str">
        <f>p_Caxambu!T36</f>
        <v>.</v>
      </c>
      <c r="U36" s="164" t="str">
        <f>p_Caxambu!U36</f>
        <v>CX</v>
      </c>
      <c r="V36" s="38" t="str">
        <f>p_Caxambu!V36</f>
        <v xml:space="preserve">CXU33 </v>
      </c>
      <c r="W36" s="39" t="str">
        <f>p_Caxambu!W36</f>
        <v xml:space="preserve">PZ(7) </v>
      </c>
      <c r="X36" s="38" t="str">
        <f>p_Caxambu!X36</f>
        <v xml:space="preserve">PZ </v>
      </c>
      <c r="Y36" s="33">
        <f>IF(X36=CK$4,CN$4,IF(X36=CK$5,CN$5,IF(X36=CK$6,CN$6,IF(X36=CK$7,CN$7,IF(X36=CK$8,CN$8,IF(X36=CK$9,CN$9,IF(X36=CK$10,CN$10,"")))))))</f>
        <v>3</v>
      </c>
      <c r="Z36" s="53" t="str">
        <f>p_Caxambu!Z36</f>
        <v xml:space="preserve">sd </v>
      </c>
      <c r="AA36" s="54" t="str">
        <f>p_Caxambu!AA36</f>
        <v xml:space="preserve">sd </v>
      </c>
      <c r="AB36" s="39" t="str">
        <f>p_Caxambu!AB36</f>
        <v>-</v>
      </c>
      <c r="AC36" s="166">
        <f>p_Caxambu!AD36</f>
        <v>1751863.8992123001</v>
      </c>
      <c r="AD36" s="166">
        <f>p_Caxambu!AE36</f>
        <v>7519231.9679051004</v>
      </c>
      <c r="AE36" s="39">
        <f>p_Caxambu!AF36</f>
        <v>906.5</v>
      </c>
      <c r="AF36" s="18">
        <f>p_Caxambu!AG36</f>
        <v>2</v>
      </c>
      <c r="AG36" s="31">
        <v>8</v>
      </c>
      <c r="AH36" s="57">
        <v>970.43209999999999</v>
      </c>
      <c r="AI36" s="31"/>
      <c r="AJ36" s="31"/>
      <c r="AK36" t="str">
        <f>""</f>
        <v/>
      </c>
      <c r="AL36" t="str">
        <f>""</f>
        <v/>
      </c>
      <c r="AM36" t="str">
        <f>""</f>
        <v/>
      </c>
      <c r="AN36" s="36">
        <f>IF(AND(ISNUMBER(Q36),ISNUMBER(AA36)),MAX(AN$4:AN35)+1,0)</f>
        <v>0</v>
      </c>
      <c r="AO36" s="1">
        <f t="shared" si="45"/>
        <v>16.32504036714489</v>
      </c>
      <c r="AP36" s="1">
        <f t="shared" si="46"/>
        <v>1.1975858044136949E-4</v>
      </c>
      <c r="AQ36" s="36">
        <f>IF(AA36=CK$11,0,IF(AND(ISNUMBER(Y36),ISNUMBER(Q36)),MAX(AQ$4:AQ35)+1,0))</f>
        <v>0</v>
      </c>
      <c r="AR36" s="73">
        <f t="shared" ref="AR36:AR67" si="65">IF(Q36&lt;=AQ$3,MATCH(Q36,AQ$4:AQ$141,0),"")</f>
        <v>43</v>
      </c>
      <c r="AS36" s="73" t="str">
        <f t="shared" si="17"/>
        <v>Cam</v>
      </c>
      <c r="AT36" s="73" t="str">
        <f t="shared" ref="AT36:AT67" si="66">IF($Q36&lt;=$AQ$3,INDEX($V$4:$V$141,$AR36,AC$3),"")</f>
        <v xml:space="preserve">CAM09 </v>
      </c>
      <c r="AU36" s="58" t="str">
        <f t="shared" ref="AU36:AU67" si="67">IF($Q36&lt;=$AQ$3,INDEX($X$4:$X$141,$AR36,AC$3),"")</f>
        <v xml:space="preserve">NC </v>
      </c>
      <c r="AV36" s="58">
        <f t="shared" si="47"/>
        <v>33</v>
      </c>
      <c r="AW36" s="68">
        <f t="shared" si="18"/>
        <v>1716416.1757284</v>
      </c>
      <c r="AX36" s="68">
        <f t="shared" si="10"/>
        <v>7535452.5023536999</v>
      </c>
      <c r="AY36" s="160">
        <f>IF(BH36="",BC36,IF(ISNUMBER(AX36),BC36-BH36,""))</f>
        <v>970.43209999999999</v>
      </c>
      <c r="AZ36" s="160">
        <f>IF(ISNUMBER(AX36),IF(ISNUMBER(AY36-BD36),AY36-BD36,AY36),"")</f>
        <v>970.43209999999999</v>
      </c>
      <c r="BA36" s="160"/>
      <c r="BB36" s="160"/>
      <c r="BC36" s="68">
        <f>IF($Q36&lt;=$AQ$3,INDEX($AC$4:$AE$141,$AR36,AE$3),"")</f>
        <v>971.8</v>
      </c>
      <c r="BD36" s="188" t="str">
        <f>IF($Q36&lt;=$AQ$3,INDEX($Z$4:$AA$141,$AR36,AC$3),"")</f>
        <v xml:space="preserve">- </v>
      </c>
      <c r="BE36" s="105">
        <f>IF($Q36&lt;=$AQ$3,INDEX($Z$4:$AA$141,$AR36,AD$3),"")</f>
        <v>216</v>
      </c>
      <c r="BF36" s="71" t="s">
        <v>132</v>
      </c>
      <c r="BG36" s="105">
        <v>970.43209999999999</v>
      </c>
      <c r="BH36" s="158">
        <f>IF(AU36=BH$3,"",IF(ISNUMBER(AW36),IF(BH$2=0,ABS(BC36-BG36),BC36-BG36),""))</f>
        <v>1.3678999999999633</v>
      </c>
      <c r="BI36" s="170">
        <f>IF(ISNUMBER(BG36),IF(AS36=CS$4,CN$4,IF(AS36=CS$5,CN$5,IF(AS36=CS$6,CN$6,IF(AS36=CS$7,CN$7,IF(AS36=CS$8,CN$8,""))))),"")</f>
        <v>2</v>
      </c>
      <c r="BJ36" s="171" t="str">
        <f>IF(ISNUMBER(BI36),INDEX(CU$4:CU$8,BI36,1),"")</f>
        <v>Cambuquira</v>
      </c>
      <c r="BK36" s="171" t="s">
        <v>132</v>
      </c>
      <c r="BL36" s="170">
        <f>IF(BI36=1,MAX(BL$4:BL35)+1,0)</f>
        <v>0</v>
      </c>
      <c r="BM36" s="170" t="str">
        <f t="shared" si="19"/>
        <v/>
      </c>
      <c r="BN36" s="170">
        <f>IF(BI36=1,IF(BM36=1,MAX(BN$4:BN35)+1,0),0)</f>
        <v>0</v>
      </c>
      <c r="BO36" s="73" t="str">
        <f>IF(BM36="","",IF(BL36&lt;=BN$3,MATCH(Q36,BN$4:BN$141,0),""))</f>
        <v/>
      </c>
      <c r="BP36" s="198" t="str">
        <f>IF(ISNUMBER($BO36),IF(BM36="","",IF($BL36&lt;=$BN$3,INDEX($AU$4:$AZ$76,MATCH($Q36,$BN$4:$BN$76,0),BP$2),"")),"")</f>
        <v/>
      </c>
      <c r="BQ36" s="195" t="str">
        <f>IF(ISNUMBER($BO36),IF(BN36="","",IF($BL36&lt;=$BN$3,INDEX($AU$4:$AZ$76,MATCH($Q36,$BN$4:$BN$76,0),BQ$2),"")),"")</f>
        <v/>
      </c>
      <c r="BR36" s="196" t="str">
        <f>IF(ISNUMBER($BO36),IF(BO36="","",IF($BL36&lt;=$BN$3,INDEX($AU$4:$AZ$76,MATCH($Q36,$BN$4:$BN$76,0),BR$2),"")),"")</f>
        <v/>
      </c>
      <c r="BS36" s="196" t="str">
        <f>IF(ISNUMBER($BO36),IF(BP36="","",IF($BL36&lt;=$BN$3,INDEX($AU$4:$AZ$76,MATCH($Q36,$BN$4:$BN$76,0),BS$2),"")),"")</f>
        <v/>
      </c>
      <c r="BT36" s="197" t="str">
        <f>IF(ISNUMBER($BO36),IF(BQ36="","",IF($BL36&lt;=$BN$3,INDEX($AU$4:$AZ$76,MATCH($Q36,$BN$4:$BN$76,0),BT$2),"")),"")</f>
        <v/>
      </c>
      <c r="BU36" s="197" t="str">
        <f>IF(ISNUMBER($BO36),IF(BR36="","",IF($BL36&lt;=$BN$3,INDEX($AU$4:$AZ$76,MATCH($Q36,$BN$4:$BN$76,0),BU$2),"")),"")</f>
        <v/>
      </c>
      <c r="BV36" s="196" t="str">
        <f>IF(ISNUMBER($BO36),IF(BS36="","",IF($BL36&lt;=$BN$3,INDEX($AU$4:$BE$76,MATCH($Q36,$BN$4:$BN$76,0),BV$2),"")),"")</f>
        <v/>
      </c>
      <c r="BW36" s="195" t="str">
        <f t="shared" si="20"/>
        <v/>
      </c>
      <c r="BX36" s="196" t="str">
        <f t="shared" si="11"/>
        <v/>
      </c>
      <c r="BY36" s="195" t="str">
        <f t="shared" si="21"/>
        <v/>
      </c>
      <c r="BZ36" s="227" t="str">
        <f t="shared" si="22"/>
        <v/>
      </c>
      <c r="CA36" s="115" t="str">
        <f t="shared" si="30"/>
        <v/>
      </c>
      <c r="CB36" s="170" t="str">
        <f>IF(ISNUMBER($BO36),IF(BS36="","",IF($BL36&lt;=$BN$3,INDEX($AU$4:$BG$76,MATCH($Q36,$BN$4:$BN$76,0),CB$2),"")),"")</f>
        <v/>
      </c>
      <c r="CC36" s="170" t="str">
        <f>IF(ISNUMBER($BO36),IF(BS36="","",IF($BL36&lt;=$BN$3,INDEX($AU$4:$BG$76,MATCH($Q36,$BN$4:$BN$76,0),CC$2),"")),"")</f>
        <v/>
      </c>
      <c r="CD36" s="207" t="str">
        <f t="shared" si="23"/>
        <v/>
      </c>
      <c r="CE36" s="207" t="str">
        <f t="shared" si="24"/>
        <v/>
      </c>
      <c r="CF36" s="207" t="str">
        <f t="shared" si="25"/>
        <v/>
      </c>
      <c r="CG36" s="222"/>
      <c r="CH36" s="222"/>
      <c r="CI36" s="207"/>
      <c r="CJ36" s="172"/>
      <c r="CK36" s="195">
        <f t="shared" si="52"/>
        <v>10</v>
      </c>
      <c r="CL36" s="196">
        <f t="shared" si="53"/>
        <v>1752091.1525983</v>
      </c>
      <c r="CM36" s="196">
        <f t="shared" si="58"/>
        <v>7519453.1819724003</v>
      </c>
      <c r="CN36" s="197">
        <f t="shared" si="54"/>
        <v>844.0675</v>
      </c>
      <c r="CO36" s="104">
        <f t="shared" si="55"/>
        <v>866.5675</v>
      </c>
      <c r="CP36" s="104">
        <f t="shared" si="56"/>
        <v>889.0675</v>
      </c>
      <c r="CQ36" s="104" t="s">
        <v>132</v>
      </c>
      <c r="CR36" s="104"/>
      <c r="CS36" s="104"/>
      <c r="CT36" s="104"/>
      <c r="CU36" s="104"/>
      <c r="CV36" s="104"/>
      <c r="CW36" s="104"/>
      <c r="CX36" s="104"/>
      <c r="CY36" s="104">
        <f t="shared" si="62"/>
        <v>839.0675</v>
      </c>
      <c r="CZ36" s="104">
        <f t="shared" si="63"/>
        <v>861.5675</v>
      </c>
      <c r="DA36" s="104"/>
      <c r="DB36" s="104"/>
      <c r="DC36" s="104"/>
      <c r="DD36" s="104"/>
      <c r="DE36" s="104"/>
      <c r="DF36" s="104"/>
      <c r="DG36" s="104"/>
      <c r="DH36" s="104"/>
      <c r="DI36" s="104"/>
      <c r="DJ36" s="104"/>
      <c r="DK36" s="104"/>
      <c r="DL36" s="104"/>
      <c r="DM36" s="104"/>
    </row>
    <row r="37" spans="1:117" ht="14.25" customHeight="1" x14ac:dyDescent="0.25">
      <c r="A37" s="98">
        <f t="shared" si="27"/>
        <v>34</v>
      </c>
      <c r="B37" s="28"/>
      <c r="C37" s="116" t="s">
        <v>338</v>
      </c>
      <c r="D37" s="74" t="s">
        <v>147</v>
      </c>
      <c r="E37" s="74" t="s">
        <v>339</v>
      </c>
      <c r="F37" s="102">
        <v>460595</v>
      </c>
      <c r="G37" s="102">
        <v>7569395</v>
      </c>
      <c r="H37" s="95" t="s">
        <v>340</v>
      </c>
      <c r="I37" s="74" t="s">
        <v>295</v>
      </c>
      <c r="J37" s="74" t="s">
        <v>31</v>
      </c>
      <c r="K37" s="74">
        <v>36</v>
      </c>
      <c r="L37" s="86" t="str">
        <f t="shared" si="44"/>
        <v/>
      </c>
      <c r="M37" s="25" t="str">
        <f t="shared" si="64"/>
        <v xml:space="preserve">LMB08 </v>
      </c>
      <c r="N37" s="81">
        <f t="shared" si="59"/>
        <v>460595</v>
      </c>
      <c r="O37" s="81">
        <f t="shared" si="59"/>
        <v>7569395</v>
      </c>
      <c r="P37" s="30">
        <f t="shared" si="28"/>
        <v>34</v>
      </c>
      <c r="Q37" s="30">
        <f t="shared" si="29"/>
        <v>34</v>
      </c>
      <c r="R37" s="39" t="str">
        <f>p_Caxambu!R37</f>
        <v>506357 m E</v>
      </c>
      <c r="S37" s="39" t="str">
        <f>p_Caxambu!S37</f>
        <v>7569063 m S</v>
      </c>
      <c r="T37" s="39" t="str">
        <f>p_Caxambu!T37</f>
        <v>.</v>
      </c>
      <c r="U37" s="164" t="str">
        <f>p_Caxambu!U37</f>
        <v>CX</v>
      </c>
      <c r="V37" s="38" t="str">
        <f>p_Caxambu!V37</f>
        <v xml:space="preserve">CXU34 </v>
      </c>
      <c r="W37" s="39" t="str">
        <f>p_Caxambu!W37</f>
        <v xml:space="preserve">PZ </v>
      </c>
      <c r="X37" s="38" t="str">
        <f>p_Caxambu!X37</f>
        <v xml:space="preserve">PZ </v>
      </c>
      <c r="Y37" s="33">
        <f>IF(X37=CK$4,CN$4,IF(X37=CK$5,CN$5,IF(X37=CK$6,CN$6,IF(X37=CK$7,CN$7,IF(X37=CK$8,CN$8,IF(X37=CK$9,CN$9,IF(X37=CK$10,CN$10,"")))))))</f>
        <v>3</v>
      </c>
      <c r="Z37" s="53" t="str">
        <f>p_Caxambu!Z37</f>
        <v xml:space="preserve">sd </v>
      </c>
      <c r="AA37" s="54" t="str">
        <f>p_Caxambu!AA37</f>
        <v xml:space="preserve">sd </v>
      </c>
      <c r="AB37" s="39" t="str">
        <f>p_Caxambu!AB37</f>
        <v>-</v>
      </c>
      <c r="AC37" s="166">
        <f>p_Caxambu!AD37</f>
        <v>1751852.6398946</v>
      </c>
      <c r="AD37" s="166">
        <f>p_Caxambu!AE37</f>
        <v>7519231.8414361002</v>
      </c>
      <c r="AE37" s="39">
        <f>p_Caxambu!AF37</f>
        <v>906.4</v>
      </c>
      <c r="AF37" s="18">
        <f>p_Caxambu!AG37</f>
        <v>1</v>
      </c>
      <c r="AG37" s="31">
        <v>8</v>
      </c>
      <c r="AH37" s="57">
        <v>924.21389999999997</v>
      </c>
      <c r="AI37" s="31"/>
      <c r="AJ37" s="31"/>
      <c r="AK37" t="str">
        <f>""</f>
        <v/>
      </c>
      <c r="AL37" t="str">
        <f>""</f>
        <v/>
      </c>
      <c r="AM37" t="str">
        <f>""</f>
        <v/>
      </c>
      <c r="AN37" s="36">
        <f>IF(AND(ISNUMBER(Q37),ISNUMBER(AA37)),MAX(AN$4:AN36)+1,0)</f>
        <v>0</v>
      </c>
      <c r="AO37" s="1">
        <f t="shared" si="45"/>
        <v>16.325040092567441</v>
      </c>
      <c r="AP37" s="1">
        <f t="shared" si="46"/>
        <v>1.1974536934589885E-4</v>
      </c>
      <c r="AQ37" s="36">
        <f>IF(AA37=CK$11,0,IF(AND(ISNUMBER(Y37),ISNUMBER(Q37)),MAX(AQ$4:AQ36)+1,0))</f>
        <v>0</v>
      </c>
      <c r="AR37" s="73">
        <f t="shared" si="65"/>
        <v>45</v>
      </c>
      <c r="AS37" s="73" t="str">
        <f t="shared" si="17"/>
        <v>Cam</v>
      </c>
      <c r="AT37" s="73" t="str">
        <f t="shared" si="66"/>
        <v xml:space="preserve">CAM11 </v>
      </c>
      <c r="AU37" s="58" t="str">
        <f t="shared" si="67"/>
        <v xml:space="preserve">NC </v>
      </c>
      <c r="AV37" s="58">
        <f t="shared" si="47"/>
        <v>34</v>
      </c>
      <c r="AW37" s="68">
        <f t="shared" si="18"/>
        <v>1716227.6258630001</v>
      </c>
      <c r="AX37" s="68">
        <f t="shared" si="10"/>
        <v>7536904.6785708005</v>
      </c>
      <c r="AY37" s="160">
        <f>IF(BH37="",BC37,IF(ISNUMBER(AX37),BC37-BH37,""))</f>
        <v>924.21389999999997</v>
      </c>
      <c r="AZ37" s="160">
        <f>IF(ISNUMBER(AX37),IF(ISNUMBER(AY37-BD37),AY37-BD37,AY37),"")</f>
        <v>924.21389999999997</v>
      </c>
      <c r="BA37" s="160"/>
      <c r="BB37" s="160"/>
      <c r="BC37" s="68">
        <f>IF($Q37&lt;=$AQ$3,INDEX($AC$4:$AE$141,$AR37,AE$3),"")</f>
        <v>918.1</v>
      </c>
      <c r="BD37" s="188" t="str">
        <f>IF($Q37&lt;=$AQ$3,INDEX($Z$4:$AA$141,$AR37,AC$3),"")</f>
        <v xml:space="preserve">- </v>
      </c>
      <c r="BE37" s="105">
        <f>IF($Q37&lt;=$AQ$3,INDEX($Z$4:$AA$141,$AR37,AD$3),"")</f>
        <v>432</v>
      </c>
      <c r="BF37" s="71" t="s">
        <v>132</v>
      </c>
      <c r="BG37" s="105">
        <v>924.21389999999997</v>
      </c>
      <c r="BH37" s="158">
        <f>IF(AU37=BH$3,"",IF(ISNUMBER(AW37),IF(BH$2=0,ABS(BC37-BG37),BC37-BG37),""))</f>
        <v>-6.1138999999999442</v>
      </c>
      <c r="BI37" s="170">
        <f>IF(ISNUMBER(BG37),IF(AS37=CS$4,CN$4,IF(AS37=CS$5,CN$5,IF(AS37=CS$6,CN$6,IF(AS37=CS$7,CN$7,IF(AS37=CS$8,CN$8,""))))),"")</f>
        <v>2</v>
      </c>
      <c r="BJ37" s="171" t="str">
        <f>IF(ISNUMBER(BI37),INDEX(CU$4:CU$8,BI37,1),"")</f>
        <v>Cambuquira</v>
      </c>
      <c r="BK37" s="171" t="s">
        <v>132</v>
      </c>
      <c r="BL37" s="170">
        <f>IF(BI37=1,MAX(BL$4:BL36)+1,0)</f>
        <v>0</v>
      </c>
      <c r="BM37" s="170" t="str">
        <f t="shared" si="19"/>
        <v/>
      </c>
      <c r="BN37" s="170">
        <f>IF(BI37=1,IF(BM37=1,MAX(BN$4:BN36)+1,0),0)</f>
        <v>0</v>
      </c>
      <c r="BO37" s="73" t="str">
        <f>IF(BM37="","",IF(BL37&lt;=BN$3,MATCH(Q37,BN$4:BN$141,0),""))</f>
        <v/>
      </c>
      <c r="BP37" s="198" t="str">
        <f>IF(ISNUMBER($BO37),IF(BM37="","",IF($BL37&lt;=$BN$3,INDEX($AU$4:$AZ$76,MATCH($Q37,$BN$4:$BN$76,0),BP$2),"")),"")</f>
        <v/>
      </c>
      <c r="BQ37" s="195" t="str">
        <f>IF(ISNUMBER($BO37),IF(BN37="","",IF($BL37&lt;=$BN$3,INDEX($AU$4:$AZ$76,MATCH($Q37,$BN$4:$BN$76,0),BQ$2),"")),"")</f>
        <v/>
      </c>
      <c r="BR37" s="196" t="str">
        <f>IF(ISNUMBER($BO37),IF(BO37="","",IF($BL37&lt;=$BN$3,INDEX($AU$4:$AZ$76,MATCH($Q37,$BN$4:$BN$76,0),BR$2),"")),"")</f>
        <v/>
      </c>
      <c r="BS37" s="196" t="str">
        <f>IF(ISNUMBER($BO37),IF(BP37="","",IF($BL37&lt;=$BN$3,INDEX($AU$4:$AZ$76,MATCH($Q37,$BN$4:$BN$76,0),BS$2),"")),"")</f>
        <v/>
      </c>
      <c r="BT37" s="197" t="str">
        <f>IF(ISNUMBER($BO37),IF(BQ37="","",IF($BL37&lt;=$BN$3,INDEX($AU$4:$AZ$76,MATCH($Q37,$BN$4:$BN$76,0),BT$2),"")),"")</f>
        <v/>
      </c>
      <c r="BU37" s="197" t="str">
        <f>IF(ISNUMBER($BO37),IF(BR37="","",IF($BL37&lt;=$BN$3,INDEX($AU$4:$AZ$76,MATCH($Q37,$BN$4:$BN$76,0),BU$2),"")),"")</f>
        <v/>
      </c>
      <c r="BV37" s="196" t="str">
        <f>IF(ISNUMBER($BO37),IF(BS37="","",IF($BL37&lt;=$BN$3,INDEX($AU$4:$BE$76,MATCH($Q37,$BN$4:$BN$76,0),BV$2),"")),"")</f>
        <v/>
      </c>
      <c r="BW37" s="195" t="str">
        <f t="shared" si="20"/>
        <v/>
      </c>
      <c r="BX37" s="196" t="str">
        <f t="shared" si="11"/>
        <v/>
      </c>
      <c r="BY37" s="195" t="str">
        <f t="shared" si="21"/>
        <v/>
      </c>
      <c r="BZ37" s="227" t="str">
        <f t="shared" si="22"/>
        <v/>
      </c>
      <c r="CA37" s="115" t="str">
        <f t="shared" si="30"/>
        <v/>
      </c>
      <c r="CB37" s="170" t="str">
        <f>IF(ISNUMBER($BO37),IF(BS37="","",IF($BL37&lt;=$BN$3,INDEX($AU$4:$BG$76,MATCH($Q37,$BN$4:$BN$76,0),CB$2),"")),"")</f>
        <v/>
      </c>
      <c r="CC37" s="170" t="str">
        <f>IF(ISNUMBER($BO37),IF(BS37="","",IF($BL37&lt;=$BN$3,INDEX($AU$4:$BG$76,MATCH($Q37,$BN$4:$BN$76,0),CC$2),"")),"")</f>
        <v/>
      </c>
      <c r="CD37" s="207" t="str">
        <f t="shared" si="23"/>
        <v/>
      </c>
      <c r="CE37" s="207" t="str">
        <f t="shared" si="24"/>
        <v/>
      </c>
      <c r="CF37" s="207" t="str">
        <f t="shared" si="25"/>
        <v/>
      </c>
      <c r="CG37" s="222"/>
      <c r="CH37" s="222"/>
      <c r="CI37" s="207"/>
      <c r="CJ37" s="172"/>
      <c r="CK37" s="195">
        <f t="shared" si="52"/>
        <v>12</v>
      </c>
      <c r="CL37" s="196">
        <f t="shared" si="53"/>
        <v>1753823.4520107999</v>
      </c>
      <c r="CM37" s="196">
        <f t="shared" si="58"/>
        <v>7519260.9645963004</v>
      </c>
      <c r="CN37" s="197">
        <f t="shared" si="54"/>
        <v>854.45709999999997</v>
      </c>
      <c r="CO37" s="104">
        <f t="shared" si="55"/>
        <v>884.45709999999997</v>
      </c>
      <c r="CP37" s="104">
        <f t="shared" si="56"/>
        <v>914.45709999999997</v>
      </c>
      <c r="CQ37" s="104" t="s">
        <v>132</v>
      </c>
      <c r="CR37" s="104"/>
      <c r="CS37" s="104"/>
      <c r="CT37" s="104"/>
      <c r="CU37" s="104"/>
      <c r="CV37" s="104"/>
      <c r="CW37" s="104"/>
      <c r="CX37" s="104"/>
      <c r="CY37" s="104">
        <f t="shared" si="62"/>
        <v>849.45709999999997</v>
      </c>
      <c r="CZ37" s="104">
        <f t="shared" si="63"/>
        <v>879.45709999999997</v>
      </c>
      <c r="DA37" s="104"/>
      <c r="DB37" s="104"/>
      <c r="DC37" s="104"/>
      <c r="DD37" s="104"/>
      <c r="DE37" s="104"/>
      <c r="DF37" s="104"/>
      <c r="DG37" s="104"/>
      <c r="DH37" s="104"/>
      <c r="DI37" s="104"/>
      <c r="DJ37" s="104"/>
      <c r="DK37" s="104"/>
      <c r="DL37" s="104"/>
      <c r="DM37" s="104"/>
    </row>
    <row r="38" spans="1:117" ht="14.25" customHeight="1" x14ac:dyDescent="0.25">
      <c r="A38" s="98">
        <f t="shared" si="27"/>
        <v>35</v>
      </c>
      <c r="B38" s="28"/>
      <c r="C38" s="116" t="s">
        <v>338</v>
      </c>
      <c r="D38" s="74" t="s">
        <v>147</v>
      </c>
      <c r="E38" s="74" t="s">
        <v>339</v>
      </c>
      <c r="F38" s="102">
        <v>460595</v>
      </c>
      <c r="G38" s="102">
        <v>7569395</v>
      </c>
      <c r="H38" s="95" t="s">
        <v>340</v>
      </c>
      <c r="I38" s="74" t="s">
        <v>295</v>
      </c>
      <c r="J38" s="74" t="s">
        <v>31</v>
      </c>
      <c r="K38" s="74">
        <v>36</v>
      </c>
      <c r="L38" s="86">
        <f t="shared" si="44"/>
        <v>1</v>
      </c>
      <c r="M38" s="25" t="str">
        <f t="shared" si="64"/>
        <v xml:space="preserve">Fonte 1 </v>
      </c>
      <c r="N38" s="81">
        <f t="shared" si="59"/>
        <v>463830</v>
      </c>
      <c r="O38" s="81">
        <f t="shared" si="59"/>
        <v>7570065</v>
      </c>
      <c r="P38" s="30">
        <v>1</v>
      </c>
      <c r="Q38" s="30">
        <f t="shared" si="29"/>
        <v>35</v>
      </c>
      <c r="R38" s="39" t="str">
        <f>p_Cambuquira_i!R4</f>
        <v>469777 m E</v>
      </c>
      <c r="S38" s="39" t="str">
        <f>p_Cambuquira_i!S4</f>
        <v>7583399 m S</v>
      </c>
      <c r="T38" s="31" t="s">
        <v>114</v>
      </c>
      <c r="U38" s="164" t="str">
        <f>p_Cambuquira_i!U4</f>
        <v>Cam</v>
      </c>
      <c r="V38" s="38" t="str">
        <f>p_Cambuquira_i!V4</f>
        <v xml:space="preserve">CAM01 </v>
      </c>
      <c r="W38" s="39" t="str">
        <f>p_Cambuquira_i!W4</f>
        <v xml:space="preserve">CT (3) </v>
      </c>
      <c r="X38" s="38" t="str">
        <f>p_Cambuquira_i!X4</f>
        <v xml:space="preserve">CT </v>
      </c>
      <c r="Y38" s="33">
        <f>IF(X38=CK$4,CN$4,IF(X38=CK$5,CN$5,IF(X38=CK$6,CN$6,IF(X38=CK$7,CN$7,IF(X38=CK$8,CN$8,IF(X38=CK$9,CN$9,IF(X38=CK$10,CN$10,"")))))))</f>
        <v>1</v>
      </c>
      <c r="Z38" s="53">
        <f>p_Cambuquira_i!Z4</f>
        <v>3.8</v>
      </c>
      <c r="AA38" s="54">
        <f>p_Cambuquira_i!AA4</f>
        <v>130.9</v>
      </c>
      <c r="AB38" s="39" t="str">
        <f>p_Cambuquira_i!AB4</f>
        <v>-</v>
      </c>
      <c r="AC38" s="166">
        <f>p_Cambuquira_i!AD4</f>
        <v>1715854.0265919</v>
      </c>
      <c r="AD38" s="166">
        <f>p_Cambuquira_i!AE4</f>
        <v>7536740.1305516995</v>
      </c>
      <c r="AE38" s="39">
        <f>p_Cambuquira_i!AF4</f>
        <v>918</v>
      </c>
      <c r="AF38" s="39">
        <f>p_Cambuquira_i!AG4</f>
        <v>31</v>
      </c>
      <c r="AG38" s="39">
        <f>p_Cambuquira_i!AH4</f>
        <v>0</v>
      </c>
      <c r="AH38" s="39">
        <v>902.01220000000001</v>
      </c>
      <c r="AI38" s="39"/>
      <c r="AJ38" s="31"/>
      <c r="AK38" t="str">
        <f>""</f>
        <v/>
      </c>
      <c r="AL38" t="str">
        <f>""</f>
        <v/>
      </c>
      <c r="AM38" t="str">
        <f>""</f>
        <v/>
      </c>
      <c r="AN38" s="36">
        <f>IF(AND(ISNUMBER(Q38),ISNUMBER(AA38)),MAX(AN$4:AN37)+1,0)</f>
        <v>28</v>
      </c>
      <c r="AO38" s="1">
        <f t="shared" si="45"/>
        <v>16.248927690213439</v>
      </c>
      <c r="AP38" s="1">
        <f t="shared" si="46"/>
        <v>1.2126712254121992E-4</v>
      </c>
      <c r="AQ38" s="36">
        <f>IF(AA38=CK$11,0,IF(AND(ISNUMBER(Y38),ISNUMBER(Q38)),MAX(AQ$4:AQ37)+1,0))</f>
        <v>28</v>
      </c>
      <c r="AR38" s="73">
        <f t="shared" si="65"/>
        <v>48</v>
      </c>
      <c r="AS38" s="73" t="str">
        <f t="shared" si="17"/>
        <v>Cam</v>
      </c>
      <c r="AT38" s="73" t="str">
        <f t="shared" si="66"/>
        <v xml:space="preserve">CAM14 </v>
      </c>
      <c r="AU38" s="58" t="str">
        <f t="shared" si="67"/>
        <v xml:space="preserve">CT </v>
      </c>
      <c r="AV38" s="58">
        <f t="shared" si="47"/>
        <v>35</v>
      </c>
      <c r="AW38" s="68">
        <f t="shared" si="18"/>
        <v>1717757.2706200001</v>
      </c>
      <c r="AX38" s="68">
        <f t="shared" si="10"/>
        <v>7535579.3308212003</v>
      </c>
      <c r="AY38" s="160">
        <f>IF(BH38="",BC38,IF(ISNUMBER(AX38),BC38-BH38,""))</f>
        <v>902.01220000000001</v>
      </c>
      <c r="AZ38" s="160">
        <f>IF(ISNUMBER(AX38),IF(ISNUMBER(AY38-BD38),AY38-BD38,AY38),"")</f>
        <v>812.01220000000001</v>
      </c>
      <c r="BA38" s="160"/>
      <c r="BB38" s="160"/>
      <c r="BC38" s="68">
        <f>IF($Q38&lt;=$AQ$3,INDEX($AC$4:$AE$141,$AR38,AE$3),"")</f>
        <v>900.4</v>
      </c>
      <c r="BD38" s="188">
        <f>IF($Q38&lt;=$AQ$3,INDEX($Z$4:$AA$141,$AR38,AC$3),"")</f>
        <v>90</v>
      </c>
      <c r="BE38" s="105">
        <f>IF($Q38&lt;=$AQ$3,INDEX($Z$4:$AA$141,$AR38,AD$3),"")</f>
        <v>1940</v>
      </c>
      <c r="BF38" s="71" t="s">
        <v>132</v>
      </c>
      <c r="BG38" s="105">
        <v>902.01220000000001</v>
      </c>
      <c r="BH38" s="158">
        <f>IF(AU38=BH$3,"",IF(ISNUMBER(AW38),IF(BH$2=0,ABS(BC38-BG38),BC38-BG38),""))</f>
        <v>-1.6122000000000298</v>
      </c>
      <c r="BI38" s="170">
        <f>IF(ISNUMBER(BG38),IF(AS38=CS$4,CN$4,IF(AS38=CS$5,CN$5,IF(AS38=CS$6,CN$6,IF(AS38=CS$7,CN$7,IF(AS38=CS$8,CN$8,""))))),"")</f>
        <v>2</v>
      </c>
      <c r="BJ38" s="171" t="str">
        <f>IF(ISNUMBER(BI38),INDEX(CU$4:CU$8,BI38,1),"")</f>
        <v>Cambuquira</v>
      </c>
      <c r="BK38" s="171" t="s">
        <v>132</v>
      </c>
      <c r="BL38" s="170">
        <f>IF(BI38=1,MAX(BL$4:BL37)+1,0)</f>
        <v>0</v>
      </c>
      <c r="BM38" s="170" t="str">
        <f t="shared" si="19"/>
        <v/>
      </c>
      <c r="BN38" s="170">
        <f>IF(BI38=1,IF(BM38=1,MAX(BN$4:BN37)+1,0),0)</f>
        <v>0</v>
      </c>
      <c r="BO38" s="73" t="str">
        <f>IF(BM38="","",IF(BL38&lt;=BN$3,MATCH(Q38,BN$4:BN$141,0),""))</f>
        <v/>
      </c>
      <c r="BP38" s="198" t="str">
        <f>IF(ISNUMBER($BO38),IF(BM38="","",IF($BL38&lt;=$BN$3,INDEX($AU$4:$AZ$76,MATCH($Q38,$BN$4:$BN$76,0),BP$2),"")),"")</f>
        <v/>
      </c>
      <c r="BQ38" s="195" t="str">
        <f>IF(ISNUMBER($BO38),IF(BN38="","",IF($BL38&lt;=$BN$3,INDEX($AU$4:$AZ$76,MATCH($Q38,$BN$4:$BN$76,0),BQ$2),"")),"")</f>
        <v/>
      </c>
      <c r="BR38" s="196" t="str">
        <f>IF(ISNUMBER($BO38),IF(BO38="","",IF($BL38&lt;=$BN$3,INDEX($AU$4:$AZ$76,MATCH($Q38,$BN$4:$BN$76,0),BR$2),"")),"")</f>
        <v/>
      </c>
      <c r="BS38" s="196" t="str">
        <f>IF(ISNUMBER($BO38),IF(BP38="","",IF($BL38&lt;=$BN$3,INDEX($AU$4:$AZ$76,MATCH($Q38,$BN$4:$BN$76,0),BS$2),"")),"")</f>
        <v/>
      </c>
      <c r="BT38" s="197" t="str">
        <f>IF(ISNUMBER($BO38),IF(BQ38="","",IF($BL38&lt;=$BN$3,INDEX($AU$4:$AZ$76,MATCH($Q38,$BN$4:$BN$76,0),BT$2),"")),"")</f>
        <v/>
      </c>
      <c r="BU38" s="197" t="str">
        <f>IF(ISNUMBER($BO38),IF(BR38="","",IF($BL38&lt;=$BN$3,INDEX($AU$4:$AZ$76,MATCH($Q38,$BN$4:$BN$76,0),BU$2),"")),"")</f>
        <v/>
      </c>
      <c r="BV38" s="196" t="str">
        <f>IF(ISNUMBER($BO38),IF(BS38="","",IF($BL38&lt;=$BN$3,INDEX($AU$4:$BE$76,MATCH($Q38,$BN$4:$BN$76,0),BV$2),"")),"")</f>
        <v/>
      </c>
      <c r="BW38" s="195" t="str">
        <f t="shared" si="20"/>
        <v/>
      </c>
      <c r="BX38" s="196" t="str">
        <f t="shared" si="11"/>
        <v/>
      </c>
      <c r="BY38" s="195" t="str">
        <f t="shared" si="21"/>
        <v/>
      </c>
      <c r="BZ38" s="227" t="str">
        <f t="shared" si="22"/>
        <v/>
      </c>
      <c r="CA38" s="115" t="str">
        <f t="shared" si="30"/>
        <v/>
      </c>
      <c r="CB38" s="170" t="str">
        <f>IF(ISNUMBER($BO38),IF(BS38="","",IF($BL38&lt;=$BN$3,INDEX($AU$4:$BG$76,MATCH($Q38,$BN$4:$BN$76,0),CB$2),"")),"")</f>
        <v/>
      </c>
      <c r="CC38" s="170" t="str">
        <f>IF(ISNUMBER($BO38),IF(BS38="","",IF($BL38&lt;=$BN$3,INDEX($AU$4:$BG$76,MATCH($Q38,$BN$4:$BN$76,0),CC$2),"")),"")</f>
        <v/>
      </c>
      <c r="CD38" s="207" t="str">
        <f t="shared" si="23"/>
        <v/>
      </c>
      <c r="CE38" s="207" t="str">
        <f t="shared" si="24"/>
        <v/>
      </c>
      <c r="CF38" s="207" t="str">
        <f t="shared" si="25"/>
        <v/>
      </c>
      <c r="CG38" s="222"/>
      <c r="CH38" s="222"/>
      <c r="CI38" s="207"/>
      <c r="CJ38" s="172"/>
      <c r="CK38" s="195">
        <f t="shared" si="52"/>
        <v>13</v>
      </c>
      <c r="CL38" s="196">
        <f t="shared" si="53"/>
        <v>1753187.3955476</v>
      </c>
      <c r="CM38" s="196">
        <f t="shared" si="58"/>
        <v>7520711.7964569004</v>
      </c>
      <c r="CN38" s="197">
        <f t="shared" si="54"/>
        <v>788.03390000000002</v>
      </c>
      <c r="CO38" s="104">
        <f t="shared" si="55"/>
        <v>838.03390000000002</v>
      </c>
      <c r="CP38" s="104">
        <f t="shared" si="56"/>
        <v>888.03390000000002</v>
      </c>
      <c r="CQ38" s="104" t="s">
        <v>132</v>
      </c>
      <c r="CR38" s="104"/>
      <c r="CS38" s="104"/>
      <c r="CT38" s="104"/>
      <c r="CU38" s="104"/>
      <c r="CV38" s="104"/>
      <c r="CW38" s="104"/>
      <c r="CX38" s="104"/>
      <c r="CY38" s="104">
        <f t="shared" si="62"/>
        <v>783.03390000000002</v>
      </c>
      <c r="CZ38" s="104">
        <f t="shared" si="63"/>
        <v>833.03390000000002</v>
      </c>
      <c r="DA38" s="104"/>
      <c r="DB38" s="104"/>
      <c r="DC38" s="104"/>
      <c r="DD38" s="104"/>
      <c r="DE38" s="104"/>
      <c r="DF38" s="104"/>
      <c r="DG38" s="104"/>
      <c r="DH38" s="104"/>
      <c r="DI38" s="104"/>
      <c r="DJ38" s="104"/>
      <c r="DK38" s="104"/>
      <c r="DL38" s="104"/>
      <c r="DM38" s="104"/>
    </row>
    <row r="39" spans="1:117" ht="14.25" customHeight="1" x14ac:dyDescent="0.25">
      <c r="A39" s="98">
        <f t="shared" si="27"/>
        <v>36</v>
      </c>
      <c r="B39" s="28"/>
      <c r="C39" s="116" t="s">
        <v>338</v>
      </c>
      <c r="D39" s="74" t="s">
        <v>147</v>
      </c>
      <c r="E39" s="74" t="s">
        <v>339</v>
      </c>
      <c r="F39" s="102">
        <v>460595</v>
      </c>
      <c r="G39" s="102">
        <v>7569395</v>
      </c>
      <c r="H39" s="95" t="s">
        <v>340</v>
      </c>
      <c r="I39" s="74" t="s">
        <v>295</v>
      </c>
      <c r="J39" s="74" t="s">
        <v>31</v>
      </c>
      <c r="K39" s="74">
        <v>36</v>
      </c>
      <c r="L39" s="86" t="str">
        <f t="shared" si="44"/>
        <v/>
      </c>
      <c r="M39" s="25" t="str">
        <f t="shared" si="64"/>
        <v xml:space="preserve">LMB01 </v>
      </c>
      <c r="N39" s="81">
        <f t="shared" si="59"/>
        <v>0</v>
      </c>
      <c r="O39" s="81">
        <f t="shared" si="59"/>
        <v>0</v>
      </c>
      <c r="P39" s="30">
        <f t="shared" si="28"/>
        <v>2</v>
      </c>
      <c r="Q39" s="30">
        <f t="shared" si="29"/>
        <v>36</v>
      </c>
      <c r="R39" s="39" t="str">
        <f>p_Cambuquira_i!R5</f>
        <v>469803 m E</v>
      </c>
      <c r="S39" s="39" t="str">
        <f>p_Cambuquira_i!S5</f>
        <v>7583362 m S</v>
      </c>
      <c r="T39" s="31" t="s">
        <v>114</v>
      </c>
      <c r="U39" s="164" t="str">
        <f>p_Cambuquira_i!U5</f>
        <v>Cam</v>
      </c>
      <c r="V39" s="38" t="str">
        <f>p_Cambuquira_i!V5</f>
        <v xml:space="preserve">CAM02 </v>
      </c>
      <c r="W39" s="39" t="str">
        <f>p_Cambuquira_i!W5</f>
        <v xml:space="preserve">CT </v>
      </c>
      <c r="X39" s="38" t="str">
        <f>p_Cambuquira_i!X5</f>
        <v xml:space="preserve">CT </v>
      </c>
      <c r="Y39" s="33">
        <f>IF(X39=CK$4,CN$4,IF(X39=CK$5,CN$5,IF(X39=CK$6,CN$6,IF(X39=CK$7,CN$7,IF(X39=CK$8,CN$8,IF(X39=CK$9,CN$9,IF(X39=CK$10,CN$10,"")))))))</f>
        <v>1</v>
      </c>
      <c r="Z39" s="53">
        <f>p_Cambuquira_i!Z5</f>
        <v>2.7</v>
      </c>
      <c r="AA39" s="54">
        <f>p_Cambuquira_i!AA5</f>
        <v>175.9</v>
      </c>
      <c r="AB39" s="39" t="str">
        <f>p_Cambuquira_i!AB5</f>
        <v>-</v>
      </c>
      <c r="AC39" s="166">
        <f>p_Cambuquira_i!AD5</f>
        <v>1715877.4508390001</v>
      </c>
      <c r="AD39" s="166">
        <f>p_Cambuquira_i!AE5</f>
        <v>7536700.4831894999</v>
      </c>
      <c r="AE39" s="39">
        <f>p_Cambuquira_i!AF5</f>
        <v>921.2</v>
      </c>
      <c r="AF39" s="39">
        <f>p_Cambuquira_i!AG5</f>
        <v>30</v>
      </c>
      <c r="AG39" s="39">
        <f>p_Cambuquira_i!AH5</f>
        <v>0</v>
      </c>
      <c r="AH39" s="39">
        <v>923.2296</v>
      </c>
      <c r="AI39" s="39"/>
      <c r="AJ39" s="31"/>
      <c r="AK39" t="str">
        <f>""</f>
        <v/>
      </c>
      <c r="AL39" t="str">
        <f>""</f>
        <v/>
      </c>
      <c r="AM39" t="str">
        <f>""</f>
        <v/>
      </c>
      <c r="AN39" s="36">
        <f>IF(AND(ISNUMBER(Q39),ISNUMBER(AA39)),MAX(AN$4:AN38)+1,0)</f>
        <v>29</v>
      </c>
      <c r="AO39" s="1" t="e">
        <f t="shared" si="45"/>
        <v>#DIV/0!</v>
      </c>
      <c r="AP39" s="1" t="e">
        <f t="shared" si="46"/>
        <v>#DIV/0!</v>
      </c>
      <c r="AQ39" s="36">
        <f>IF(AA39=CK$11,0,IF(AND(ISNUMBER(Y39),ISNUMBER(Q39)),MAX(AQ$4:AQ38)+1,0))</f>
        <v>29</v>
      </c>
      <c r="AR39" s="73">
        <f t="shared" si="65"/>
        <v>52</v>
      </c>
      <c r="AS39" s="73" t="str">
        <f t="shared" si="17"/>
        <v>Cam</v>
      </c>
      <c r="AT39" s="73" t="str">
        <f t="shared" si="66"/>
        <v xml:space="preserve">CAM18 </v>
      </c>
      <c r="AU39" s="58" t="str">
        <f t="shared" si="67"/>
        <v xml:space="preserve">PT </v>
      </c>
      <c r="AV39" s="58">
        <f t="shared" si="47"/>
        <v>36</v>
      </c>
      <c r="AW39" s="68">
        <f t="shared" si="18"/>
        <v>1716338.2893687</v>
      </c>
      <c r="AX39" s="68">
        <f t="shared" si="10"/>
        <v>7536753.9397785002</v>
      </c>
      <c r="AY39" s="160">
        <f>IF(BH39="",BC39,IF(ISNUMBER(AX39),BC39-BH39,""))</f>
        <v>923.2296</v>
      </c>
      <c r="AZ39" s="160">
        <f>IF(ISNUMBER(AX39),IF(ISNUMBER(AY39-BD39),AY39-BD39,AY39),"")</f>
        <v>863.02959999999996</v>
      </c>
      <c r="BA39" s="160"/>
      <c r="BB39" s="160"/>
      <c r="BC39" s="68">
        <f>IF($Q39&lt;=$AQ$3,INDEX($AC$4:$AE$141,$AR39,AE$3),"")</f>
        <v>932</v>
      </c>
      <c r="BD39" s="188">
        <f>IF($Q39&lt;=$AQ$3,INDEX($Z$4:$AA$141,$AR39,AC$3),"")</f>
        <v>60.2</v>
      </c>
      <c r="BE39" s="105">
        <f>IF($Q39&lt;=$AQ$3,INDEX($Z$4:$AA$141,$AR39,AD$3),"")</f>
        <v>730</v>
      </c>
      <c r="BF39" s="71" t="s">
        <v>132</v>
      </c>
      <c r="BG39" s="105">
        <v>923.2296</v>
      </c>
      <c r="BH39" s="158">
        <f>IF(AU39=BH$3,"",IF(ISNUMBER(AW39),IF(BH$2=0,ABS(BC39-BG39),BC39-BG39),""))</f>
        <v>8.7703999999999951</v>
      </c>
      <c r="BI39" s="170">
        <f>IF(ISNUMBER(BG39),IF(AS39=CS$4,CN$4,IF(AS39=CS$5,CN$5,IF(AS39=CS$6,CN$6,IF(AS39=CS$7,CN$7,IF(AS39=CS$8,CN$8,""))))),"")</f>
        <v>2</v>
      </c>
      <c r="BJ39" s="171" t="str">
        <f>IF(ISNUMBER(BI39),INDEX(CU$4:CU$8,BI39,1),"")</f>
        <v>Cambuquira</v>
      </c>
      <c r="BK39" s="171" t="s">
        <v>132</v>
      </c>
      <c r="BL39" s="170">
        <f>IF(BI39=1,MAX(BL$4:BL38)+1,0)</f>
        <v>0</v>
      </c>
      <c r="BM39" s="170" t="str">
        <f t="shared" si="19"/>
        <v/>
      </c>
      <c r="BN39" s="170">
        <f>IF(BI39=1,IF(BM39=1,MAX(BN$4:BN38)+1,0),0)</f>
        <v>0</v>
      </c>
      <c r="BO39" s="73" t="str">
        <f>IF(BM39="","",IF(BL39&lt;=BN$3,MATCH(Q39,BN$4:BN$141,0),""))</f>
        <v/>
      </c>
      <c r="BP39" s="198" t="str">
        <f>IF(ISNUMBER($BO39),IF(BM39="","",IF($BL39&lt;=$BN$3,INDEX($AU$4:$AZ$76,MATCH($Q39,$BN$4:$BN$76,0),BP$2),"")),"")</f>
        <v/>
      </c>
      <c r="BQ39" s="195" t="str">
        <f>IF(ISNUMBER($BO39),IF(BN39="","",IF($BL39&lt;=$BN$3,INDEX($AU$4:$AZ$76,MATCH($Q39,$BN$4:$BN$76,0),BQ$2),"")),"")</f>
        <v/>
      </c>
      <c r="BR39" s="196" t="str">
        <f>IF(ISNUMBER($BO39),IF(BO39="","",IF($BL39&lt;=$BN$3,INDEX($AU$4:$AZ$76,MATCH($Q39,$BN$4:$BN$76,0),BR$2),"")),"")</f>
        <v/>
      </c>
      <c r="BS39" s="196" t="str">
        <f>IF(ISNUMBER($BO39),IF(BP39="","",IF($BL39&lt;=$BN$3,INDEX($AU$4:$AZ$76,MATCH($Q39,$BN$4:$BN$76,0),BS$2),"")),"")</f>
        <v/>
      </c>
      <c r="BT39" s="197" t="str">
        <f>IF(ISNUMBER($BO39),IF(BQ39="","",IF($BL39&lt;=$BN$3,INDEX($AU$4:$AZ$76,MATCH($Q39,$BN$4:$BN$76,0),BT$2),"")),"")</f>
        <v/>
      </c>
      <c r="BU39" s="197" t="str">
        <f>IF(ISNUMBER($BO39),IF(BR39="","",IF($BL39&lt;=$BN$3,INDEX($AU$4:$AZ$76,MATCH($Q39,$BN$4:$BN$76,0),BU$2),"")),"")</f>
        <v/>
      </c>
      <c r="BV39" s="196" t="str">
        <f>IF(ISNUMBER($BO39),IF(BS39="","",IF($BL39&lt;=$BN$3,INDEX($AU$4:$BE$76,MATCH($Q39,$BN$4:$BN$76,0),BV$2),"")),"")</f>
        <v/>
      </c>
      <c r="BW39" s="195" t="str">
        <f t="shared" si="20"/>
        <v/>
      </c>
      <c r="BX39" s="196" t="str">
        <f t="shared" si="11"/>
        <v/>
      </c>
      <c r="BY39" s="195" t="str">
        <f t="shared" si="21"/>
        <v/>
      </c>
      <c r="BZ39" s="227" t="str">
        <f t="shared" si="22"/>
        <v/>
      </c>
      <c r="CA39" s="115" t="str">
        <f t="shared" si="30"/>
        <v/>
      </c>
      <c r="CB39" s="170" t="str">
        <f>IF(ISNUMBER($BO39),IF(BS39="","",IF($BL39&lt;=$BN$3,INDEX($AU$4:$BG$76,MATCH($Q39,$BN$4:$BN$76,0),CB$2),"")),"")</f>
        <v/>
      </c>
      <c r="CC39" s="170" t="str">
        <f>IF(ISNUMBER($BO39),IF(BS39="","",IF($BL39&lt;=$BN$3,INDEX($AU$4:$BG$76,MATCH($Q39,$BN$4:$BN$76,0),CC$2),"")),"")</f>
        <v/>
      </c>
      <c r="CD39" s="207" t="str">
        <f t="shared" si="23"/>
        <v/>
      </c>
      <c r="CE39" s="207" t="str">
        <f t="shared" si="24"/>
        <v/>
      </c>
      <c r="CF39" s="207" t="str">
        <f t="shared" si="25"/>
        <v/>
      </c>
      <c r="CG39" s="222"/>
      <c r="CH39" s="222"/>
      <c r="CI39" s="207"/>
      <c r="CJ39" s="172"/>
      <c r="CK39" s="195">
        <f t="shared" si="52"/>
        <v>16</v>
      </c>
      <c r="CL39" s="196">
        <f t="shared" si="53"/>
        <v>1749898.8666982001</v>
      </c>
      <c r="CM39" s="196">
        <f t="shared" si="58"/>
        <v>7516964.8191205002</v>
      </c>
      <c r="CN39" s="197">
        <f t="shared" si="54"/>
        <v>931.2319</v>
      </c>
      <c r="CO39" s="104">
        <f t="shared" si="55"/>
        <v>934.2319</v>
      </c>
      <c r="CP39" s="104">
        <f t="shared" si="56"/>
        <v>937.2319</v>
      </c>
      <c r="CQ39" s="104" t="s">
        <v>132</v>
      </c>
      <c r="CR39" s="104"/>
      <c r="CS39" s="104"/>
      <c r="CT39" s="104"/>
      <c r="CU39" s="104"/>
      <c r="CV39" s="104"/>
      <c r="CW39" s="104"/>
      <c r="CX39" s="104"/>
      <c r="CY39" s="104">
        <f t="shared" si="62"/>
        <v>926.2319</v>
      </c>
      <c r="CZ39" s="104">
        <f t="shared" si="63"/>
        <v>929.2319</v>
      </c>
      <c r="DA39" s="104"/>
      <c r="DB39" s="104"/>
      <c r="DC39" s="104"/>
      <c r="DD39" s="104"/>
      <c r="DE39" s="104"/>
      <c r="DF39" s="104"/>
      <c r="DG39" s="104"/>
      <c r="DH39" s="104"/>
      <c r="DI39" s="104"/>
      <c r="DJ39" s="104"/>
      <c r="DK39" s="104"/>
      <c r="DL39" s="104"/>
      <c r="DM39" s="104"/>
    </row>
    <row r="40" spans="1:117" ht="14.25" customHeight="1" x14ac:dyDescent="0.25">
      <c r="A40" s="98">
        <f t="shared" si="27"/>
        <v>37</v>
      </c>
      <c r="B40" s="28"/>
      <c r="C40" s="116" t="s">
        <v>338</v>
      </c>
      <c r="D40" s="74" t="s">
        <v>147</v>
      </c>
      <c r="E40" s="74" t="s">
        <v>339</v>
      </c>
      <c r="F40" s="102">
        <v>460595</v>
      </c>
      <c r="G40" s="102">
        <v>7569395</v>
      </c>
      <c r="H40" s="95" t="s">
        <v>340</v>
      </c>
      <c r="I40" s="74" t="s">
        <v>295</v>
      </c>
      <c r="J40" s="74" t="s">
        <v>31</v>
      </c>
      <c r="K40" s="74">
        <v>36</v>
      </c>
      <c r="L40" s="86" t="str">
        <f t="shared" si="44"/>
        <v/>
      </c>
      <c r="M40" s="25" t="str">
        <f t="shared" si="64"/>
        <v xml:space="preserve">Fonte 2 </v>
      </c>
      <c r="N40" s="81">
        <f t="shared" si="59"/>
        <v>463830</v>
      </c>
      <c r="O40" s="81">
        <f t="shared" si="59"/>
        <v>7570067</v>
      </c>
      <c r="P40" s="30">
        <f t="shared" si="28"/>
        <v>3</v>
      </c>
      <c r="Q40" s="30">
        <f t="shared" si="29"/>
        <v>37</v>
      </c>
      <c r="R40" s="39" t="str">
        <f>p_Cambuquira_i!R6</f>
        <v>469769 m E</v>
      </c>
      <c r="S40" s="39" t="str">
        <f>p_Cambuquira_i!S6</f>
        <v>7583294 m S</v>
      </c>
      <c r="T40" s="31" t="s">
        <v>114</v>
      </c>
      <c r="U40" s="164" t="str">
        <f>p_Cambuquira_i!U6</f>
        <v>Cam</v>
      </c>
      <c r="V40" s="38" t="str">
        <f>p_Cambuquira_i!V6</f>
        <v xml:space="preserve">CAM03 </v>
      </c>
      <c r="W40" s="39" t="str">
        <f>p_Cambuquira_i!W6</f>
        <v xml:space="preserve">CT </v>
      </c>
      <c r="X40" s="38" t="str">
        <f>p_Cambuquira_i!X6</f>
        <v xml:space="preserve">CT </v>
      </c>
      <c r="Y40" s="33">
        <f>IF(X40=CK$4,CN$4,IF(X40=CK$5,CN$5,IF(X40=CK$6,CN$6,IF(X40=CK$7,CN$7,IF(X40=CK$8,CN$8,IF(X40=CK$9,CN$9,IF(X40=CK$10,CN$10,"")))))))</f>
        <v>1</v>
      </c>
      <c r="Z40" s="53">
        <f>p_Cambuquira_i!Z6</f>
        <v>7</v>
      </c>
      <c r="AA40" s="54">
        <f>p_Cambuquira_i!AA6</f>
        <v>162.4</v>
      </c>
      <c r="AB40" s="39" t="str">
        <f>p_Cambuquira_i!AB6</f>
        <v>-</v>
      </c>
      <c r="AC40" s="166">
        <f>p_Cambuquira_i!AD6</f>
        <v>1715837.4777797</v>
      </c>
      <c r="AD40" s="166">
        <f>p_Cambuquira_i!AE6</f>
        <v>7536634.1820101002</v>
      </c>
      <c r="AE40" s="39">
        <f>p_Cambuquira_i!AF6</f>
        <v>919</v>
      </c>
      <c r="AF40" s="39">
        <f>p_Cambuquira_i!AG6</f>
        <v>29</v>
      </c>
      <c r="AG40" s="39">
        <f>p_Cambuquira_i!AH6</f>
        <v>0</v>
      </c>
      <c r="AH40" s="39">
        <v>921.14859999999999</v>
      </c>
      <c r="AI40" s="39"/>
      <c r="AJ40" s="31"/>
      <c r="AK40" t="str">
        <f>""</f>
        <v/>
      </c>
      <c r="AL40" t="str">
        <f>""</f>
        <v/>
      </c>
      <c r="AM40" t="str">
        <f>""</f>
        <v/>
      </c>
      <c r="AN40" s="36">
        <f>IF(AND(ISNUMBER(Q40),ISNUMBER(AA40)),MAX(AN$4:AN39)+1,0)</f>
        <v>30</v>
      </c>
      <c r="AO40" s="1">
        <f t="shared" si="45"/>
        <v>16.248699269150553</v>
      </c>
      <c r="AP40" s="1">
        <f t="shared" si="46"/>
        <v>1.2139918972976065E-4</v>
      </c>
      <c r="AQ40" s="36">
        <f>IF(AA40=CK$11,0,IF(AND(ISNUMBER(Y40),ISNUMBER(Q40)),MAX(AQ$4:AQ39)+1,0))</f>
        <v>30</v>
      </c>
      <c r="AR40" s="73">
        <f t="shared" si="65"/>
        <v>55</v>
      </c>
      <c r="AS40" s="73" t="str">
        <f t="shared" si="17"/>
        <v>Cam</v>
      </c>
      <c r="AT40" s="73" t="str">
        <f t="shared" si="66"/>
        <v xml:space="preserve">CAM21 </v>
      </c>
      <c r="AU40" s="58" t="str">
        <f t="shared" si="67"/>
        <v xml:space="preserve">PT </v>
      </c>
      <c r="AV40" s="58">
        <f t="shared" si="47"/>
        <v>37</v>
      </c>
      <c r="AW40" s="68">
        <f t="shared" si="18"/>
        <v>1715085.1670132999</v>
      </c>
      <c r="AX40" s="68">
        <f t="shared" si="10"/>
        <v>7537312.6750729997</v>
      </c>
      <c r="AY40" s="160">
        <f>IF(BH40="",BC40,IF(ISNUMBER(AX40),BC40-BH40,""))</f>
        <v>921.14859999999999</v>
      </c>
      <c r="AZ40" s="160">
        <f>IF(ISNUMBER(AX40),IF(ISNUMBER(AY40-BD40),AY40-BD40,AY40),"")</f>
        <v>771.14859999999999</v>
      </c>
      <c r="BA40" s="160"/>
      <c r="BB40" s="160"/>
      <c r="BC40" s="68">
        <f>IF($Q40&lt;=$AQ$3,INDEX($AC$4:$AE$141,$AR40,AE$3),"")</f>
        <v>918.5</v>
      </c>
      <c r="BD40" s="188">
        <f>IF($Q40&lt;=$AQ$3,INDEX($Z$4:$AA$141,$AR40,AC$3),"")</f>
        <v>150</v>
      </c>
      <c r="BE40" s="105">
        <f>IF($Q40&lt;=$AQ$3,INDEX($Z$4:$AA$141,$AR40,AD$3),"")</f>
        <v>6470</v>
      </c>
      <c r="BF40" s="71" t="s">
        <v>132</v>
      </c>
      <c r="BG40" s="105">
        <v>921.14859999999999</v>
      </c>
      <c r="BH40" s="158">
        <f>IF(AU40=BH$3,"",IF(ISNUMBER(AW40),IF(BH$2=0,ABS(BC40-BG40),BC40-BG40),""))</f>
        <v>-2.6485999999999876</v>
      </c>
      <c r="BI40" s="170">
        <f>IF(ISNUMBER(BG40),IF(AS40=CS$4,CN$4,IF(AS40=CS$5,CN$5,IF(AS40=CS$6,CN$6,IF(AS40=CS$7,CN$7,IF(AS40=CS$8,CN$8,""))))),"")</f>
        <v>2</v>
      </c>
      <c r="BJ40" s="171" t="str">
        <f>IF(ISNUMBER(BI40),INDEX(CU$4:CU$8,BI40,1),"")</f>
        <v>Cambuquira</v>
      </c>
      <c r="BK40" s="171" t="s">
        <v>132</v>
      </c>
      <c r="BL40" s="170">
        <f>IF(BI40=1,MAX(BL$4:BL39)+1,0)</f>
        <v>0</v>
      </c>
      <c r="BM40" s="170" t="str">
        <f t="shared" si="19"/>
        <v/>
      </c>
      <c r="BN40" s="170">
        <f>IF(BI40=1,IF(BM40=1,MAX(BN$4:BN39)+1,0),0)</f>
        <v>0</v>
      </c>
      <c r="BO40" s="73" t="str">
        <f>IF(BM40="","",IF(BL40&lt;=BN$3,MATCH(Q40,BN$4:BN$141,0),""))</f>
        <v/>
      </c>
      <c r="BP40" s="198" t="str">
        <f>IF(ISNUMBER($BO40),IF(BM40="","",IF($BL40&lt;=$BN$3,INDEX($AU$4:$AZ$76,MATCH($Q40,$BN$4:$BN$76,0),BP$2),"")),"")</f>
        <v/>
      </c>
      <c r="BQ40" s="195" t="str">
        <f>IF(ISNUMBER($BO40),IF(BN40="","",IF($BL40&lt;=$BN$3,INDEX($AU$4:$AZ$76,MATCH($Q40,$BN$4:$BN$76,0),BQ$2),"")),"")</f>
        <v/>
      </c>
      <c r="BR40" s="196" t="str">
        <f>IF(ISNUMBER($BO40),IF(BO40="","",IF($BL40&lt;=$BN$3,INDEX($AU$4:$AZ$76,MATCH($Q40,$BN$4:$BN$76,0),BR$2),"")),"")</f>
        <v/>
      </c>
      <c r="BS40" s="196" t="str">
        <f>IF(ISNUMBER($BO40),IF(BP40="","",IF($BL40&lt;=$BN$3,INDEX($AU$4:$AZ$76,MATCH($Q40,$BN$4:$BN$76,0),BS$2),"")),"")</f>
        <v/>
      </c>
      <c r="BT40" s="197" t="str">
        <f>IF(ISNUMBER($BO40),IF(BQ40="","",IF($BL40&lt;=$BN$3,INDEX($AU$4:$AZ$76,MATCH($Q40,$BN$4:$BN$76,0),BT$2),"")),"")</f>
        <v/>
      </c>
      <c r="BU40" s="197" t="str">
        <f>IF(ISNUMBER($BO40),IF(BR40="","",IF($BL40&lt;=$BN$3,INDEX($AU$4:$AZ$76,MATCH($Q40,$BN$4:$BN$76,0),BU$2),"")),"")</f>
        <v/>
      </c>
      <c r="BV40" s="196" t="str">
        <f>IF(ISNUMBER($BO40),IF(BS40="","",IF($BL40&lt;=$BN$3,INDEX($AU$4:$BE$76,MATCH($Q40,$BN$4:$BN$76,0),BV$2),"")),"")</f>
        <v/>
      </c>
      <c r="BW40" s="195" t="str">
        <f t="shared" si="20"/>
        <v/>
      </c>
      <c r="BX40" s="196" t="str">
        <f t="shared" si="11"/>
        <v/>
      </c>
      <c r="BY40" s="195" t="str">
        <f t="shared" si="21"/>
        <v/>
      </c>
      <c r="BZ40" s="227" t="str">
        <f t="shared" si="22"/>
        <v/>
      </c>
      <c r="CA40" s="115" t="str">
        <f t="shared" si="30"/>
        <v/>
      </c>
      <c r="CB40" s="170" t="str">
        <f>IF(ISNUMBER($BO40),IF(BS40="","",IF($BL40&lt;=$BN$3,INDEX($AU$4:$BG$76,MATCH($Q40,$BN$4:$BN$76,0),CB$2),"")),"")</f>
        <v/>
      </c>
      <c r="CC40" s="170" t="str">
        <f>IF(ISNUMBER($BO40),IF(BS40="","",IF($BL40&lt;=$BN$3,INDEX($AU$4:$BG$76,MATCH($Q40,$BN$4:$BN$76,0),CC$2),"")),"")</f>
        <v/>
      </c>
      <c r="CD40" s="207" t="str">
        <f t="shared" si="23"/>
        <v/>
      </c>
      <c r="CE40" s="207" t="str">
        <f t="shared" si="24"/>
        <v/>
      </c>
      <c r="CF40" s="207" t="str">
        <f t="shared" si="25"/>
        <v/>
      </c>
      <c r="CG40" s="222"/>
      <c r="CH40" s="222"/>
      <c r="CI40" s="207"/>
      <c r="CJ40" s="172"/>
      <c r="CK40" s="195">
        <f t="shared" si="52"/>
        <v>17</v>
      </c>
      <c r="CL40" s="196">
        <f t="shared" si="53"/>
        <v>1749831.9262871</v>
      </c>
      <c r="CM40" s="196">
        <f t="shared" si="58"/>
        <v>7516958.9035601998</v>
      </c>
      <c r="CN40" s="197">
        <f t="shared" si="54"/>
        <v>945.60050000000001</v>
      </c>
      <c r="CO40" s="104">
        <f t="shared" si="55"/>
        <v>948.60050000000001</v>
      </c>
      <c r="CP40" s="104">
        <f t="shared" si="56"/>
        <v>951.60050000000001</v>
      </c>
      <c r="CQ40" s="104" t="s">
        <v>132</v>
      </c>
      <c r="CR40" s="104"/>
      <c r="CS40" s="104"/>
      <c r="CT40" s="104"/>
      <c r="CU40" s="104"/>
      <c r="CV40" s="104"/>
      <c r="CW40" s="104"/>
      <c r="CX40" s="104"/>
      <c r="CY40" s="104">
        <f t="shared" si="62"/>
        <v>940.60050000000001</v>
      </c>
      <c r="CZ40" s="104">
        <f t="shared" si="63"/>
        <v>943.60050000000001</v>
      </c>
      <c r="DA40" s="104"/>
      <c r="DB40" s="104"/>
      <c r="DC40" s="104"/>
      <c r="DD40" s="104"/>
      <c r="DE40" s="104"/>
      <c r="DF40" s="104"/>
      <c r="DG40" s="104"/>
      <c r="DH40" s="104"/>
      <c r="DI40" s="104"/>
      <c r="DJ40" s="104"/>
      <c r="DK40" s="104"/>
      <c r="DL40" s="104"/>
      <c r="DM40" s="104"/>
    </row>
    <row r="41" spans="1:117" ht="14.25" customHeight="1" x14ac:dyDescent="0.25">
      <c r="A41" s="98">
        <f t="shared" si="27"/>
        <v>38</v>
      </c>
      <c r="B41" s="28"/>
      <c r="C41" s="116" t="s">
        <v>338</v>
      </c>
      <c r="D41" s="74" t="s">
        <v>147</v>
      </c>
      <c r="E41" s="74" t="s">
        <v>339</v>
      </c>
      <c r="F41" s="102">
        <v>460595</v>
      </c>
      <c r="G41" s="102">
        <v>7569395</v>
      </c>
      <c r="H41" s="95" t="s">
        <v>340</v>
      </c>
      <c r="I41" s="74" t="s">
        <v>295</v>
      </c>
      <c r="J41" s="74" t="s">
        <v>31</v>
      </c>
      <c r="K41" s="74">
        <v>36</v>
      </c>
      <c r="L41" s="86" t="str">
        <f t="shared" si="44"/>
        <v/>
      </c>
      <c r="M41" s="25" t="str">
        <f t="shared" si="64"/>
        <v xml:space="preserve">LMB02 </v>
      </c>
      <c r="N41" s="81">
        <f t="shared" si="59"/>
        <v>0</v>
      </c>
      <c r="O41" s="81">
        <f t="shared" si="59"/>
        <v>0</v>
      </c>
      <c r="P41" s="30">
        <f t="shared" si="28"/>
        <v>4</v>
      </c>
      <c r="Q41" s="30">
        <f t="shared" si="29"/>
        <v>38</v>
      </c>
      <c r="R41" s="39" t="str">
        <f>p_Cambuquira_i!R7</f>
        <v>469805 m E</v>
      </c>
      <c r="S41" s="39" t="str">
        <f>p_Cambuquira_i!S7</f>
        <v>7583381 m S</v>
      </c>
      <c r="T41" s="31" t="s">
        <v>114</v>
      </c>
      <c r="U41" s="164" t="str">
        <f>p_Cambuquira_i!U7</f>
        <v>Cam</v>
      </c>
      <c r="V41" s="38" t="str">
        <f>p_Cambuquira_i!V7</f>
        <v xml:space="preserve">CAM04 </v>
      </c>
      <c r="W41" s="39" t="str">
        <f>p_Cambuquira_i!W7</f>
        <v xml:space="preserve">CT </v>
      </c>
      <c r="X41" s="38" t="str">
        <f>p_Cambuquira_i!X7</f>
        <v xml:space="preserve">CT </v>
      </c>
      <c r="Y41" s="33">
        <f>IF(X41=CK$4,CN$4,IF(X41=CK$5,CN$5,IF(X41=CK$6,CN$6,IF(X41=CK$7,CN$7,IF(X41=CK$8,CN$8,IF(X41=CK$9,CN$9,IF(X41=CK$10,CN$10,"")))))))</f>
        <v>1</v>
      </c>
      <c r="Z41" s="53">
        <f>p_Cambuquira_i!Z7</f>
        <v>7</v>
      </c>
      <c r="AA41" s="54">
        <f>p_Cambuquira_i!AA7</f>
        <v>927</v>
      </c>
      <c r="AB41" s="39" t="str">
        <f>p_Cambuquira_i!AB7</f>
        <v>-</v>
      </c>
      <c r="AC41" s="166">
        <f>p_Cambuquira_i!AD7</f>
        <v>1715881.0061319</v>
      </c>
      <c r="AD41" s="166">
        <f>p_Cambuquira_i!AE7</f>
        <v>7536719.6105894996</v>
      </c>
      <c r="AE41" s="39">
        <f>p_Cambuquira_i!AF7</f>
        <v>921.8</v>
      </c>
      <c r="AF41" s="39">
        <f>p_Cambuquira_i!AG7</f>
        <v>28</v>
      </c>
      <c r="AG41" s="39">
        <f>p_Cambuquira_i!AH7</f>
        <v>0</v>
      </c>
      <c r="AH41" s="39">
        <v>906.56129999999996</v>
      </c>
      <c r="AI41" s="39"/>
      <c r="AJ41" s="31"/>
      <c r="AK41" t="str">
        <f>""</f>
        <v/>
      </c>
      <c r="AL41" t="str">
        <f>""</f>
        <v/>
      </c>
      <c r="AM41" t="str">
        <f>""</f>
        <v/>
      </c>
      <c r="AN41" s="36">
        <f>IF(AND(ISNUMBER(Q41),ISNUMBER(AA41)),MAX(AN$4:AN40)+1,0)</f>
        <v>31</v>
      </c>
      <c r="AO41" s="1" t="e">
        <f t="shared" si="45"/>
        <v>#DIV/0!</v>
      </c>
      <c r="AP41" s="1" t="e">
        <f t="shared" si="46"/>
        <v>#DIV/0!</v>
      </c>
      <c r="AQ41" s="36">
        <f>IF(AA41=CK$11,0,IF(AND(ISNUMBER(Y41),ISNUMBER(Q41)),MAX(AQ$4:AQ40)+1,0))</f>
        <v>31</v>
      </c>
      <c r="AR41" s="73">
        <f t="shared" si="65"/>
        <v>56</v>
      </c>
      <c r="AS41" s="73" t="str">
        <f t="shared" si="17"/>
        <v>Cam</v>
      </c>
      <c r="AT41" s="73" t="str">
        <f t="shared" si="66"/>
        <v xml:space="preserve">CAM22 </v>
      </c>
      <c r="AU41" s="58" t="str">
        <f t="shared" si="67"/>
        <v xml:space="preserve">NC </v>
      </c>
      <c r="AV41" s="58">
        <f t="shared" si="47"/>
        <v>38</v>
      </c>
      <c r="AW41" s="68">
        <f t="shared" si="18"/>
        <v>1715589.5249258</v>
      </c>
      <c r="AX41" s="68">
        <f t="shared" si="10"/>
        <v>7537231.9479360003</v>
      </c>
      <c r="AY41" s="160">
        <f>IF(BH41="",BC41,IF(ISNUMBER(AX41),BC41-BH41,""))</f>
        <v>906.56129999999996</v>
      </c>
      <c r="AZ41" s="160">
        <f>IF(ISNUMBER(AX41),IF(ISNUMBER(AY41-BD41),AY41-BD41,AY41),"")</f>
        <v>756.56129999999996</v>
      </c>
      <c r="BA41" s="160"/>
      <c r="BB41" s="160"/>
      <c r="BC41" s="68">
        <f>IF($Q41&lt;=$AQ$3,INDEX($AC$4:$AE$141,$AR41,AE$3),"")</f>
        <v>911.5</v>
      </c>
      <c r="BD41" s="188">
        <f>IF($Q41&lt;=$AQ$3,INDEX($Z$4:$AA$141,$AR41,AC$3),"")</f>
        <v>150</v>
      </c>
      <c r="BE41" s="105">
        <f>IF($Q41&lt;=$AQ$3,INDEX($Z$4:$AA$141,$AR41,AD$3),"")</f>
        <v>9430</v>
      </c>
      <c r="BF41" s="71" t="s">
        <v>132</v>
      </c>
      <c r="BG41" s="105">
        <v>906.56129999999996</v>
      </c>
      <c r="BH41" s="158">
        <f>IF(AU41=BH$3,"",IF(ISNUMBER(AW41),IF(BH$2=0,ABS(BC41-BG41),BC41-BG41),""))</f>
        <v>4.9387000000000398</v>
      </c>
      <c r="BI41" s="170">
        <f>IF(ISNUMBER(BG41),IF(AS41=CS$4,CN$4,IF(AS41=CS$5,CN$5,IF(AS41=CS$6,CN$6,IF(AS41=CS$7,CN$7,IF(AS41=CS$8,CN$8,""))))),"")</f>
        <v>2</v>
      </c>
      <c r="BJ41" s="171" t="str">
        <f>IF(ISNUMBER(BI41),INDEX(CU$4:CU$8,BI41,1),"")</f>
        <v>Cambuquira</v>
      </c>
      <c r="BK41" s="171" t="s">
        <v>132</v>
      </c>
      <c r="BL41" s="170">
        <f>IF(BI41=1,MAX(BL$4:BL40)+1,0)</f>
        <v>0</v>
      </c>
      <c r="BM41" s="170" t="str">
        <f t="shared" si="19"/>
        <v/>
      </c>
      <c r="BN41" s="170">
        <f>IF(BI41=1,IF(BM41=1,MAX(BN$4:BN40)+1,0),0)</f>
        <v>0</v>
      </c>
      <c r="BO41" s="73" t="str">
        <f>IF(BM41="","",IF(BL41&lt;=BN$3,MATCH(Q41,BN$4:BN$141,0),""))</f>
        <v/>
      </c>
      <c r="BP41" s="198" t="str">
        <f>IF(ISNUMBER($BO41),IF(BM41="","",IF($BL41&lt;=$BN$3,INDEX($AU$4:$AZ$76,MATCH($Q41,$BN$4:$BN$76,0),BP$2),"")),"")</f>
        <v/>
      </c>
      <c r="BQ41" s="195" t="str">
        <f>IF(ISNUMBER($BO41),IF(BN41="","",IF($BL41&lt;=$BN$3,INDEX($AU$4:$AZ$76,MATCH($Q41,$BN$4:$BN$76,0),BQ$2),"")),"")</f>
        <v/>
      </c>
      <c r="BR41" s="196" t="str">
        <f>IF(ISNUMBER($BO41),IF(BO41="","",IF($BL41&lt;=$BN$3,INDEX($AU$4:$AZ$76,MATCH($Q41,$BN$4:$BN$76,0),BR$2),"")),"")</f>
        <v/>
      </c>
      <c r="BS41" s="196" t="str">
        <f>IF(ISNUMBER($BO41),IF(BP41="","",IF($BL41&lt;=$BN$3,INDEX($AU$4:$AZ$76,MATCH($Q41,$BN$4:$BN$76,0),BS$2),"")),"")</f>
        <v/>
      </c>
      <c r="BT41" s="197" t="str">
        <f>IF(ISNUMBER($BO41),IF(BQ41="","",IF($BL41&lt;=$BN$3,INDEX($AU$4:$AZ$76,MATCH($Q41,$BN$4:$BN$76,0),BT$2),"")),"")</f>
        <v/>
      </c>
      <c r="BU41" s="197" t="str">
        <f>IF(ISNUMBER($BO41),IF(BR41="","",IF($BL41&lt;=$BN$3,INDEX($AU$4:$AZ$76,MATCH($Q41,$BN$4:$BN$76,0),BU$2),"")),"")</f>
        <v/>
      </c>
      <c r="BV41" s="196" t="str">
        <f>IF(ISNUMBER($BO41),IF(BS41="","",IF($BL41&lt;=$BN$3,INDEX($AU$4:$BE$76,MATCH($Q41,$BN$4:$BN$76,0),BV$2),"")),"")</f>
        <v/>
      </c>
      <c r="BW41" s="195" t="str">
        <f t="shared" si="20"/>
        <v/>
      </c>
      <c r="BX41" s="196" t="str">
        <f t="shared" si="11"/>
        <v/>
      </c>
      <c r="BY41" s="195" t="str">
        <f t="shared" si="21"/>
        <v/>
      </c>
      <c r="BZ41" s="227" t="str">
        <f t="shared" si="22"/>
        <v/>
      </c>
      <c r="CA41" s="115" t="str">
        <f t="shared" si="30"/>
        <v/>
      </c>
      <c r="CB41" s="170" t="str">
        <f>IF(ISNUMBER($BO41),IF(BS41="","",IF($BL41&lt;=$BN$3,INDEX($AU$4:$BG$76,MATCH($Q41,$BN$4:$BN$76,0),CB$2),"")),"")</f>
        <v/>
      </c>
      <c r="CC41" s="170" t="str">
        <f>IF(ISNUMBER($BO41),IF(BS41="","",IF($BL41&lt;=$BN$3,INDEX($AU$4:$BG$76,MATCH($Q41,$BN$4:$BN$76,0),CC$2),"")),"")</f>
        <v/>
      </c>
      <c r="CD41" s="207" t="str">
        <f t="shared" si="23"/>
        <v/>
      </c>
      <c r="CE41" s="207" t="str">
        <f t="shared" si="24"/>
        <v/>
      </c>
      <c r="CF41" s="207" t="str">
        <f t="shared" si="25"/>
        <v/>
      </c>
      <c r="CG41" s="222"/>
      <c r="CH41" s="222"/>
      <c r="CI41" s="207"/>
      <c r="CJ41" s="172"/>
      <c r="CK41" s="195">
        <f t="shared" si="52"/>
        <v>19</v>
      </c>
      <c r="CL41" s="196">
        <f t="shared" si="53"/>
        <v>1752489.3107813001</v>
      </c>
      <c r="CM41" s="196">
        <f t="shared" si="58"/>
        <v>7520112.8199843001</v>
      </c>
      <c r="CN41" s="197">
        <f t="shared" si="54"/>
        <v>873.73820000000001</v>
      </c>
      <c r="CO41" s="104">
        <f t="shared" si="55"/>
        <v>879.73820000000001</v>
      </c>
      <c r="CP41" s="104">
        <f t="shared" si="56"/>
        <v>885.73820000000001</v>
      </c>
      <c r="CQ41" s="104" t="s">
        <v>132</v>
      </c>
      <c r="CR41" s="104"/>
      <c r="CS41" s="104"/>
      <c r="CT41" s="104"/>
      <c r="CU41" s="104"/>
      <c r="CV41" s="104"/>
      <c r="CW41" s="104"/>
      <c r="CX41" s="104"/>
      <c r="CY41" s="104">
        <f t="shared" si="62"/>
        <v>868.73820000000001</v>
      </c>
      <c r="CZ41" s="104">
        <f t="shared" si="63"/>
        <v>874.73820000000001</v>
      </c>
      <c r="DA41" s="104"/>
      <c r="DB41" s="104"/>
      <c r="DC41" s="104"/>
      <c r="DD41" s="104"/>
      <c r="DE41" s="104"/>
      <c r="DF41" s="104"/>
      <c r="DG41" s="104"/>
      <c r="DH41" s="104"/>
      <c r="DI41" s="104"/>
      <c r="DJ41" s="104"/>
      <c r="DK41" s="104"/>
      <c r="DL41" s="104"/>
      <c r="DM41" s="104"/>
    </row>
    <row r="42" spans="1:117" ht="14.25" customHeight="1" x14ac:dyDescent="0.25">
      <c r="A42" s="98">
        <f t="shared" si="27"/>
        <v>39</v>
      </c>
      <c r="B42" s="28"/>
      <c r="C42" s="116" t="s">
        <v>338</v>
      </c>
      <c r="D42" s="74" t="s">
        <v>147</v>
      </c>
      <c r="E42" s="74" t="s">
        <v>339</v>
      </c>
      <c r="F42" s="102">
        <v>460595</v>
      </c>
      <c r="G42" s="102">
        <v>7569395</v>
      </c>
      <c r="H42" s="95" t="s">
        <v>340</v>
      </c>
      <c r="I42" s="74" t="s">
        <v>295</v>
      </c>
      <c r="J42" s="74" t="s">
        <v>31</v>
      </c>
      <c r="K42" s="74">
        <v>36</v>
      </c>
      <c r="L42" s="86" t="str">
        <f t="shared" si="44"/>
        <v/>
      </c>
      <c r="M42" s="25" t="str">
        <f t="shared" si="64"/>
        <v xml:space="preserve">Fonte 3 </v>
      </c>
      <c r="N42" s="81">
        <f t="shared" si="59"/>
        <v>463830</v>
      </c>
      <c r="O42" s="81">
        <f t="shared" si="59"/>
        <v>7570062</v>
      </c>
      <c r="P42" s="30">
        <f t="shared" si="28"/>
        <v>5</v>
      </c>
      <c r="Q42" s="30">
        <f t="shared" si="29"/>
        <v>39</v>
      </c>
      <c r="R42" s="39" t="str">
        <f>p_Cambuquira_i!R8</f>
        <v>469780 m E</v>
      </c>
      <c r="S42" s="39" t="str">
        <f>p_Cambuquira_i!S8</f>
        <v>7583369 m S</v>
      </c>
      <c r="T42" s="31" t="s">
        <v>114</v>
      </c>
      <c r="U42" s="164" t="str">
        <f>p_Cambuquira_i!U8</f>
        <v>Cam</v>
      </c>
      <c r="V42" s="38" t="str">
        <f>p_Cambuquira_i!V8</f>
        <v xml:space="preserve">CAM05 </v>
      </c>
      <c r="W42" s="39" t="str">
        <f>p_Cambuquira_i!W8</f>
        <v xml:space="preserve">CT </v>
      </c>
      <c r="X42" s="38" t="str">
        <f>p_Cambuquira_i!X8</f>
        <v xml:space="preserve">CT </v>
      </c>
      <c r="Y42" s="33">
        <f>IF(X42=CK$4,CN$4,IF(X42=CK$5,CN$5,IF(X42=CK$6,CN$6,IF(X42=CK$7,CN$7,IF(X42=CK$8,CN$8,IF(X42=CK$9,CN$9,IF(X42=CK$10,CN$10,"")))))))</f>
        <v>1</v>
      </c>
      <c r="Z42" s="53">
        <f>p_Cambuquira_i!Z8</f>
        <v>6.3</v>
      </c>
      <c r="AA42" s="54" t="str">
        <f>p_Cambuquira_i!AA8</f>
        <v xml:space="preserve">sd </v>
      </c>
      <c r="AB42" s="39" t="str">
        <f>p_Cambuquira_i!AB8</f>
        <v>-</v>
      </c>
      <c r="AC42" s="166">
        <f>p_Cambuquira_i!AD8</f>
        <v>1715854.6641843</v>
      </c>
      <c r="AD42" s="166">
        <f>p_Cambuquira_i!AE8</f>
        <v>7536709.4352756003</v>
      </c>
      <c r="AE42" s="39">
        <f>p_Cambuquira_i!AF8</f>
        <v>918.7</v>
      </c>
      <c r="AF42" s="39">
        <f>p_Cambuquira_i!AG8</f>
        <v>27</v>
      </c>
      <c r="AG42" s="39">
        <f>p_Cambuquira_i!AH8</f>
        <v>0</v>
      </c>
      <c r="AH42" s="39">
        <v>886.72109999999998</v>
      </c>
      <c r="AI42" s="39"/>
      <c r="AJ42" s="31"/>
      <c r="AK42" t="str">
        <f>""</f>
        <v/>
      </c>
      <c r="AL42" t="str">
        <f>""</f>
        <v/>
      </c>
      <c r="AM42" t="str">
        <f>""</f>
        <v/>
      </c>
      <c r="AN42" s="36">
        <f>IF(AND(ISNUMBER(Q42),ISNUMBER(AA42)),MAX(AN$4:AN41)+1,0)</f>
        <v>0</v>
      </c>
      <c r="AO42" s="1">
        <f t="shared" si="45"/>
        <v>16.24886151235496</v>
      </c>
      <c r="AP42" s="1">
        <f t="shared" si="46"/>
        <v>1.2135964011919586E-4</v>
      </c>
      <c r="AQ42" s="36">
        <f>IF(AA42=CK$11,0,IF(AND(ISNUMBER(Y42),ISNUMBER(Q42)),MAX(AQ$4:AQ41)+1,0))</f>
        <v>0</v>
      </c>
      <c r="AR42" s="73">
        <f t="shared" si="65"/>
        <v>66</v>
      </c>
      <c r="AS42" s="73" t="str">
        <f t="shared" si="17"/>
        <v>Cam2</v>
      </c>
      <c r="AT42" s="73" t="str">
        <f t="shared" si="66"/>
        <v xml:space="preserve">MAR01 Fonte </v>
      </c>
      <c r="AU42" s="58" t="str">
        <f t="shared" si="67"/>
        <v xml:space="preserve">CT </v>
      </c>
      <c r="AV42" s="58">
        <f t="shared" si="47"/>
        <v>39</v>
      </c>
      <c r="AW42" s="68">
        <f t="shared" si="18"/>
        <v>1713706.1195119</v>
      </c>
      <c r="AX42" s="68">
        <f t="shared" si="10"/>
        <v>7536910.9672889002</v>
      </c>
      <c r="AY42" s="160">
        <f>IF(BH42="",BC42,IF(ISNUMBER(AX42),BC42-BH42,""))</f>
        <v>886.72109999999998</v>
      </c>
      <c r="AZ42" s="160">
        <f>IF(ISNUMBER(AX42),IF(ISNUMBER(AY42-BD42),AY42-BD42,AY42),"")</f>
        <v>866.72109999999998</v>
      </c>
      <c r="BA42" s="160"/>
      <c r="BB42" s="160"/>
      <c r="BC42" s="68">
        <f>IF($Q42&lt;=$AQ$3,INDEX($AC$4:$AE$141,$AR42,AE$3),"")</f>
        <v>885.9</v>
      </c>
      <c r="BD42" s="188">
        <f>IF($Q42&lt;=$AQ$3,INDEX($Z$4:$AA$141,$AR42,AC$3),"")</f>
        <v>20</v>
      </c>
      <c r="BE42" s="105">
        <f>IF($Q42&lt;=$AQ$3,INDEX($Z$4:$AA$141,$AR42,AD$3),"")</f>
        <v>640</v>
      </c>
      <c r="BF42" s="71" t="s">
        <v>132</v>
      </c>
      <c r="BG42" s="105">
        <v>886.72109999999998</v>
      </c>
      <c r="BH42" s="158">
        <f>IF(AU42=BH$3,"",IF(ISNUMBER(AW42),IF(BH$2=0,ABS(BC42-BG42),BC42-BG42),""))</f>
        <v>-0.82110000000000127</v>
      </c>
      <c r="BI42" s="170">
        <f>IF(ISNUMBER(BG42),IF(AS42=CS$4,CN$4,IF(AS42=CS$5,CN$5,IF(AS42=CS$6,CN$6,IF(AS42=CS$7,CN$7,IF(AS42=CS$8,CN$8,""))))),"")</f>
        <v>3</v>
      </c>
      <c r="BJ42" s="171" t="str">
        <f>IF(ISNUMBER(BI42),INDEX(CU$4:CU$8,BI42,1),"")</f>
        <v>Cam_Marimbeiro</v>
      </c>
      <c r="BK42" s="171" t="s">
        <v>132</v>
      </c>
      <c r="BL42" s="170">
        <f>IF(BI42=1,MAX(BL$4:BL41)+1,0)</f>
        <v>0</v>
      </c>
      <c r="BM42" s="170" t="str">
        <f t="shared" si="19"/>
        <v/>
      </c>
      <c r="BN42" s="170">
        <f>IF(BI42=1,IF(BM42=1,MAX(BN$4:BN41)+1,0),0)</f>
        <v>0</v>
      </c>
      <c r="BO42" s="73" t="str">
        <f>IF(BM42="","",IF(BL42&lt;=BN$3,MATCH(Q42,BN$4:BN$141,0),""))</f>
        <v/>
      </c>
      <c r="BP42" s="198" t="str">
        <f>IF(ISNUMBER($BO42),IF(BM42="","",IF($BL42&lt;=$BN$3,INDEX($AU$4:$AZ$76,MATCH($Q42,$BN$4:$BN$76,0),BP$2),"")),"")</f>
        <v/>
      </c>
      <c r="BQ42" s="195" t="str">
        <f>IF(ISNUMBER($BO42),IF(BN42="","",IF($BL42&lt;=$BN$3,INDEX($AU$4:$AZ$76,MATCH($Q42,$BN$4:$BN$76,0),BQ$2),"")),"")</f>
        <v/>
      </c>
      <c r="BR42" s="196" t="str">
        <f>IF(ISNUMBER($BO42),IF(BO42="","",IF($BL42&lt;=$BN$3,INDEX($AU$4:$AZ$76,MATCH($Q42,$BN$4:$BN$76,0),BR$2),"")),"")</f>
        <v/>
      </c>
      <c r="BS42" s="196" t="str">
        <f>IF(ISNUMBER($BO42),IF(BP42="","",IF($BL42&lt;=$BN$3,INDEX($AU$4:$AZ$76,MATCH($Q42,$BN$4:$BN$76,0),BS$2),"")),"")</f>
        <v/>
      </c>
      <c r="BT42" s="197" t="str">
        <f>IF(ISNUMBER($BO42),IF(BQ42="","",IF($BL42&lt;=$BN$3,INDEX($AU$4:$AZ$76,MATCH($Q42,$BN$4:$BN$76,0),BT$2),"")),"")</f>
        <v/>
      </c>
      <c r="BU42" s="197" t="str">
        <f>IF(ISNUMBER($BO42),IF(BR42="","",IF($BL42&lt;=$BN$3,INDEX($AU$4:$AZ$76,MATCH($Q42,$BN$4:$BN$76,0),BU$2),"")),"")</f>
        <v/>
      </c>
      <c r="BV42" s="196" t="str">
        <f>IF(ISNUMBER($BO42),IF(BS42="","",IF($BL42&lt;=$BN$3,INDEX($AU$4:$BE$76,MATCH($Q42,$BN$4:$BN$76,0),BV$2),"")),"")</f>
        <v/>
      </c>
      <c r="BW42" s="195" t="str">
        <f t="shared" si="20"/>
        <v/>
      </c>
      <c r="BX42" s="196" t="str">
        <f t="shared" si="11"/>
        <v/>
      </c>
      <c r="BY42" s="195" t="str">
        <f t="shared" si="21"/>
        <v/>
      </c>
      <c r="BZ42" s="227" t="str">
        <f t="shared" si="22"/>
        <v/>
      </c>
      <c r="CA42" s="115" t="str">
        <f t="shared" si="30"/>
        <v/>
      </c>
      <c r="CB42" s="170" t="str">
        <f>IF(ISNUMBER($BO42),IF(BS42="","",IF($BL42&lt;=$BN$3,INDEX($AU$4:$BG$76,MATCH($Q42,$BN$4:$BN$76,0),CB$2),"")),"")</f>
        <v/>
      </c>
      <c r="CC42" s="170" t="str">
        <f>IF(ISNUMBER($BO42),IF(BS42="","",IF($BL42&lt;=$BN$3,INDEX($AU$4:$BG$76,MATCH($Q42,$BN$4:$BN$76,0),CC$2),"")),"")</f>
        <v/>
      </c>
      <c r="CD42" s="207" t="str">
        <f t="shared" si="23"/>
        <v/>
      </c>
      <c r="CE42" s="207" t="str">
        <f t="shared" si="24"/>
        <v/>
      </c>
      <c r="CF42" s="207" t="str">
        <f t="shared" si="25"/>
        <v/>
      </c>
      <c r="CG42" s="222"/>
      <c r="CH42" s="222"/>
      <c r="CI42" s="207"/>
      <c r="CJ42" s="172"/>
      <c r="CK42" s="195">
        <f t="shared" si="52"/>
        <v>20</v>
      </c>
      <c r="CL42" s="196">
        <f t="shared" si="53"/>
        <v>1751009.5216330001</v>
      </c>
      <c r="CM42" s="196">
        <f t="shared" si="58"/>
        <v>7518866.3792765997</v>
      </c>
      <c r="CN42" s="197">
        <f t="shared" si="54"/>
        <v>890.90809999999999</v>
      </c>
      <c r="CO42" s="104">
        <f t="shared" si="55"/>
        <v>895.90809999999999</v>
      </c>
      <c r="CP42" s="104">
        <f t="shared" si="56"/>
        <v>900.90809999999999</v>
      </c>
      <c r="CQ42" s="104" t="s">
        <v>132</v>
      </c>
      <c r="CR42" s="104"/>
      <c r="CS42" s="104"/>
      <c r="CT42" s="104"/>
      <c r="CU42" s="104"/>
      <c r="CV42" s="104"/>
      <c r="CW42" s="104"/>
      <c r="CX42" s="104"/>
      <c r="CY42" s="104">
        <f t="shared" si="62"/>
        <v>885.90809999999999</v>
      </c>
      <c r="CZ42" s="104">
        <f t="shared" si="63"/>
        <v>890.90809999999999</v>
      </c>
      <c r="DA42" s="104"/>
      <c r="DB42" s="104"/>
      <c r="DC42" s="104"/>
      <c r="DD42" s="104"/>
      <c r="DE42" s="104"/>
      <c r="DF42" s="104"/>
      <c r="DG42" s="104"/>
      <c r="DH42" s="104"/>
      <c r="DI42" s="104"/>
      <c r="DJ42" s="104"/>
      <c r="DK42" s="104"/>
      <c r="DL42" s="104"/>
      <c r="DM42" s="104"/>
    </row>
    <row r="43" spans="1:117" ht="14.25" customHeight="1" x14ac:dyDescent="0.25">
      <c r="A43" s="98">
        <f t="shared" si="27"/>
        <v>40</v>
      </c>
      <c r="B43" s="28"/>
      <c r="C43" s="116" t="s">
        <v>338</v>
      </c>
      <c r="D43" s="74" t="s">
        <v>147</v>
      </c>
      <c r="E43" s="74" t="s">
        <v>339</v>
      </c>
      <c r="F43" s="102">
        <v>460595</v>
      </c>
      <c r="G43" s="102">
        <v>7569395</v>
      </c>
      <c r="H43" s="95" t="s">
        <v>340</v>
      </c>
      <c r="I43" s="74" t="s">
        <v>295</v>
      </c>
      <c r="J43" s="74" t="s">
        <v>31</v>
      </c>
      <c r="K43" s="74">
        <v>36</v>
      </c>
      <c r="L43" s="86" t="str">
        <f t="shared" si="44"/>
        <v/>
      </c>
      <c r="M43" s="25" t="str">
        <f t="shared" si="64"/>
        <v xml:space="preserve">LMB03 </v>
      </c>
      <c r="N43" s="81">
        <f t="shared" si="59"/>
        <v>0</v>
      </c>
      <c r="O43" s="81">
        <f t="shared" si="59"/>
        <v>0</v>
      </c>
      <c r="P43" s="30">
        <f t="shared" si="28"/>
        <v>6</v>
      </c>
      <c r="Q43" s="30">
        <f t="shared" si="29"/>
        <v>40</v>
      </c>
      <c r="R43" s="39" t="str">
        <f>p_Cambuquira_i!R9</f>
        <v>469781 m E</v>
      </c>
      <c r="S43" s="39" t="str">
        <f>p_Cambuquira_i!S9</f>
        <v>7583370 m S</v>
      </c>
      <c r="T43" s="31" t="s">
        <v>114</v>
      </c>
      <c r="U43" s="164" t="str">
        <f>p_Cambuquira_i!U9</f>
        <v>Cam</v>
      </c>
      <c r="V43" s="38" t="str">
        <f>p_Cambuquira_i!V9</f>
        <v xml:space="preserve">CAM06 </v>
      </c>
      <c r="W43" s="39" t="str">
        <f>p_Cambuquira_i!W9</f>
        <v xml:space="preserve">CT </v>
      </c>
      <c r="X43" s="38" t="str">
        <f>p_Cambuquira_i!X9</f>
        <v xml:space="preserve">CT </v>
      </c>
      <c r="Y43" s="33">
        <f>IF(X43=CK$4,CN$4,IF(X43=CK$5,CN$5,IF(X43=CK$6,CN$6,IF(X43=CK$7,CN$7,IF(X43=CK$8,CN$8,IF(X43=CK$9,CN$9,IF(X43=CK$10,CN$10,"")))))))</f>
        <v>1</v>
      </c>
      <c r="Z43" s="53">
        <f>p_Cambuquira_i!Z9</f>
        <v>6.3</v>
      </c>
      <c r="AA43" s="54" t="str">
        <f>p_Cambuquira_i!AA9</f>
        <v xml:space="preserve">sd </v>
      </c>
      <c r="AB43" s="39" t="str">
        <f>p_Cambuquira_i!AB9</f>
        <v>-</v>
      </c>
      <c r="AC43" s="166">
        <f>p_Cambuquira_i!AD9</f>
        <v>1715855.7595682</v>
      </c>
      <c r="AD43" s="166">
        <f>p_Cambuquira_i!AE9</f>
        <v>7536710.3702276004</v>
      </c>
      <c r="AE43" s="39">
        <f>p_Cambuquira_i!AF9</f>
        <v>918.8</v>
      </c>
      <c r="AF43" s="39">
        <f>p_Cambuquira_i!AG9</f>
        <v>26</v>
      </c>
      <c r="AG43" s="39">
        <f>p_Cambuquira_i!AH9</f>
        <v>0</v>
      </c>
      <c r="AH43" s="39">
        <v>886.72109999999998</v>
      </c>
      <c r="AI43" s="39"/>
      <c r="AJ43" s="31"/>
      <c r="AK43" t="str">
        <f>""</f>
        <v/>
      </c>
      <c r="AL43" t="str">
        <f>""</f>
        <v/>
      </c>
      <c r="AM43" t="str">
        <f>""</f>
        <v/>
      </c>
      <c r="AN43" s="36">
        <f>IF(AND(ISNUMBER(Q43),ISNUMBER(AA43)),MAX(AN$4:AN42)+1,0)</f>
        <v>0</v>
      </c>
      <c r="AO43" s="1" t="e">
        <f t="shared" si="45"/>
        <v>#DIV/0!</v>
      </c>
      <c r="AP43" s="1" t="e">
        <f t="shared" si="46"/>
        <v>#DIV/0!</v>
      </c>
      <c r="AQ43" s="36">
        <f>IF(AA43=CK$11,0,IF(AND(ISNUMBER(Y43),ISNUMBER(Q43)),MAX(AQ$4:AQ42)+1,0))</f>
        <v>0</v>
      </c>
      <c r="AR43" s="73">
        <f t="shared" si="65"/>
        <v>67</v>
      </c>
      <c r="AS43" s="73" t="str">
        <f t="shared" si="17"/>
        <v>Cam2</v>
      </c>
      <c r="AT43" s="73" t="str">
        <f t="shared" si="66"/>
        <v xml:space="preserve">MAR02 Fonte </v>
      </c>
      <c r="AU43" s="58" t="str">
        <f t="shared" si="67"/>
        <v xml:space="preserve">CT </v>
      </c>
      <c r="AV43" s="58">
        <f t="shared" si="47"/>
        <v>40</v>
      </c>
      <c r="AW43" s="68">
        <f t="shared" si="18"/>
        <v>1713707.2148905999</v>
      </c>
      <c r="AX43" s="68">
        <f t="shared" si="10"/>
        <v>7536911.9020926002</v>
      </c>
      <c r="AY43" s="160">
        <f>IF(BH43="",BC43,IF(ISNUMBER(AX43),BC43-BH43,""))</f>
        <v>886.72109999999998</v>
      </c>
      <c r="AZ43" s="160">
        <f>IF(ISNUMBER(AX43),IF(ISNUMBER(AY43-BD43),AY43-BD43,AY43),"")</f>
        <v>866.72109999999998</v>
      </c>
      <c r="BA43" s="160"/>
      <c r="BB43" s="160"/>
      <c r="BC43" s="68">
        <f>IF($Q43&lt;=$AQ$3,INDEX($AC$4:$AE$141,$AR43,AE$3),"")</f>
        <v>886</v>
      </c>
      <c r="BD43" s="188">
        <f>IF($Q43&lt;=$AQ$3,INDEX($Z$4:$AA$141,$AR43,AC$3),"")</f>
        <v>20</v>
      </c>
      <c r="BE43" s="105">
        <f>IF($Q43&lt;=$AQ$3,INDEX($Z$4:$AA$141,$AR43,AD$3),"")</f>
        <v>690</v>
      </c>
      <c r="BF43" s="71" t="s">
        <v>132</v>
      </c>
      <c r="BG43" s="105">
        <v>886.72109999999998</v>
      </c>
      <c r="BH43" s="158">
        <f>IF(AU43=BH$3,"",IF(ISNUMBER(AW43),IF(BH$2=0,ABS(BC43-BG43),BC43-BG43),""))</f>
        <v>-0.72109999999997854</v>
      </c>
      <c r="BI43" s="170">
        <f>IF(ISNUMBER(BG43),IF(AS43=CS$4,CN$4,IF(AS43=CS$5,CN$5,IF(AS43=CS$6,CN$6,IF(AS43=CS$7,CN$7,IF(AS43=CS$8,CN$8,""))))),"")</f>
        <v>3</v>
      </c>
      <c r="BJ43" s="171" t="str">
        <f>IF(ISNUMBER(BI43),INDEX(CU$4:CU$8,BI43,1),"")</f>
        <v>Cam_Marimbeiro</v>
      </c>
      <c r="BK43" s="171" t="s">
        <v>132</v>
      </c>
      <c r="BL43" s="170">
        <f>IF(BI43=1,MAX(BL$4:BL42)+1,0)</f>
        <v>0</v>
      </c>
      <c r="BM43" s="170" t="str">
        <f t="shared" si="19"/>
        <v/>
      </c>
      <c r="BN43" s="170">
        <f>IF(BI43=1,IF(BM43=1,MAX(BN$4:BN42)+1,0),0)</f>
        <v>0</v>
      </c>
      <c r="BO43" s="73" t="str">
        <f>IF(BM43="","",IF(BL43&lt;=BN$3,MATCH(Q43,BN$4:BN$141,0),""))</f>
        <v/>
      </c>
      <c r="BP43" s="198" t="str">
        <f>IF(ISNUMBER($BO43),IF(BM43="","",IF($BL43&lt;=$BN$3,INDEX($AU$4:$AZ$76,MATCH($Q43,$BN$4:$BN$76,0),BP$2),"")),"")</f>
        <v/>
      </c>
      <c r="BQ43" s="195" t="str">
        <f>IF(ISNUMBER($BO43),IF(BN43="","",IF($BL43&lt;=$BN$3,INDEX($AU$4:$AZ$76,MATCH($Q43,$BN$4:$BN$76,0),BQ$2),"")),"")</f>
        <v/>
      </c>
      <c r="BR43" s="196" t="str">
        <f>IF(ISNUMBER($BO43),IF(BO43="","",IF($BL43&lt;=$BN$3,INDEX($AU$4:$AZ$76,MATCH($Q43,$BN$4:$BN$76,0),BR$2),"")),"")</f>
        <v/>
      </c>
      <c r="BS43" s="196" t="str">
        <f>IF(ISNUMBER($BO43),IF(BP43="","",IF($BL43&lt;=$BN$3,INDEX($AU$4:$AZ$76,MATCH($Q43,$BN$4:$BN$76,0),BS$2),"")),"")</f>
        <v/>
      </c>
      <c r="BT43" s="197" t="str">
        <f>IF(ISNUMBER($BO43),IF(BQ43="","",IF($BL43&lt;=$BN$3,INDEX($AU$4:$AZ$76,MATCH($Q43,$BN$4:$BN$76,0),BT$2),"")),"")</f>
        <v/>
      </c>
      <c r="BU43" s="197" t="str">
        <f>IF(ISNUMBER($BO43),IF(BR43="","",IF($BL43&lt;=$BN$3,INDEX($AU$4:$AZ$76,MATCH($Q43,$BN$4:$BN$76,0),BU$2),"")),"")</f>
        <v/>
      </c>
      <c r="BV43" s="196" t="str">
        <f>IF(ISNUMBER($BO43),IF(BS43="","",IF($BL43&lt;=$BN$3,INDEX($AU$4:$BE$76,MATCH($Q43,$BN$4:$BN$76,0),BV$2),"")),"")</f>
        <v/>
      </c>
      <c r="BW43" s="195" t="str">
        <f t="shared" si="20"/>
        <v/>
      </c>
      <c r="BX43" s="196" t="str">
        <f t="shared" si="11"/>
        <v/>
      </c>
      <c r="BY43" s="195" t="str">
        <f t="shared" si="21"/>
        <v/>
      </c>
      <c r="BZ43" s="227" t="str">
        <f t="shared" si="22"/>
        <v/>
      </c>
      <c r="CA43" s="115" t="str">
        <f t="shared" si="30"/>
        <v/>
      </c>
      <c r="CB43" s="170" t="str">
        <f>IF(ISNUMBER($BO43),IF(BS43="","",IF($BL43&lt;=$BN$3,INDEX($AU$4:$BG$76,MATCH($Q43,$BN$4:$BN$76,0),CB$2),"")),"")</f>
        <v/>
      </c>
      <c r="CC43" s="170" t="str">
        <f>IF(ISNUMBER($BO43),IF(BS43="","",IF($BL43&lt;=$BN$3,INDEX($AU$4:$BG$76,MATCH($Q43,$BN$4:$BN$76,0),CC$2),"")),"")</f>
        <v/>
      </c>
      <c r="CD43" s="207" t="str">
        <f t="shared" si="23"/>
        <v/>
      </c>
      <c r="CE43" s="207" t="str">
        <f t="shared" si="24"/>
        <v/>
      </c>
      <c r="CF43" s="207" t="str">
        <f t="shared" si="25"/>
        <v/>
      </c>
      <c r="CG43" s="222"/>
      <c r="CH43" s="222"/>
      <c r="CI43" s="207"/>
      <c r="CJ43" s="172"/>
      <c r="CK43" s="195">
        <f t="shared" si="52"/>
        <v>26</v>
      </c>
      <c r="CL43" s="196">
        <f t="shared" si="53"/>
        <v>1750966.9264157</v>
      </c>
      <c r="CM43" s="196">
        <f t="shared" si="58"/>
        <v>7518755.2356133005</v>
      </c>
      <c r="CN43" s="197">
        <f t="shared" si="54"/>
        <v>903.05880000000002</v>
      </c>
      <c r="CO43" s="104">
        <f t="shared" si="55"/>
        <v>904.55880000000002</v>
      </c>
      <c r="CP43" s="104">
        <f t="shared" si="56"/>
        <v>906.05880000000002</v>
      </c>
      <c r="CQ43" s="104" t="s">
        <v>132</v>
      </c>
      <c r="CR43" s="104"/>
      <c r="CS43" s="104"/>
      <c r="CT43" s="104"/>
      <c r="CU43" s="104"/>
      <c r="CV43" s="104"/>
      <c r="CW43" s="104"/>
      <c r="CX43" s="104"/>
      <c r="CY43" s="104">
        <f t="shared" si="62"/>
        <v>898.05880000000002</v>
      </c>
      <c r="CZ43" s="104">
        <f t="shared" si="63"/>
        <v>899.55880000000002</v>
      </c>
      <c r="DA43" s="104"/>
      <c r="DB43" s="104"/>
      <c r="DC43" s="104"/>
      <c r="DD43" s="104"/>
      <c r="DE43" s="104"/>
      <c r="DF43" s="104"/>
      <c r="DG43" s="104"/>
      <c r="DH43" s="104"/>
      <c r="DI43" s="104"/>
      <c r="DJ43" s="104"/>
      <c r="DK43" s="104"/>
      <c r="DL43" s="104"/>
      <c r="DM43" s="104"/>
    </row>
    <row r="44" spans="1:117" ht="14.25" customHeight="1" x14ac:dyDescent="0.25">
      <c r="A44" s="98">
        <f t="shared" si="27"/>
        <v>41</v>
      </c>
      <c r="B44" s="28"/>
      <c r="C44" s="116" t="s">
        <v>338</v>
      </c>
      <c r="D44" s="74" t="s">
        <v>147</v>
      </c>
      <c r="E44" s="74" t="s">
        <v>339</v>
      </c>
      <c r="F44" s="102">
        <v>460595</v>
      </c>
      <c r="G44" s="102">
        <v>7569395</v>
      </c>
      <c r="H44" s="95" t="s">
        <v>340</v>
      </c>
      <c r="I44" s="74" t="s">
        <v>295</v>
      </c>
      <c r="J44" s="74" t="s">
        <v>31</v>
      </c>
      <c r="K44" s="74">
        <v>36</v>
      </c>
      <c r="L44" s="86" t="str">
        <f t="shared" si="44"/>
        <v/>
      </c>
      <c r="M44" s="25" t="str">
        <f t="shared" si="64"/>
        <v xml:space="preserve">Fonte 4 </v>
      </c>
      <c r="N44" s="81">
        <f t="shared" si="59"/>
        <v>463826</v>
      </c>
      <c r="O44" s="81">
        <f t="shared" si="59"/>
        <v>7570065</v>
      </c>
      <c r="P44" s="30">
        <f t="shared" si="28"/>
        <v>7</v>
      </c>
      <c r="Q44" s="30">
        <f t="shared" si="29"/>
        <v>41</v>
      </c>
      <c r="R44" s="39" t="str">
        <f>p_Cambuquira_i!R10</f>
        <v>469782 m E</v>
      </c>
      <c r="S44" s="39" t="str">
        <f>p_Cambuquira_i!S10</f>
        <v>7583371 m S</v>
      </c>
      <c r="T44" s="31" t="s">
        <v>114</v>
      </c>
      <c r="U44" s="164" t="str">
        <f>p_Cambuquira_i!U10</f>
        <v>Cam</v>
      </c>
      <c r="V44" s="38" t="str">
        <f>p_Cambuquira_i!V10</f>
        <v xml:space="preserve">CA 07 </v>
      </c>
      <c r="W44" s="39" t="str">
        <f>p_Cambuquira_i!W10</f>
        <v xml:space="preserve">CT </v>
      </c>
      <c r="X44" s="38" t="str">
        <f>p_Cambuquira_i!X10</f>
        <v xml:space="preserve">CT </v>
      </c>
      <c r="Y44" s="33">
        <f>IF(X44=CK$4,CN$4,IF(X44=CK$5,CN$5,IF(X44=CK$6,CN$6,IF(X44=CK$7,CN$7,IF(X44=CK$8,CN$8,IF(X44=CK$9,CN$9,IF(X44=CK$10,CN$10,"")))))))</f>
        <v>1</v>
      </c>
      <c r="Z44" s="53">
        <f>p_Cambuquira_i!Z10</f>
        <v>6.3</v>
      </c>
      <c r="AA44" s="54" t="str">
        <f>p_Cambuquira_i!AA10</f>
        <v xml:space="preserve">sd </v>
      </c>
      <c r="AB44" s="39" t="str">
        <f>p_Cambuquira_i!AB10</f>
        <v>-</v>
      </c>
      <c r="AC44" s="166">
        <f>p_Cambuquira_i!AD10</f>
        <v>1715856.8550485</v>
      </c>
      <c r="AD44" s="166">
        <f>p_Cambuquira_i!AE10</f>
        <v>7536711.3050589999</v>
      </c>
      <c r="AE44" s="39">
        <f>p_Cambuquira_i!AF10</f>
        <v>918.9</v>
      </c>
      <c r="AF44" s="39">
        <f>p_Cambuquira_i!AG10</f>
        <v>25</v>
      </c>
      <c r="AG44" s="39">
        <f>p_Cambuquira_i!AH10</f>
        <v>0</v>
      </c>
      <c r="AH44" s="39">
        <v>886.72109999999998</v>
      </c>
      <c r="AI44" s="39"/>
      <c r="AJ44" s="31"/>
      <c r="AK44" t="str">
        <f>""</f>
        <v/>
      </c>
      <c r="AL44" t="str">
        <f>""</f>
        <v/>
      </c>
      <c r="AM44" t="str">
        <f>""</f>
        <v/>
      </c>
      <c r="AN44" s="36">
        <f>IF(AND(ISNUMBER(Q44),ISNUMBER(AA44)),MAX(AN$4:AN43)+1,0)</f>
        <v>0</v>
      </c>
      <c r="AO44" s="1">
        <f t="shared" si="45"/>
        <v>16.249005672512968</v>
      </c>
      <c r="AP44" s="1">
        <f t="shared" si="46"/>
        <v>1.2138601187704464E-4</v>
      </c>
      <c r="AQ44" s="36">
        <f>IF(AA44=CK$11,0,IF(AND(ISNUMBER(Y44),ISNUMBER(Q44)),MAX(AQ$4:AQ43)+1,0))</f>
        <v>0</v>
      </c>
      <c r="AR44" s="73">
        <f t="shared" si="65"/>
        <v>68</v>
      </c>
      <c r="AS44" s="73" t="str">
        <f t="shared" si="17"/>
        <v>Cam2</v>
      </c>
      <c r="AT44" s="73" t="str">
        <f t="shared" si="66"/>
        <v xml:space="preserve">MAR03 Fonte </v>
      </c>
      <c r="AU44" s="58" t="str">
        <f t="shared" si="67"/>
        <v xml:space="preserve">CT </v>
      </c>
      <c r="AV44" s="58">
        <f t="shared" si="47"/>
        <v>41</v>
      </c>
      <c r="AW44" s="68">
        <f t="shared" si="18"/>
        <v>1713708.3101731001</v>
      </c>
      <c r="AX44" s="68">
        <f t="shared" si="10"/>
        <v>7536912.8370168004</v>
      </c>
      <c r="AY44" s="160">
        <f>IF(BH44="",BC44,IF(ISNUMBER(AX44),BC44-BH44,""))</f>
        <v>886.72109999999998</v>
      </c>
      <c r="AZ44" s="160">
        <f>IF(ISNUMBER(AX44),IF(ISNUMBER(AY44-BD44),AY44-BD44,AY44),"")</f>
        <v>866.72109999999998</v>
      </c>
      <c r="BA44" s="160"/>
      <c r="BB44" s="160"/>
      <c r="BC44" s="68">
        <f>IF($Q44&lt;=$AQ$3,INDEX($AC$4:$AE$141,$AR44,AE$3),"")</f>
        <v>886.1</v>
      </c>
      <c r="BD44" s="188">
        <f>IF($Q44&lt;=$AQ$3,INDEX($Z$4:$AA$141,$AR44,AC$3),"")</f>
        <v>20</v>
      </c>
      <c r="BE44" s="105">
        <f>IF($Q44&lt;=$AQ$3,INDEX($Z$4:$AA$141,$AR44,AD$3),"")</f>
        <v>330</v>
      </c>
      <c r="BF44" s="71" t="s">
        <v>132</v>
      </c>
      <c r="BG44" s="105">
        <v>886.72109999999998</v>
      </c>
      <c r="BH44" s="158">
        <f>IF(AU44=BH$3,"",IF(ISNUMBER(AW44),IF(BH$2=0,ABS(BC44-BG44),BC44-BG44),""))</f>
        <v>-0.6210999999999558</v>
      </c>
      <c r="BI44" s="170">
        <f>IF(ISNUMBER(BG44),IF(AS44=CS$4,CN$4,IF(AS44=CS$5,CN$5,IF(AS44=CS$6,CN$6,IF(AS44=CS$7,CN$7,IF(AS44=CS$8,CN$8,""))))),"")</f>
        <v>3</v>
      </c>
      <c r="BJ44" s="171" t="str">
        <f>IF(ISNUMBER(BI44),INDEX(CU$4:CU$8,BI44,1),"")</f>
        <v>Cam_Marimbeiro</v>
      </c>
      <c r="BK44" s="171" t="s">
        <v>132</v>
      </c>
      <c r="BL44" s="170">
        <f>IF(BI44=1,MAX(BL$4:BL43)+1,0)</f>
        <v>0</v>
      </c>
      <c r="BM44" s="170" t="str">
        <f t="shared" si="19"/>
        <v/>
      </c>
      <c r="BN44" s="170">
        <f>IF(BI44=1,IF(BM44=1,MAX(BN$4:BN43)+1,0),0)</f>
        <v>0</v>
      </c>
      <c r="BO44" s="73" t="str">
        <f>IF(BM44="","",IF(BL44&lt;=BN$3,MATCH(Q44,BN$4:BN$141,0),""))</f>
        <v/>
      </c>
      <c r="BP44" s="198" t="str">
        <f>IF(ISNUMBER($BO44),IF(BM44="","",IF($BL44&lt;=$BN$3,INDEX($AU$4:$AZ$76,MATCH($Q44,$BN$4:$BN$76,0),BP$2),"")),"")</f>
        <v/>
      </c>
      <c r="BQ44" s="195" t="str">
        <f>IF(ISNUMBER($BO44),IF(BN44="","",IF($BL44&lt;=$BN$3,INDEX($AU$4:$AZ$76,MATCH($Q44,$BN$4:$BN$76,0),BQ$2),"")),"")</f>
        <v/>
      </c>
      <c r="BR44" s="196" t="str">
        <f>IF(ISNUMBER($BO44),IF(BO44="","",IF($BL44&lt;=$BN$3,INDEX($AU$4:$AZ$76,MATCH($Q44,$BN$4:$BN$76,0),BR$2),"")),"")</f>
        <v/>
      </c>
      <c r="BS44" s="196" t="str">
        <f>IF(ISNUMBER($BO44),IF(BP44="","",IF($BL44&lt;=$BN$3,INDEX($AU$4:$AZ$76,MATCH($Q44,$BN$4:$BN$76,0),BS$2),"")),"")</f>
        <v/>
      </c>
      <c r="BT44" s="197" t="str">
        <f>IF(ISNUMBER($BO44),IF(BQ44="","",IF($BL44&lt;=$BN$3,INDEX($AU$4:$AZ$76,MATCH($Q44,$BN$4:$BN$76,0),BT$2),"")),"")</f>
        <v/>
      </c>
      <c r="BU44" s="197" t="str">
        <f>IF(ISNUMBER($BO44),IF(BR44="","",IF($BL44&lt;=$BN$3,INDEX($AU$4:$AZ$76,MATCH($Q44,$BN$4:$BN$76,0),BU$2),"")),"")</f>
        <v/>
      </c>
      <c r="BV44" s="196" t="str">
        <f>IF(ISNUMBER($BO44),IF(BS44="","",IF($BL44&lt;=$BN$3,INDEX($AU$4:$BE$76,MATCH($Q44,$BN$4:$BN$76,0),BV$2),"")),"")</f>
        <v/>
      </c>
      <c r="BW44" s="195" t="str">
        <f t="shared" si="20"/>
        <v/>
      </c>
      <c r="BX44" s="196" t="str">
        <f t="shared" si="11"/>
        <v/>
      </c>
      <c r="BY44" s="195" t="str">
        <f t="shared" si="21"/>
        <v/>
      </c>
      <c r="BZ44" s="227" t="str">
        <f t="shared" si="22"/>
        <v/>
      </c>
      <c r="CA44" s="115" t="str">
        <f t="shared" si="30"/>
        <v/>
      </c>
      <c r="CB44" s="170" t="str">
        <f>IF(ISNUMBER($BO44),IF(BS44="","",IF($BL44&lt;=$BN$3,INDEX($AU$4:$BG$76,MATCH($Q44,$BN$4:$BN$76,0),CB$2),"")),"")</f>
        <v/>
      </c>
      <c r="CC44" s="170" t="str">
        <f>IF(ISNUMBER($BO44),IF(BS44="","",IF($BL44&lt;=$BN$3,INDEX($AU$4:$BG$76,MATCH($Q44,$BN$4:$BN$76,0),CC$2),"")),"")</f>
        <v/>
      </c>
      <c r="CD44" s="207" t="str">
        <f t="shared" si="23"/>
        <v/>
      </c>
      <c r="CE44" s="207" t="str">
        <f t="shared" si="24"/>
        <v/>
      </c>
      <c r="CF44" s="207" t="str">
        <f t="shared" si="25"/>
        <v/>
      </c>
      <c r="CG44" s="222"/>
      <c r="CH44" s="222"/>
      <c r="CI44" s="207"/>
      <c r="CJ44" s="172"/>
      <c r="CK44" s="195" t="str">
        <f t="shared" si="52"/>
        <v/>
      </c>
      <c r="CL44" s="196" t="str">
        <f t="shared" ref="CL44" si="68">BR21</f>
        <v/>
      </c>
      <c r="CM44" s="196" t="str">
        <f t="shared" si="58"/>
        <v/>
      </c>
      <c r="CN44" s="197" t="str">
        <f t="shared" si="54"/>
        <v/>
      </c>
      <c r="CO44" s="104" t="str">
        <f t="shared" si="55"/>
        <v/>
      </c>
      <c r="CP44" s="104"/>
      <c r="CQ44" s="104" t="s">
        <v>132</v>
      </c>
      <c r="CR44" s="104"/>
      <c r="CS44" s="104"/>
      <c r="CT44" s="104"/>
      <c r="CU44" s="104"/>
      <c r="CV44" s="104"/>
      <c r="CW44" s="104"/>
      <c r="CX44" s="104"/>
      <c r="CY44" s="104"/>
      <c r="CZ44" s="104"/>
      <c r="DA44" s="104"/>
      <c r="DB44" s="104"/>
      <c r="DC44" s="104"/>
      <c r="DD44" s="104"/>
      <c r="DE44" s="104"/>
      <c r="DF44" s="104"/>
      <c r="DG44" s="104"/>
      <c r="DH44" s="104"/>
      <c r="DI44" s="104"/>
      <c r="DJ44" s="104"/>
      <c r="DK44" s="104"/>
      <c r="DL44" s="104"/>
      <c r="DM44" s="104"/>
    </row>
    <row r="45" spans="1:117" ht="14.25" customHeight="1" x14ac:dyDescent="0.25">
      <c r="A45" s="98">
        <f t="shared" si="27"/>
        <v>42</v>
      </c>
      <c r="B45" s="28"/>
      <c r="C45" s="116" t="s">
        <v>338</v>
      </c>
      <c r="D45" s="74" t="s">
        <v>147</v>
      </c>
      <c r="E45" s="74" t="s">
        <v>339</v>
      </c>
      <c r="F45" s="102">
        <v>460595</v>
      </c>
      <c r="G45" s="102">
        <v>7569395</v>
      </c>
      <c r="H45" s="95" t="s">
        <v>340</v>
      </c>
      <c r="I45" s="74" t="s">
        <v>295</v>
      </c>
      <c r="J45" s="74" t="s">
        <v>31</v>
      </c>
      <c r="K45" s="74">
        <v>36</v>
      </c>
      <c r="L45" s="86" t="str">
        <f t="shared" si="44"/>
        <v/>
      </c>
      <c r="M45" s="25" t="str">
        <f t="shared" si="64"/>
        <v xml:space="preserve">LMB04 </v>
      </c>
      <c r="N45" s="81">
        <f t="shared" si="59"/>
        <v>0</v>
      </c>
      <c r="O45" s="81">
        <f t="shared" si="59"/>
        <v>0</v>
      </c>
      <c r="P45" s="30">
        <f t="shared" si="28"/>
        <v>8</v>
      </c>
      <c r="Q45" s="30">
        <f t="shared" si="29"/>
        <v>42</v>
      </c>
      <c r="R45" s="39" t="str">
        <f>p_Cambuquira_i!R11</f>
        <v>469597 m E</v>
      </c>
      <c r="S45" s="39" t="str">
        <f>p_Cambuquira_i!S11</f>
        <v>7581812 m S</v>
      </c>
      <c r="T45" s="31" t="s">
        <v>114</v>
      </c>
      <c r="U45" s="164" t="str">
        <f>p_Cambuquira_i!U11</f>
        <v>Cam</v>
      </c>
      <c r="V45" s="38" t="str">
        <f>p_Cambuquira_i!V11</f>
        <v xml:space="preserve">CAM08 </v>
      </c>
      <c r="W45" s="39" t="str">
        <f>p_Cambuquira_i!W11</f>
        <v xml:space="preserve">NC(6) </v>
      </c>
      <c r="X45" s="38" t="str">
        <f>p_Cambuquira_i!X11</f>
        <v xml:space="preserve">NC </v>
      </c>
      <c r="Y45" s="33">
        <f>IF(X45=CK$4,CN$4,IF(X45=CK$5,CN$5,IF(X45=CK$6,CN$6,IF(X45=CK$7,CN$7,IF(X45=CK$8,CN$8,IF(X45=CK$9,CN$9,IF(X45=CK$10,CN$10,"")))))))</f>
        <v>4</v>
      </c>
      <c r="Z45" s="53" t="str">
        <f>p_Cambuquira_i!Z11</f>
        <v xml:space="preserve">- </v>
      </c>
      <c r="AA45" s="54">
        <f>p_Cambuquira_i!AA11</f>
        <v>360</v>
      </c>
      <c r="AB45" s="39" t="str">
        <f>p_Cambuquira_i!AB11</f>
        <v>-</v>
      </c>
      <c r="AC45" s="166">
        <f>p_Cambuquira_i!AD11</f>
        <v>1715543.8877335</v>
      </c>
      <c r="AD45" s="166">
        <f>p_Cambuquira_i!AE11</f>
        <v>7535143.5510290004</v>
      </c>
      <c r="AE45" s="39">
        <f>p_Cambuquira_i!AF11</f>
        <v>956.8</v>
      </c>
      <c r="AF45" s="39">
        <f>p_Cambuquira_i!AG11</f>
        <v>24</v>
      </c>
      <c r="AG45" s="39">
        <f>p_Cambuquira_i!AH11</f>
        <v>0</v>
      </c>
      <c r="AH45" s="39">
        <v>961.24469999999997</v>
      </c>
      <c r="AI45" s="39"/>
      <c r="AJ45" s="31"/>
      <c r="AK45" t="str">
        <f>""</f>
        <v/>
      </c>
      <c r="AL45" t="str">
        <f>""</f>
        <v/>
      </c>
      <c r="AM45" t="str">
        <f>""</f>
        <v/>
      </c>
      <c r="AN45" s="36">
        <f>IF(AND(ISNUMBER(Q45),ISNUMBER(AA45)),MAX(AN$4:AN44)+1,0)</f>
        <v>32</v>
      </c>
      <c r="AO45" s="1" t="e">
        <f t="shared" si="45"/>
        <v>#DIV/0!</v>
      </c>
      <c r="AP45" s="1" t="e">
        <f t="shared" si="46"/>
        <v>#DIV/0!</v>
      </c>
      <c r="AQ45" s="36">
        <f>IF(AA45=CK$11,0,IF(AND(ISNUMBER(Y45),ISNUMBER(Q45)),MAX(AQ$4:AQ44)+1,0))</f>
        <v>32</v>
      </c>
      <c r="AR45" s="73">
        <f t="shared" si="65"/>
        <v>69</v>
      </c>
      <c r="AS45" s="73" t="str">
        <f t="shared" si="17"/>
        <v>Cam2</v>
      </c>
      <c r="AT45" s="73" t="str">
        <f t="shared" si="66"/>
        <v xml:space="preserve">MAR04 </v>
      </c>
      <c r="AU45" s="58" t="str">
        <f t="shared" si="67"/>
        <v xml:space="preserve">NC </v>
      </c>
      <c r="AV45" s="58">
        <f t="shared" si="47"/>
        <v>42</v>
      </c>
      <c r="AW45" s="68">
        <f t="shared" si="18"/>
        <v>1712391.2428321</v>
      </c>
      <c r="AX45" s="68">
        <f t="shared" si="10"/>
        <v>7533291.9464021996</v>
      </c>
      <c r="AY45" s="160">
        <f>IF(BH45="",BC45,IF(ISNUMBER(AX45),BC45-BH45,""))</f>
        <v>961.24469999999997</v>
      </c>
      <c r="AZ45" s="160">
        <f>IF(ISNUMBER(AX45),IF(ISNUMBER(AY45-BD45),AY45-BD45,AY45),"")</f>
        <v>961.24469999999997</v>
      </c>
      <c r="BA45" s="160"/>
      <c r="BB45" s="160"/>
      <c r="BC45" s="68">
        <f>IF($Q45&lt;=$AQ$3,INDEX($AC$4:$AE$141,$AR45,AE$3),"")</f>
        <v>968.3</v>
      </c>
      <c r="BD45" s="188" t="str">
        <f>IF($Q45&lt;=$AQ$3,INDEX($Z$4:$AA$141,$AR45,AC$3),"")</f>
        <v xml:space="preserve">- </v>
      </c>
      <c r="BE45" s="105">
        <f>IF($Q45&lt;=$AQ$3,INDEX($Z$4:$AA$141,$AR45,AD$3),"")</f>
        <v>612</v>
      </c>
      <c r="BF45" s="71" t="s">
        <v>132</v>
      </c>
      <c r="BG45" s="105">
        <v>961.24469999999997</v>
      </c>
      <c r="BH45" s="158">
        <f>IF(AU45=BH$3,"",IF(ISNUMBER(AW45),IF(BH$2=0,ABS(BC45-BG45),BC45-BG45),""))</f>
        <v>7.0552999999999884</v>
      </c>
      <c r="BI45" s="170">
        <f>IF(ISNUMBER(BG45),IF(AS45=CS$4,CN$4,IF(AS45=CS$5,CN$5,IF(AS45=CS$6,CN$6,IF(AS45=CS$7,CN$7,IF(AS45=CS$8,CN$8,""))))),"")</f>
        <v>3</v>
      </c>
      <c r="BJ45" s="171" t="str">
        <f>IF(ISNUMBER(BI45),INDEX(CU$4:CU$8,BI45,1),"")</f>
        <v>Cam_Marimbeiro</v>
      </c>
      <c r="BK45" s="171" t="s">
        <v>132</v>
      </c>
      <c r="BL45" s="170">
        <f>IF(BI45=1,MAX(BL$4:BL44)+1,0)</f>
        <v>0</v>
      </c>
      <c r="BM45" s="170" t="str">
        <f t="shared" si="19"/>
        <v/>
      </c>
      <c r="BN45" s="170">
        <f>IF(BI45=1,IF(BM45=1,MAX(BN$4:BN44)+1,0),0)</f>
        <v>0</v>
      </c>
      <c r="BO45" s="73" t="str">
        <f>IF(BM45="","",IF(BL45&lt;=BN$3,MATCH(Q45,BN$4:BN$141,0),""))</f>
        <v/>
      </c>
      <c r="BP45" s="198" t="str">
        <f>IF(ISNUMBER($BO45),IF(BM45="","",IF($BL45&lt;=$BN$3,INDEX($AU$4:$AZ$76,MATCH($Q45,$BN$4:$BN$76,0),BP$2),"")),"")</f>
        <v/>
      </c>
      <c r="BQ45" s="195" t="str">
        <f>IF(ISNUMBER($BO45),IF(BN45="","",IF($BL45&lt;=$BN$3,INDEX($AU$4:$AZ$76,MATCH($Q45,$BN$4:$BN$76,0),BQ$2),"")),"")</f>
        <v/>
      </c>
      <c r="BR45" s="196" t="str">
        <f>IF(ISNUMBER($BO45),IF(BO45="","",IF($BL45&lt;=$BN$3,INDEX($AU$4:$AZ$76,MATCH($Q45,$BN$4:$BN$76,0),BR$2),"")),"")</f>
        <v/>
      </c>
      <c r="BS45" s="196" t="str">
        <f>IF(ISNUMBER($BO45),IF(BP45="","",IF($BL45&lt;=$BN$3,INDEX($AU$4:$AZ$76,MATCH($Q45,$BN$4:$BN$76,0),BS$2),"")),"")</f>
        <v/>
      </c>
      <c r="BT45" s="197" t="str">
        <f>IF(ISNUMBER($BO45),IF(BQ45="","",IF($BL45&lt;=$BN$3,INDEX($AU$4:$AZ$76,MATCH($Q45,$BN$4:$BN$76,0),BT$2),"")),"")</f>
        <v/>
      </c>
      <c r="BU45" s="197" t="str">
        <f>IF(ISNUMBER($BO45),IF(BR45="","",IF($BL45&lt;=$BN$3,INDEX($AU$4:$AZ$76,MATCH($Q45,$BN$4:$BN$76,0),BU$2),"")),"")</f>
        <v/>
      </c>
      <c r="BV45" s="196" t="str">
        <f>IF(ISNUMBER($BO45),IF(BS45="","",IF($BL45&lt;=$BN$3,INDEX($AU$4:$BE$76,MATCH($Q45,$BN$4:$BN$76,0),BV$2),"")),"")</f>
        <v/>
      </c>
      <c r="BW45" s="195" t="str">
        <f t="shared" si="20"/>
        <v/>
      </c>
      <c r="BX45" s="196" t="str">
        <f t="shared" si="11"/>
        <v/>
      </c>
      <c r="BY45" s="195" t="str">
        <f t="shared" si="21"/>
        <v/>
      </c>
      <c r="BZ45" s="227" t="str">
        <f t="shared" si="22"/>
        <v/>
      </c>
      <c r="CA45" s="115" t="str">
        <f t="shared" si="30"/>
        <v/>
      </c>
      <c r="CB45" s="170" t="str">
        <f>IF(ISNUMBER($BO45),IF(BS45="","",IF($BL45&lt;=$BN$3,INDEX($AU$4:$BG$76,MATCH($Q45,$BN$4:$BN$76,0),CB$2),"")),"")</f>
        <v/>
      </c>
      <c r="CC45" s="170" t="str">
        <f>IF(ISNUMBER($BO45),IF(BS45="","",IF($BL45&lt;=$BN$3,INDEX($AU$4:$BG$76,MATCH($Q45,$BN$4:$BN$76,0),CC$2),"")),"")</f>
        <v/>
      </c>
      <c r="CD45" s="207" t="str">
        <f t="shared" si="23"/>
        <v/>
      </c>
      <c r="CE45" s="207" t="str">
        <f t="shared" si="24"/>
        <v/>
      </c>
      <c r="CF45" s="207" t="str">
        <f t="shared" si="25"/>
        <v/>
      </c>
      <c r="CG45" s="222"/>
      <c r="CH45" s="222"/>
      <c r="CI45" s="207"/>
      <c r="CJ45" s="172"/>
      <c r="CK45" s="175"/>
      <c r="CL45" s="175"/>
      <c r="CM45" s="104"/>
      <c r="CN45" s="104"/>
      <c r="CO45" s="104"/>
      <c r="CP45" s="104"/>
      <c r="CQ45" s="104" t="s">
        <v>132</v>
      </c>
      <c r="CR45" s="104"/>
      <c r="CS45" s="104"/>
      <c r="CT45" s="104"/>
      <c r="CU45" s="104"/>
      <c r="CV45" s="104"/>
      <c r="CW45" s="104"/>
      <c r="CX45" s="104"/>
      <c r="CY45" s="104"/>
      <c r="CZ45" s="104"/>
      <c r="DA45" s="104"/>
      <c r="DB45" s="104"/>
      <c r="DC45" s="104"/>
      <c r="DD45" s="104"/>
      <c r="DE45" s="104"/>
      <c r="DF45" s="104"/>
      <c r="DG45" s="104"/>
      <c r="DH45" s="104"/>
      <c r="DI45" s="104"/>
      <c r="DJ45" s="104"/>
      <c r="DK45" s="104"/>
      <c r="DL45" s="104"/>
      <c r="DM45" s="104"/>
    </row>
    <row r="46" spans="1:117" ht="14.25" customHeight="1" x14ac:dyDescent="0.25">
      <c r="A46" s="98">
        <f t="shared" si="27"/>
        <v>43</v>
      </c>
      <c r="B46" s="28"/>
      <c r="C46" s="116" t="s">
        <v>338</v>
      </c>
      <c r="D46" s="74" t="s">
        <v>147</v>
      </c>
      <c r="E46" s="74" t="s">
        <v>339</v>
      </c>
      <c r="F46" s="102">
        <v>460595</v>
      </c>
      <c r="G46" s="102">
        <v>7569395</v>
      </c>
      <c r="H46" s="95" t="s">
        <v>340</v>
      </c>
      <c r="I46" s="74" t="s">
        <v>295</v>
      </c>
      <c r="J46" s="74" t="s">
        <v>31</v>
      </c>
      <c r="K46" s="74">
        <v>36</v>
      </c>
      <c r="L46" s="86" t="str">
        <f t="shared" si="44"/>
        <v/>
      </c>
      <c r="M46" s="25" t="str">
        <f t="shared" si="64"/>
        <v xml:space="preserve">Fonte 5 </v>
      </c>
      <c r="N46" s="81">
        <f t="shared" si="59"/>
        <v>463893</v>
      </c>
      <c r="O46" s="81">
        <f t="shared" si="59"/>
        <v>7570046</v>
      </c>
      <c r="P46" s="30">
        <f t="shared" si="28"/>
        <v>9</v>
      </c>
      <c r="Q46" s="30">
        <f t="shared" si="29"/>
        <v>43</v>
      </c>
      <c r="R46" s="39" t="str">
        <f>p_Cambuquira_i!R12</f>
        <v>470427 m E</v>
      </c>
      <c r="S46" s="39" t="str">
        <f>p_Cambuquira_i!S12</f>
        <v>7582182 m S</v>
      </c>
      <c r="T46" s="31" t="s">
        <v>114</v>
      </c>
      <c r="U46" s="164" t="str">
        <f>p_Cambuquira_i!U12</f>
        <v>Cam</v>
      </c>
      <c r="V46" s="38" t="str">
        <f>p_Cambuquira_i!V12</f>
        <v xml:space="preserve">CAM09 </v>
      </c>
      <c r="W46" s="39" t="str">
        <f>p_Cambuquira_i!W12</f>
        <v xml:space="preserve">NC </v>
      </c>
      <c r="X46" s="38" t="str">
        <f>p_Cambuquira_i!X12</f>
        <v xml:space="preserve">NC </v>
      </c>
      <c r="Y46" s="33">
        <f>IF(X46=CK$4,CN$4,IF(X46=CK$5,CN$5,IF(X46=CK$6,CN$6,IF(X46=CK$7,CN$7,IF(X46=CK$8,CN$8,IF(X46=CK$9,CN$9,IF(X46=CK$10,CN$10,"")))))))</f>
        <v>4</v>
      </c>
      <c r="Z46" s="53" t="str">
        <f>p_Cambuquira_i!Z12</f>
        <v xml:space="preserve">- </v>
      </c>
      <c r="AA46" s="54">
        <f>p_Cambuquira_i!AA12</f>
        <v>216</v>
      </c>
      <c r="AB46" s="39" t="str">
        <f>p_Cambuquira_i!AB12</f>
        <v>-</v>
      </c>
      <c r="AC46" s="166">
        <f>p_Cambuquira_i!AD12</f>
        <v>1716416.1757284</v>
      </c>
      <c r="AD46" s="166">
        <f>p_Cambuquira_i!AE12</f>
        <v>7535452.5023536999</v>
      </c>
      <c r="AE46" s="39">
        <f>p_Cambuquira_i!AF12</f>
        <v>971.8</v>
      </c>
      <c r="AF46" s="39">
        <f>p_Cambuquira_i!AG12</f>
        <v>23</v>
      </c>
      <c r="AG46" s="39">
        <f>p_Cambuquira_i!AH12</f>
        <v>0</v>
      </c>
      <c r="AH46" s="39">
        <v>934.28639999999996</v>
      </c>
      <c r="AI46" s="39"/>
      <c r="AJ46" s="31"/>
      <c r="AK46" t="str">
        <f>""</f>
        <v/>
      </c>
      <c r="AL46" t="str">
        <f>""</f>
        <v/>
      </c>
      <c r="AM46" t="str">
        <f>""</f>
        <v/>
      </c>
      <c r="AN46" s="36">
        <f>IF(AND(ISNUMBER(Q46),ISNUMBER(AA46)),MAX(AN$4:AN45)+1,0)</f>
        <v>33</v>
      </c>
      <c r="AO46" s="1">
        <f t="shared" si="45"/>
        <v>16.243945268313382</v>
      </c>
      <c r="AP46" s="1">
        <f t="shared" si="46"/>
        <v>1.2837438504336696E-4</v>
      </c>
      <c r="AQ46" s="36">
        <f>IF(AA46=CK$11,0,IF(AND(ISNUMBER(Y46),ISNUMBER(Q46)),MAX(AQ$4:AQ45)+1,0))</f>
        <v>33</v>
      </c>
      <c r="AR46" s="73">
        <f t="shared" si="65"/>
        <v>70</v>
      </c>
      <c r="AS46" s="73" t="str">
        <f t="shared" si="17"/>
        <v>Cam2</v>
      </c>
      <c r="AT46" s="73" t="str">
        <f t="shared" si="66"/>
        <v xml:space="preserve">MAR05 </v>
      </c>
      <c r="AU46" s="58" t="str">
        <f t="shared" si="67"/>
        <v xml:space="preserve">NC </v>
      </c>
      <c r="AV46" s="58">
        <f t="shared" si="47"/>
        <v>43</v>
      </c>
      <c r="AW46" s="68">
        <f t="shared" si="18"/>
        <v>1712874.5166225999</v>
      </c>
      <c r="AX46" s="68">
        <f t="shared" si="10"/>
        <v>7533164.8230084004</v>
      </c>
      <c r="AY46" s="160">
        <f>IF(BH46="",BC46,IF(ISNUMBER(AX46),BC46-BH46,""))</f>
        <v>934.28639999999996</v>
      </c>
      <c r="AZ46" s="160">
        <f>IF(ISNUMBER(AX46),IF(ISNUMBER(AY46-BD46),AY46-BD46,AY46),"")</f>
        <v>934.28639999999996</v>
      </c>
      <c r="BA46" s="160"/>
      <c r="BB46" s="160"/>
      <c r="BC46" s="68">
        <f>IF($Q46&lt;=$AQ$3,INDEX($AC$4:$AE$141,$AR46,AE$3),"")</f>
        <v>937.5</v>
      </c>
      <c r="BD46" s="188" t="str">
        <f>IF($Q46&lt;=$AQ$3,INDEX($Z$4:$AA$141,$AR46,AC$3),"")</f>
        <v xml:space="preserve">- </v>
      </c>
      <c r="BE46" s="105">
        <f>IF($Q46&lt;=$AQ$3,INDEX($Z$4:$AA$141,$AR46,AD$3),"")</f>
        <v>720</v>
      </c>
      <c r="BF46" s="71"/>
      <c r="BG46" s="105">
        <v>934.28639999999996</v>
      </c>
      <c r="BH46" s="158">
        <f>IF(AU46=BH$3,"",IF(ISNUMBER(AW46),IF(BH$2=0,ABS(BC46-BG46),BC46-BG46),""))</f>
        <v>3.2136000000000422</v>
      </c>
      <c r="BI46" s="170">
        <f>IF(ISNUMBER(BG46),IF(AS46=CS$4,CN$4,IF(AS46=CS$5,CN$5,IF(AS46=CS$6,CN$6,IF(AS46=CS$7,CN$7,IF(AS46=CS$8,CN$8,""))))),"")</f>
        <v>3</v>
      </c>
      <c r="BJ46" s="171" t="str">
        <f>IF(ISNUMBER(BI46),INDEX(CU$4:CU$8,BI46,1),"")</f>
        <v>Cam_Marimbeiro</v>
      </c>
      <c r="BK46" s="171" t="s">
        <v>132</v>
      </c>
      <c r="BL46" s="170">
        <f>IF(BI46=1,MAX(BL$4:BL45)+1,0)</f>
        <v>0</v>
      </c>
      <c r="BM46" s="170" t="str">
        <f t="shared" si="19"/>
        <v/>
      </c>
      <c r="BN46" s="170">
        <f>IF(BI46=1,IF(BM46=1,MAX(BN$4:BN45)+1,0),0)</f>
        <v>0</v>
      </c>
      <c r="BO46" s="73" t="str">
        <f>IF(BM46="","",IF(BL46&lt;=BN$3,MATCH(Q46,BN$4:BN$141,0),""))</f>
        <v/>
      </c>
      <c r="BP46" s="198" t="str">
        <f>IF(ISNUMBER($BO46),IF(BM46="","",IF($BL46&lt;=$BN$3,INDEX($AU$4:$AZ$76,MATCH($Q46,$BN$4:$BN$76,0),BP$2),"")),"")</f>
        <v/>
      </c>
      <c r="BQ46" s="195" t="str">
        <f>IF(ISNUMBER($BO46),IF(BN46="","",IF($BL46&lt;=$BN$3,INDEX($AU$4:$AZ$76,MATCH($Q46,$BN$4:$BN$76,0),BQ$2),"")),"")</f>
        <v/>
      </c>
      <c r="BR46" s="196" t="str">
        <f>IF(ISNUMBER($BO46),IF(BO46="","",IF($BL46&lt;=$BN$3,INDEX($AU$4:$AZ$76,MATCH($Q46,$BN$4:$BN$76,0),BR$2),"")),"")</f>
        <v/>
      </c>
      <c r="BS46" s="196" t="str">
        <f>IF(ISNUMBER($BO46),IF(BP46="","",IF($BL46&lt;=$BN$3,INDEX($AU$4:$AZ$76,MATCH($Q46,$BN$4:$BN$76,0),BS$2),"")),"")</f>
        <v/>
      </c>
      <c r="BT46" s="197" t="str">
        <f>IF(ISNUMBER($BO46),IF(BQ46="","",IF($BL46&lt;=$BN$3,INDEX($AU$4:$AZ$76,MATCH($Q46,$BN$4:$BN$76,0),BT$2),"")),"")</f>
        <v/>
      </c>
      <c r="BU46" s="197" t="str">
        <f>IF(ISNUMBER($BO46),IF(BR46="","",IF($BL46&lt;=$BN$3,INDEX($AU$4:$AZ$76,MATCH($Q46,$BN$4:$BN$76,0),BU$2),"")),"")</f>
        <v/>
      </c>
      <c r="BV46" s="196" t="str">
        <f>IF(ISNUMBER($BO46),IF(BS46="","",IF($BL46&lt;=$BN$3,INDEX($AU$4:$BE$76,MATCH($Q46,$BN$4:$BN$76,0),BV$2),"")),"")</f>
        <v/>
      </c>
      <c r="BW46" s="195" t="str">
        <f t="shared" si="20"/>
        <v/>
      </c>
      <c r="BX46" s="196" t="str">
        <f t="shared" si="11"/>
        <v/>
      </c>
      <c r="BY46" s="195" t="str">
        <f t="shared" si="21"/>
        <v/>
      </c>
      <c r="BZ46" s="227" t="str">
        <f t="shared" si="22"/>
        <v/>
      </c>
      <c r="CA46" s="115" t="str">
        <f t="shared" si="30"/>
        <v/>
      </c>
      <c r="CB46" s="170" t="str">
        <f>IF(ISNUMBER($BO46),IF(BS46="","",IF($BL46&lt;=$BN$3,INDEX($AU$4:$BG$76,MATCH($Q46,$BN$4:$BN$76,0),CB$2),"")),"")</f>
        <v/>
      </c>
      <c r="CC46" s="170" t="str">
        <f>IF(ISNUMBER($BO46),IF(BS46="","",IF($BL46&lt;=$BN$3,INDEX($AU$4:$BG$76,MATCH($Q46,$BN$4:$BN$76,0),CC$2),"")),"")</f>
        <v/>
      </c>
      <c r="CD46" s="207" t="str">
        <f t="shared" si="23"/>
        <v/>
      </c>
      <c r="CE46" s="207" t="str">
        <f t="shared" si="24"/>
        <v/>
      </c>
      <c r="CF46" s="207" t="str">
        <f t="shared" si="25"/>
        <v/>
      </c>
      <c r="CG46" s="222"/>
      <c r="CH46" s="222"/>
      <c r="CI46" s="207"/>
      <c r="CJ46" s="172"/>
      <c r="CK46" s="175"/>
      <c r="CL46" s="175"/>
      <c r="CM46" s="104"/>
      <c r="CN46" s="104"/>
      <c r="CO46" s="104"/>
      <c r="CP46" s="104"/>
      <c r="CQ46" s="104" t="s">
        <v>132</v>
      </c>
      <c r="CR46" s="104"/>
      <c r="CS46" s="104"/>
      <c r="CT46" s="104"/>
      <c r="CU46" s="104"/>
      <c r="CV46" s="104"/>
      <c r="CW46" s="104"/>
      <c r="CX46" s="104"/>
      <c r="CY46" s="104"/>
      <c r="CZ46" s="104"/>
      <c r="DA46" s="104"/>
      <c r="DB46" s="104"/>
      <c r="DC46" s="104"/>
      <c r="DD46" s="104"/>
      <c r="DE46" s="104"/>
      <c r="DF46" s="104"/>
      <c r="DG46" s="104"/>
      <c r="DH46" s="104"/>
      <c r="DI46" s="104"/>
      <c r="DJ46" s="104"/>
      <c r="DK46" s="104"/>
      <c r="DL46" s="104"/>
      <c r="DM46" s="104"/>
    </row>
    <row r="47" spans="1:117" ht="14.25" customHeight="1" x14ac:dyDescent="0.25">
      <c r="A47" s="98">
        <f t="shared" si="27"/>
        <v>44</v>
      </c>
      <c r="B47" s="28"/>
      <c r="C47" s="116" t="s">
        <v>338</v>
      </c>
      <c r="D47" s="74" t="s">
        <v>147</v>
      </c>
      <c r="E47" s="74" t="s">
        <v>339</v>
      </c>
      <c r="F47" s="102">
        <v>460595</v>
      </c>
      <c r="G47" s="102">
        <v>7569395</v>
      </c>
      <c r="H47" s="95" t="s">
        <v>340</v>
      </c>
      <c r="I47" s="74" t="s">
        <v>295</v>
      </c>
      <c r="J47" s="74" t="s">
        <v>31</v>
      </c>
      <c r="K47" s="74">
        <v>36</v>
      </c>
      <c r="L47" s="86" t="str">
        <f t="shared" si="44"/>
        <v/>
      </c>
      <c r="M47" s="25" t="str">
        <f t="shared" si="64"/>
        <v xml:space="preserve">LMB05 </v>
      </c>
      <c r="N47" s="81">
        <f t="shared" si="59"/>
        <v>0</v>
      </c>
      <c r="O47" s="81">
        <f t="shared" si="59"/>
        <v>0</v>
      </c>
      <c r="P47" s="30">
        <f t="shared" si="28"/>
        <v>10</v>
      </c>
      <c r="Q47" s="30">
        <f t="shared" si="29"/>
        <v>44</v>
      </c>
      <c r="R47" s="39" t="str">
        <f>p_Cambuquira_i!R13</f>
        <v>470515 m E</v>
      </c>
      <c r="S47" s="39" t="str">
        <f>p_Cambuquira_i!S13</f>
        <v>7583396 m S</v>
      </c>
      <c r="T47" s="31" t="s">
        <v>114</v>
      </c>
      <c r="U47" s="164" t="str">
        <f>p_Cambuquira_i!U13</f>
        <v>Cam</v>
      </c>
      <c r="V47" s="38" t="str">
        <f>p_Cambuquira_i!V13</f>
        <v xml:space="preserve">CAM10 </v>
      </c>
      <c r="W47" s="39" t="str">
        <f>p_Cambuquira_i!W13</f>
        <v xml:space="preserve">NC </v>
      </c>
      <c r="X47" s="38" t="str">
        <f>p_Cambuquira_i!X13</f>
        <v xml:space="preserve">NC </v>
      </c>
      <c r="Y47" s="33">
        <f>IF(X47=CK$4,CN$4,IF(X47=CK$5,CN$5,IF(X47=CK$6,CN$6,IF(X47=CK$7,CN$7,IF(X47=CK$8,CN$8,IF(X47=CK$9,CN$9,IF(X47=CK$10,CN$10,"")))))))</f>
        <v>4</v>
      </c>
      <c r="Z47" s="53" t="str">
        <f>p_Cambuquira_i!Z13</f>
        <v xml:space="preserve">- </v>
      </c>
      <c r="AA47" s="54" t="str">
        <f>p_Cambuquira_i!AA13</f>
        <v xml:space="preserve">sd </v>
      </c>
      <c r="AB47" s="39" t="str">
        <f>p_Cambuquira_i!AB13</f>
        <v>-</v>
      </c>
      <c r="AC47" s="166">
        <f>p_Cambuquira_i!AD13</f>
        <v>1716602.9748325001</v>
      </c>
      <c r="AD47" s="166">
        <f>p_Cambuquira_i!AE13</f>
        <v>7536677.8509697998</v>
      </c>
      <c r="AE47" s="39">
        <f>p_Cambuquira_i!AF13</f>
        <v>938.4</v>
      </c>
      <c r="AF47" s="39">
        <f>p_Cambuquira_i!AG13</f>
        <v>22</v>
      </c>
      <c r="AG47" s="39">
        <f>p_Cambuquira_i!AH13</f>
        <v>0</v>
      </c>
      <c r="AH47" s="39">
        <v>921.03409999999997</v>
      </c>
      <c r="AI47" s="39"/>
      <c r="AJ47" s="31"/>
      <c r="AK47" t="str">
        <f>""</f>
        <v/>
      </c>
      <c r="AL47" t="str">
        <f>""</f>
        <v/>
      </c>
      <c r="AM47" t="str">
        <f>""</f>
        <v/>
      </c>
      <c r="AN47" s="36">
        <f>IF(AND(ISNUMBER(Q47),ISNUMBER(AA47)),MAX(AN$4:AN46)+1,0)</f>
        <v>0</v>
      </c>
      <c r="AO47" s="1" t="e">
        <f t="shared" si="45"/>
        <v>#DIV/0!</v>
      </c>
      <c r="AP47" s="1" t="e">
        <f t="shared" si="46"/>
        <v>#DIV/0!</v>
      </c>
      <c r="AQ47" s="36">
        <f>IF(AA47=CK$11,0,IF(AND(ISNUMBER(Y47),ISNUMBER(Q47)),MAX(AQ$4:AQ46)+1,0))</f>
        <v>0</v>
      </c>
      <c r="AR47" s="73">
        <f t="shared" si="65"/>
        <v>72</v>
      </c>
      <c r="AS47" s="73" t="str">
        <f t="shared" si="17"/>
        <v>Cam2</v>
      </c>
      <c r="AT47" s="73" t="str">
        <f t="shared" si="66"/>
        <v xml:space="preserve">MAR07 </v>
      </c>
      <c r="AU47" s="58" t="str">
        <f t="shared" si="67"/>
        <v xml:space="preserve">PM </v>
      </c>
      <c r="AV47" s="58">
        <f t="shared" si="47"/>
        <v>44</v>
      </c>
      <c r="AW47" s="68">
        <f t="shared" si="18"/>
        <v>1712848.1099370001</v>
      </c>
      <c r="AX47" s="68">
        <f t="shared" si="10"/>
        <v>7534250.6285982002</v>
      </c>
      <c r="AY47" s="160">
        <f>IF(BH47="",BC47,IF(ISNUMBER(AX47),BC47-BH47,""))</f>
        <v>921.03409999999997</v>
      </c>
      <c r="AZ47" s="160">
        <f>IF(ISNUMBER(AX47),IF(ISNUMBER(AY47-BD47),AY47-BD47,AY47),"")</f>
        <v>912.53409999999997</v>
      </c>
      <c r="BA47" s="160"/>
      <c r="BB47" s="160"/>
      <c r="BC47" s="68">
        <f>IF($Q47&lt;=$AQ$3,INDEX($AC$4:$AE$141,$AR47,AE$3),"")</f>
        <v>919</v>
      </c>
      <c r="BD47" s="188">
        <f>IF($Q47&lt;=$AQ$3,INDEX($Z$4:$AA$141,$AR47,AC$3),"")</f>
        <v>8.5</v>
      </c>
      <c r="BE47" s="105">
        <f>IF($Q47&lt;=$AQ$3,INDEX($Z$4:$AA$141,$AR47,AD$3),"")</f>
        <v>2500</v>
      </c>
      <c r="BF47" s="71" t="s">
        <v>132</v>
      </c>
      <c r="BG47" s="105">
        <v>921.03409999999997</v>
      </c>
      <c r="BH47" s="158">
        <f>IF(AU47=BH$3,"",IF(ISNUMBER(AW47),IF(BH$2=0,ABS(BC47-BG47),BC47-BG47),""))</f>
        <v>-2.0340999999999667</v>
      </c>
      <c r="BI47" s="170">
        <f>IF(ISNUMBER(BG47),IF(AS47=CS$4,CN$4,IF(AS47=CS$5,CN$5,IF(AS47=CS$6,CN$6,IF(AS47=CS$7,CN$7,IF(AS47=CS$8,CN$8,""))))),"")</f>
        <v>3</v>
      </c>
      <c r="BJ47" s="171" t="str">
        <f>IF(ISNUMBER(BI47),INDEX(CU$4:CU$8,BI47,1),"")</f>
        <v>Cam_Marimbeiro</v>
      </c>
      <c r="BK47" s="171" t="s">
        <v>132</v>
      </c>
      <c r="BL47" s="170">
        <f>IF(BI47=1,MAX(BL$4:BL46)+1,0)</f>
        <v>0</v>
      </c>
      <c r="BM47" s="170" t="str">
        <f t="shared" si="19"/>
        <v/>
      </c>
      <c r="BN47" s="170">
        <f>IF(BI47=1,IF(BM47=1,MAX(BN$4:BN46)+1,0),0)</f>
        <v>0</v>
      </c>
      <c r="BO47" s="73" t="str">
        <f>IF(BM47="","",IF(BL47&lt;=BN$3,MATCH(Q47,BN$4:BN$141,0),""))</f>
        <v/>
      </c>
      <c r="BP47" s="198" t="str">
        <f>IF(ISNUMBER($BO47),IF(BM47="","",IF($BL47&lt;=$BN$3,INDEX($AU$4:$AZ$76,MATCH($Q47,$BN$4:$BN$76,0),BP$2),"")),"")</f>
        <v/>
      </c>
      <c r="BQ47" s="195" t="str">
        <f>IF(ISNUMBER($BO47),IF(BN47="","",IF($BL47&lt;=$BN$3,INDEX($AU$4:$AZ$76,MATCH($Q47,$BN$4:$BN$76,0),BQ$2),"")),"")</f>
        <v/>
      </c>
      <c r="BR47" s="196" t="str">
        <f>IF(ISNUMBER($BO47),IF(BO47="","",IF($BL47&lt;=$BN$3,INDEX($AU$4:$AZ$76,MATCH($Q47,$BN$4:$BN$76,0),BR$2),"")),"")</f>
        <v/>
      </c>
      <c r="BS47" s="196" t="str">
        <f>IF(ISNUMBER($BO47),IF(BP47="","",IF($BL47&lt;=$BN$3,INDEX($AU$4:$AZ$76,MATCH($Q47,$BN$4:$BN$76,0),BS$2),"")),"")</f>
        <v/>
      </c>
      <c r="BT47" s="197" t="str">
        <f>IF(ISNUMBER($BO47),IF(BQ47="","",IF($BL47&lt;=$BN$3,INDEX($AU$4:$AZ$76,MATCH($Q47,$BN$4:$BN$76,0),BT$2),"")),"")</f>
        <v/>
      </c>
      <c r="BU47" s="197" t="str">
        <f>IF(ISNUMBER($BO47),IF(BR47="","",IF($BL47&lt;=$BN$3,INDEX($AU$4:$AZ$76,MATCH($Q47,$BN$4:$BN$76,0),BU$2),"")),"")</f>
        <v/>
      </c>
      <c r="BV47" s="196" t="str">
        <f>IF(ISNUMBER($BO47),IF(BS47="","",IF($BL47&lt;=$BN$3,INDEX($AU$4:$BE$76,MATCH($Q47,$BN$4:$BN$76,0),BV$2),"")),"")</f>
        <v/>
      </c>
      <c r="BW47" s="195" t="str">
        <f t="shared" si="20"/>
        <v/>
      </c>
      <c r="BX47" s="196" t="str">
        <f t="shared" si="11"/>
        <v/>
      </c>
      <c r="BY47" s="195" t="str">
        <f t="shared" si="21"/>
        <v/>
      </c>
      <c r="BZ47" s="227" t="str">
        <f t="shared" si="22"/>
        <v/>
      </c>
      <c r="CA47" s="115" t="str">
        <f t="shared" si="30"/>
        <v/>
      </c>
      <c r="CB47" s="170" t="str">
        <f>IF(ISNUMBER($BO47),IF(BS47="","",IF($BL47&lt;=$BN$3,INDEX($AU$4:$BG$76,MATCH($Q47,$BN$4:$BN$76,0),CB$2),"")),"")</f>
        <v/>
      </c>
      <c r="CC47" s="170" t="str">
        <f>IF(ISNUMBER($BO47),IF(BS47="","",IF($BL47&lt;=$BN$3,INDEX($AU$4:$BG$76,MATCH($Q47,$BN$4:$BN$76,0),CC$2),"")),"")</f>
        <v/>
      </c>
      <c r="CD47" s="207" t="str">
        <f t="shared" si="23"/>
        <v/>
      </c>
      <c r="CE47" s="207" t="str">
        <f t="shared" si="24"/>
        <v/>
      </c>
      <c r="CF47" s="207" t="str">
        <f t="shared" si="25"/>
        <v/>
      </c>
      <c r="CG47" s="222"/>
      <c r="CH47" s="222"/>
      <c r="CI47" s="207"/>
      <c r="CJ47" s="172"/>
      <c r="CK47" s="175"/>
      <c r="CL47" s="175"/>
      <c r="CM47" s="104"/>
      <c r="CN47" s="104"/>
      <c r="CO47" s="104"/>
      <c r="CP47" s="104"/>
      <c r="CQ47" s="104" t="s">
        <v>132</v>
      </c>
      <c r="CR47" s="104"/>
      <c r="CS47" s="104"/>
      <c r="CT47" s="104"/>
      <c r="CU47" s="104"/>
      <c r="CV47" s="104"/>
      <c r="CW47" s="104"/>
      <c r="CX47" s="104"/>
      <c r="CY47" s="104"/>
      <c r="CZ47" s="104"/>
      <c r="DA47" s="104"/>
      <c r="DB47" s="104"/>
      <c r="DC47" s="104"/>
      <c r="DD47" s="104"/>
      <c r="DE47" s="104"/>
      <c r="DF47" s="104"/>
      <c r="DG47" s="104"/>
      <c r="DH47" s="104"/>
      <c r="DI47" s="104"/>
      <c r="DJ47" s="104"/>
      <c r="DK47" s="104"/>
      <c r="DL47" s="104"/>
      <c r="DM47" s="104"/>
    </row>
    <row r="48" spans="1:117" ht="14.25" customHeight="1" x14ac:dyDescent="0.25">
      <c r="A48" s="98">
        <f t="shared" si="27"/>
        <v>45</v>
      </c>
      <c r="B48" s="28"/>
      <c r="C48" s="116" t="s">
        <v>338</v>
      </c>
      <c r="D48" s="74" t="s">
        <v>147</v>
      </c>
      <c r="E48" s="74" t="s">
        <v>339</v>
      </c>
      <c r="F48" s="102">
        <v>460595</v>
      </c>
      <c r="G48" s="102">
        <v>7569395</v>
      </c>
      <c r="H48" s="95" t="s">
        <v>340</v>
      </c>
      <c r="I48" s="74" t="s">
        <v>295</v>
      </c>
      <c r="J48" s="74" t="s">
        <v>31</v>
      </c>
      <c r="K48" s="74">
        <v>36</v>
      </c>
      <c r="L48" s="86" t="str">
        <f t="shared" si="44"/>
        <v/>
      </c>
      <c r="M48" s="25" t="str">
        <f t="shared" si="64"/>
        <v xml:space="preserve">Fonte 6 </v>
      </c>
      <c r="N48" s="81">
        <f t="shared" si="59"/>
        <v>463893</v>
      </c>
      <c r="O48" s="81">
        <f t="shared" si="59"/>
        <v>7570046</v>
      </c>
      <c r="P48" s="30">
        <f t="shared" si="28"/>
        <v>11</v>
      </c>
      <c r="Q48" s="30">
        <f t="shared" si="29"/>
        <v>45</v>
      </c>
      <c r="R48" s="39" t="str">
        <f>p_Cambuquira_i!R14</f>
        <v>470130 m E</v>
      </c>
      <c r="S48" s="39" t="str">
        <f>p_Cambuquira_i!S14</f>
        <v>7583589 m S</v>
      </c>
      <c r="T48" s="31" t="s">
        <v>114</v>
      </c>
      <c r="U48" s="164" t="str">
        <f>p_Cambuquira_i!U14</f>
        <v>Cam</v>
      </c>
      <c r="V48" s="38" t="str">
        <f>p_Cambuquira_i!V14</f>
        <v xml:space="preserve">CAM11 </v>
      </c>
      <c r="W48" s="39" t="str">
        <f>p_Cambuquira_i!W14</f>
        <v xml:space="preserve">NC </v>
      </c>
      <c r="X48" s="38" t="str">
        <f>p_Cambuquira_i!X14</f>
        <v xml:space="preserve">NC </v>
      </c>
      <c r="Y48" s="33">
        <f>IF(X48=CK$4,CN$4,IF(X48=CK$5,CN$5,IF(X48=CK$6,CN$6,IF(X48=CK$7,CN$7,IF(X48=CK$8,CN$8,IF(X48=CK$9,CN$9,IF(X48=CK$10,CN$10,"")))))))</f>
        <v>4</v>
      </c>
      <c r="Z48" s="53" t="str">
        <f>p_Cambuquira_i!Z14</f>
        <v xml:space="preserve">- </v>
      </c>
      <c r="AA48" s="54">
        <f>p_Cambuquira_i!AA14</f>
        <v>432</v>
      </c>
      <c r="AB48" s="39" t="str">
        <f>p_Cambuquira_i!AB14</f>
        <v>-</v>
      </c>
      <c r="AC48" s="166">
        <f>p_Cambuquira_i!AD14</f>
        <v>1716227.6258630001</v>
      </c>
      <c r="AD48" s="166">
        <f>p_Cambuquira_i!AE14</f>
        <v>7536904.6785708005</v>
      </c>
      <c r="AE48" s="39">
        <f>p_Cambuquira_i!AF14</f>
        <v>918.1</v>
      </c>
      <c r="AF48" s="39">
        <f>p_Cambuquira_i!AG14</f>
        <v>21</v>
      </c>
      <c r="AG48" s="39">
        <f>p_Cambuquira_i!AH14</f>
        <v>0</v>
      </c>
      <c r="AH48" s="39">
        <v>896.57050000000004</v>
      </c>
      <c r="AI48" s="39"/>
      <c r="AJ48" s="31"/>
      <c r="AK48" t="str">
        <f>""</f>
        <v/>
      </c>
      <c r="AL48" t="str">
        <f>""</f>
        <v/>
      </c>
      <c r="AM48" t="str">
        <f>""</f>
        <v/>
      </c>
      <c r="AN48" s="36">
        <f>IF(AND(ISNUMBER(Q48),ISNUMBER(AA48)),MAX(AN$4:AN47)+1,0)</f>
        <v>34</v>
      </c>
      <c r="AO48" s="1">
        <f t="shared" si="45"/>
        <v>16.247075680320247</v>
      </c>
      <c r="AP48" s="1">
        <f t="shared" si="46"/>
        <v>1.2128063686799262E-4</v>
      </c>
      <c r="AQ48" s="36">
        <f>IF(AA48=CK$11,0,IF(AND(ISNUMBER(Y48),ISNUMBER(Q48)),MAX(AQ$4:AQ47)+1,0))</f>
        <v>34</v>
      </c>
      <c r="AR48" s="73">
        <f t="shared" si="65"/>
        <v>73</v>
      </c>
      <c r="AS48" s="73" t="str">
        <f t="shared" si="17"/>
        <v>Cam2</v>
      </c>
      <c r="AT48" s="73" t="str">
        <f t="shared" si="66"/>
        <v xml:space="preserve">MAR08 </v>
      </c>
      <c r="AU48" s="58" t="str">
        <f t="shared" si="67"/>
        <v xml:space="preserve">NC </v>
      </c>
      <c r="AV48" s="58">
        <f t="shared" si="47"/>
        <v>45</v>
      </c>
      <c r="AW48" s="68">
        <f t="shared" si="18"/>
        <v>1713507.2502673001</v>
      </c>
      <c r="AX48" s="68">
        <f t="shared" si="10"/>
        <v>7535545.7254873998</v>
      </c>
      <c r="AY48" s="160">
        <f>IF(BH48="",BC48,IF(ISNUMBER(AX48),BC48-BH48,""))</f>
        <v>896.57050000000004</v>
      </c>
      <c r="AZ48" s="160">
        <f>IF(ISNUMBER(AX48),IF(ISNUMBER(AY48-BD48),AY48-BD48,AY48),"")</f>
        <v>896.57050000000004</v>
      </c>
      <c r="BA48" s="160"/>
      <c r="BB48" s="160"/>
      <c r="BC48" s="68">
        <f>IF($Q48&lt;=$AQ$3,INDEX($AC$4:$AE$141,$AR48,AE$3),"")</f>
        <v>896.1</v>
      </c>
      <c r="BD48" s="188" t="str">
        <f>IF($Q48&lt;=$AQ$3,INDEX($Z$4:$AA$141,$AR48,AC$3),"")</f>
        <v xml:space="preserve">- </v>
      </c>
      <c r="BE48" s="105">
        <f>IF($Q48&lt;=$AQ$3,INDEX($Z$4:$AA$141,$AR48,AD$3),"")</f>
        <v>360</v>
      </c>
      <c r="BF48" s="71" t="s">
        <v>132</v>
      </c>
      <c r="BG48" s="105">
        <v>896.57050000000004</v>
      </c>
      <c r="BH48" s="158">
        <f>IF(AU48=BH$3,"",IF(ISNUMBER(AW48),IF(BH$2=0,ABS(BC48-BG48),BC48-BG48),""))</f>
        <v>-0.47050000000001546</v>
      </c>
      <c r="BI48" s="170">
        <f>IF(ISNUMBER(BG48),IF(AS48=CS$4,CN$4,IF(AS48=CS$5,CN$5,IF(AS48=CS$6,CN$6,IF(AS48=CS$7,CN$7,IF(AS48=CS$8,CN$8,""))))),"")</f>
        <v>3</v>
      </c>
      <c r="BJ48" s="171" t="str">
        <f>IF(ISNUMBER(BI48),INDEX(CU$4:CU$8,BI48,1),"")</f>
        <v>Cam_Marimbeiro</v>
      </c>
      <c r="BK48" s="171" t="s">
        <v>132</v>
      </c>
      <c r="BL48" s="170">
        <f>IF(BI48=1,MAX(BL$4:BL47)+1,0)</f>
        <v>0</v>
      </c>
      <c r="BM48" s="170" t="str">
        <f t="shared" si="19"/>
        <v/>
      </c>
      <c r="BN48" s="170">
        <f>IF(BI48=1,IF(BM48=1,MAX(BN$4:BN47)+1,0),0)</f>
        <v>0</v>
      </c>
      <c r="BO48" s="73" t="str">
        <f>IF(BM48="","",IF(BL48&lt;=BN$3,MATCH(Q48,BN$4:BN$141,0),""))</f>
        <v/>
      </c>
      <c r="BP48" s="198" t="str">
        <f>IF(ISNUMBER($BO48),IF(BM48="","",IF($BL48&lt;=$BN$3,INDEX($AU$4:$AZ$76,MATCH($Q48,$BN$4:$BN$76,0),BP$2),"")),"")</f>
        <v/>
      </c>
      <c r="BQ48" s="195" t="str">
        <f>IF(ISNUMBER($BO48),IF(BN48="","",IF($BL48&lt;=$BN$3,INDEX($AU$4:$AZ$76,MATCH($Q48,$BN$4:$BN$76,0),BQ$2),"")),"")</f>
        <v/>
      </c>
      <c r="BR48" s="196" t="str">
        <f>IF(ISNUMBER($BO48),IF(BO48="","",IF($BL48&lt;=$BN$3,INDEX($AU$4:$AZ$76,MATCH($Q48,$BN$4:$BN$76,0),BR$2),"")),"")</f>
        <v/>
      </c>
      <c r="BS48" s="196" t="str">
        <f>IF(ISNUMBER($BO48),IF(BP48="","",IF($BL48&lt;=$BN$3,INDEX($AU$4:$AZ$76,MATCH($Q48,$BN$4:$BN$76,0),BS$2),"")),"")</f>
        <v/>
      </c>
      <c r="BT48" s="197" t="str">
        <f>IF(ISNUMBER($BO48),IF(BQ48="","",IF($BL48&lt;=$BN$3,INDEX($AU$4:$AZ$76,MATCH($Q48,$BN$4:$BN$76,0),BT$2),"")),"")</f>
        <v/>
      </c>
      <c r="BU48" s="197" t="str">
        <f>IF(ISNUMBER($BO48),IF(BR48="","",IF($BL48&lt;=$BN$3,INDEX($AU$4:$AZ$76,MATCH($Q48,$BN$4:$BN$76,0),BU$2),"")),"")</f>
        <v/>
      </c>
      <c r="BV48" s="196" t="str">
        <f>IF(ISNUMBER($BO48),IF(BS48="","",IF($BL48&lt;=$BN$3,INDEX($AU$4:$BE$76,MATCH($Q48,$BN$4:$BN$76,0),BV$2),"")),"")</f>
        <v/>
      </c>
      <c r="BW48" s="195" t="str">
        <f t="shared" si="20"/>
        <v/>
      </c>
      <c r="BX48" s="196" t="str">
        <f t="shared" si="11"/>
        <v/>
      </c>
      <c r="BY48" s="195" t="str">
        <f t="shared" si="21"/>
        <v/>
      </c>
      <c r="BZ48" s="227" t="str">
        <f t="shared" si="22"/>
        <v/>
      </c>
      <c r="CA48" s="115" t="str">
        <f t="shared" si="30"/>
        <v/>
      </c>
      <c r="CB48" s="170" t="str">
        <f>IF(ISNUMBER($BO48),IF(BS48="","",IF($BL48&lt;=$BN$3,INDEX($AU$4:$BG$76,MATCH($Q48,$BN$4:$BN$76,0),CB$2),"")),"")</f>
        <v/>
      </c>
      <c r="CC48" s="170" t="str">
        <f>IF(ISNUMBER($BO48),IF(BS48="","",IF($BL48&lt;=$BN$3,INDEX($AU$4:$BG$76,MATCH($Q48,$BN$4:$BN$76,0),CC$2),"")),"")</f>
        <v/>
      </c>
      <c r="CD48" s="207" t="str">
        <f t="shared" si="23"/>
        <v/>
      </c>
      <c r="CE48" s="207" t="str">
        <f t="shared" si="24"/>
        <v/>
      </c>
      <c r="CF48" s="207" t="str">
        <f t="shared" si="25"/>
        <v/>
      </c>
      <c r="CG48" s="222"/>
      <c r="CH48" s="222"/>
      <c r="CI48" s="207"/>
      <c r="CJ48" s="172"/>
      <c r="CK48" s="175"/>
      <c r="CL48" s="175"/>
      <c r="CM48" s="104"/>
      <c r="CN48" s="104"/>
      <c r="CO48" s="104"/>
      <c r="CP48" s="104"/>
      <c r="CQ48" s="104" t="s">
        <v>132</v>
      </c>
      <c r="CR48" s="104"/>
      <c r="CS48" s="104"/>
      <c r="CT48" s="104"/>
      <c r="CU48" s="104"/>
      <c r="CV48" s="104"/>
      <c r="CW48" s="104"/>
      <c r="CX48" s="104"/>
      <c r="CY48" s="104"/>
      <c r="CZ48" s="104"/>
      <c r="DA48" s="104"/>
      <c r="DB48" s="104"/>
      <c r="DC48" s="104"/>
      <c r="DD48" s="104"/>
      <c r="DE48" s="104"/>
      <c r="DF48" s="104"/>
      <c r="DG48" s="104"/>
      <c r="DH48" s="104"/>
      <c r="DI48" s="104"/>
      <c r="DJ48" s="104"/>
      <c r="DK48" s="104"/>
      <c r="DL48" s="104"/>
      <c r="DM48" s="104"/>
    </row>
    <row r="49" spans="1:117" ht="14.25" customHeight="1" x14ac:dyDescent="0.25">
      <c r="A49" s="98">
        <f t="shared" si="27"/>
        <v>46</v>
      </c>
      <c r="B49" s="28"/>
      <c r="C49" s="116" t="s">
        <v>338</v>
      </c>
      <c r="D49" s="74" t="s">
        <v>147</v>
      </c>
      <c r="E49" s="74" t="s">
        <v>339</v>
      </c>
      <c r="F49" s="102">
        <v>460595</v>
      </c>
      <c r="G49" s="102">
        <v>7569395</v>
      </c>
      <c r="H49" s="95" t="s">
        <v>340</v>
      </c>
      <c r="I49" s="74" t="s">
        <v>295</v>
      </c>
      <c r="J49" s="74" t="s">
        <v>31</v>
      </c>
      <c r="K49" s="74">
        <v>36</v>
      </c>
      <c r="L49" s="86" t="str">
        <f t="shared" si="44"/>
        <v/>
      </c>
      <c r="M49" s="25" t="str">
        <f t="shared" si="64"/>
        <v xml:space="preserve">LMB06 </v>
      </c>
      <c r="N49" s="81">
        <f t="shared" si="59"/>
        <v>0</v>
      </c>
      <c r="O49" s="81">
        <f t="shared" si="59"/>
        <v>0</v>
      </c>
      <c r="P49" s="30">
        <f t="shared" si="28"/>
        <v>12</v>
      </c>
      <c r="Q49" s="30">
        <f t="shared" si="29"/>
        <v>46</v>
      </c>
      <c r="R49" s="39" t="str">
        <f>p_Cambuquira_i!R15</f>
        <v>469909 m E</v>
      </c>
      <c r="S49" s="39" t="str">
        <f>p_Cambuquira_i!S15</f>
        <v>7583152 m S</v>
      </c>
      <c r="T49" s="31" t="s">
        <v>114</v>
      </c>
      <c r="U49" s="164" t="str">
        <f>p_Cambuquira_i!U15</f>
        <v>Cam</v>
      </c>
      <c r="V49" s="38" t="str">
        <f>p_Cambuquira_i!V15</f>
        <v xml:space="preserve">CAM12 </v>
      </c>
      <c r="W49" s="39" t="str">
        <f>p_Cambuquira_i!W15</f>
        <v xml:space="preserve">PM(4) </v>
      </c>
      <c r="X49" s="38" t="str">
        <f>p_Cambuquira_i!X15</f>
        <v xml:space="preserve">PM </v>
      </c>
      <c r="Y49" s="33">
        <f>IF(X49=CK$4,CN$4,IF(X49=CK$5,CN$5,IF(X49=CK$6,CN$6,IF(X49=CK$7,CN$7,IF(X49=CK$8,CN$8,IF(X49=CK$9,CN$9,IF(X49=CK$10,CN$10,"")))))))</f>
        <v>5</v>
      </c>
      <c r="Z49" s="53">
        <f>p_Cambuquira_i!Z15</f>
        <v>3</v>
      </c>
      <c r="AA49" s="54" t="str">
        <f>p_Cambuquira_i!AA15</f>
        <v xml:space="preserve">sd </v>
      </c>
      <c r="AB49" s="39" t="str">
        <f>p_Cambuquira_i!AB15</f>
        <v>-</v>
      </c>
      <c r="AC49" s="166">
        <f>p_Cambuquira_i!AD15</f>
        <v>1716108.9458025</v>
      </c>
      <c r="AD49" s="166">
        <f>p_Cambuquira_i!AE15</f>
        <v>7538259.3774859002</v>
      </c>
      <c r="AE49" s="39">
        <f>p_Cambuquira_i!AF15</f>
        <v>960.2</v>
      </c>
      <c r="AF49" s="39">
        <f>p_Cambuquira_i!AG15</f>
        <v>20</v>
      </c>
      <c r="AG49" s="39">
        <f>p_Cambuquira_i!AH15</f>
        <v>0</v>
      </c>
      <c r="AH49" s="39">
        <v>967.54049999999995</v>
      </c>
      <c r="AI49" s="39"/>
      <c r="AJ49" s="31"/>
      <c r="AK49" t="str">
        <f>""</f>
        <v/>
      </c>
      <c r="AL49" t="str">
        <f>""</f>
        <v/>
      </c>
      <c r="AM49" t="str">
        <f>""</f>
        <v/>
      </c>
      <c r="AN49" s="36">
        <f>IF(AND(ISNUMBER(Q49),ISNUMBER(AA49)),MAX(AN$4:AN48)+1,0)</f>
        <v>0</v>
      </c>
      <c r="AO49" s="1" t="e">
        <f t="shared" si="45"/>
        <v>#DIV/0!</v>
      </c>
      <c r="AP49" s="1" t="e">
        <f t="shared" si="46"/>
        <v>#DIV/0!</v>
      </c>
      <c r="AQ49" s="36">
        <f>IF(AA49=CK$11,0,IF(AND(ISNUMBER(Y49),ISNUMBER(Q49)),MAX(AQ$4:AQ48)+1,0))</f>
        <v>0</v>
      </c>
      <c r="AR49" s="73">
        <f t="shared" si="65"/>
        <v>78</v>
      </c>
      <c r="AS49" s="73" t="str">
        <f t="shared" si="17"/>
        <v>Cam2</v>
      </c>
      <c r="AT49" s="73" t="str">
        <f t="shared" si="66"/>
        <v xml:space="preserve">MAR13 </v>
      </c>
      <c r="AU49" s="58" t="str">
        <f t="shared" si="67"/>
        <v xml:space="preserve">NC </v>
      </c>
      <c r="AV49" s="58">
        <f t="shared" si="47"/>
        <v>46</v>
      </c>
      <c r="AW49" s="68">
        <f t="shared" si="18"/>
        <v>1714781.0045435999</v>
      </c>
      <c r="AX49" s="68">
        <f t="shared" si="10"/>
        <v>7533932.1775321998</v>
      </c>
      <c r="AY49" s="160">
        <f>IF(BH49="",BC49,IF(ISNUMBER(AX49),BC49-BH49,""))</f>
        <v>967.54049999999995</v>
      </c>
      <c r="AZ49" s="160">
        <f>IF(ISNUMBER(AX49),IF(ISNUMBER(AY49-BD49),AY49-BD49,AY49),"")</f>
        <v>967.54049999999995</v>
      </c>
      <c r="BA49" s="160"/>
      <c r="BB49" s="160"/>
      <c r="BC49" s="68">
        <f>IF($Q49&lt;=$AQ$3,INDEX($AC$4:$AE$141,$AR49,AE$3),"")</f>
        <v>960.1</v>
      </c>
      <c r="BD49" s="188" t="str">
        <f>IF($Q49&lt;=$AQ$3,INDEX($Z$4:$AA$141,$AR49,AC$3),"")</f>
        <v xml:space="preserve">- </v>
      </c>
      <c r="BE49" s="105">
        <f>IF($Q49&lt;=$AQ$3,INDEX($Z$4:$AA$141,$AR49,AD$3),"")</f>
        <v>360</v>
      </c>
      <c r="BF49" s="71" t="s">
        <v>132</v>
      </c>
      <c r="BG49" s="105">
        <v>967.54049999999995</v>
      </c>
      <c r="BH49" s="158">
        <f>IF(AU49=BH$3,"",IF(ISNUMBER(AW49),IF(BH$2=0,ABS(BC49-BG49),BC49-BG49),""))</f>
        <v>-7.4404999999999291</v>
      </c>
      <c r="BI49" s="170">
        <f>IF(ISNUMBER(BG49),IF(AS49=CS$4,CN$4,IF(AS49=CS$5,CN$5,IF(AS49=CS$6,CN$6,IF(AS49=CS$7,CN$7,IF(AS49=CS$8,CN$8,""))))),"")</f>
        <v>3</v>
      </c>
      <c r="BJ49" s="171" t="str">
        <f>IF(ISNUMBER(BI49),INDEX(CU$4:CU$8,BI49,1),"")</f>
        <v>Cam_Marimbeiro</v>
      </c>
      <c r="BK49" s="171" t="s">
        <v>132</v>
      </c>
      <c r="BL49" s="170">
        <f>IF(BI49=1,MAX(BL$4:BL48)+1,0)</f>
        <v>0</v>
      </c>
      <c r="BM49" s="170" t="str">
        <f t="shared" si="19"/>
        <v/>
      </c>
      <c r="BN49" s="170">
        <f>IF(BI49=1,IF(BM49=1,MAX(BN$4:BN48)+1,0),0)</f>
        <v>0</v>
      </c>
      <c r="BO49" s="73" t="str">
        <f>IF(BM49="","",IF(BL49&lt;=BN$3,MATCH(Q49,BN$4:BN$141,0),""))</f>
        <v/>
      </c>
      <c r="BP49" s="198" t="str">
        <f>IF(ISNUMBER($BO49),IF(BM49="","",IF($BL49&lt;=$BN$3,INDEX($AU$4:$AZ$76,MATCH($Q49,$BN$4:$BN$76,0),BP$2),"")),"")</f>
        <v/>
      </c>
      <c r="BQ49" s="195" t="str">
        <f>IF(ISNUMBER($BO49),IF(BN49="","",IF($BL49&lt;=$BN$3,INDEX($AU$4:$AZ$76,MATCH($Q49,$BN$4:$BN$76,0),BQ$2),"")),"")</f>
        <v/>
      </c>
      <c r="BR49" s="196" t="str">
        <f>IF(ISNUMBER($BO49),IF(BO49="","",IF($BL49&lt;=$BN$3,INDEX($AU$4:$AZ$76,MATCH($Q49,$BN$4:$BN$76,0),BR$2),"")),"")</f>
        <v/>
      </c>
      <c r="BS49" s="196" t="str">
        <f>IF(ISNUMBER($BO49),IF(BP49="","",IF($BL49&lt;=$BN$3,INDEX($AU$4:$AZ$76,MATCH($Q49,$BN$4:$BN$76,0),BS$2),"")),"")</f>
        <v/>
      </c>
      <c r="BT49" s="197" t="str">
        <f>IF(ISNUMBER($BO49),IF(BQ49="","",IF($BL49&lt;=$BN$3,INDEX($AU$4:$AZ$76,MATCH($Q49,$BN$4:$BN$76,0),BT$2),"")),"")</f>
        <v/>
      </c>
      <c r="BU49" s="197" t="str">
        <f>IF(ISNUMBER($BO49),IF(BR49="","",IF($BL49&lt;=$BN$3,INDEX($AU$4:$AZ$76,MATCH($Q49,$BN$4:$BN$76,0),BU$2),"")),"")</f>
        <v/>
      </c>
      <c r="BV49" s="196" t="str">
        <f>IF(ISNUMBER($BO49),IF(BS49="","",IF($BL49&lt;=$BN$3,INDEX($AU$4:$BE$76,MATCH($Q49,$BN$4:$BN$76,0),BV$2),"")),"")</f>
        <v/>
      </c>
      <c r="BW49" s="195" t="str">
        <f t="shared" si="20"/>
        <v/>
      </c>
      <c r="BX49" s="196" t="str">
        <f t="shared" si="11"/>
        <v/>
      </c>
      <c r="BY49" s="195" t="str">
        <f t="shared" si="21"/>
        <v/>
      </c>
      <c r="BZ49" s="227" t="str">
        <f t="shared" si="22"/>
        <v/>
      </c>
      <c r="CA49" s="115" t="str">
        <f t="shared" si="30"/>
        <v/>
      </c>
      <c r="CB49" s="170" t="str">
        <f>IF(ISNUMBER($BO49),IF(BS49="","",IF($BL49&lt;=$BN$3,INDEX($AU$4:$BG$76,MATCH($Q49,$BN$4:$BN$76,0),CB$2),"")),"")</f>
        <v/>
      </c>
      <c r="CC49" s="170" t="str">
        <f>IF(ISNUMBER($BO49),IF(BS49="","",IF($BL49&lt;=$BN$3,INDEX($AU$4:$BG$76,MATCH($Q49,$BN$4:$BN$76,0),CC$2),"")),"")</f>
        <v/>
      </c>
      <c r="CD49" s="207" t="str">
        <f t="shared" si="23"/>
        <v/>
      </c>
      <c r="CE49" s="207" t="str">
        <f t="shared" si="24"/>
        <v/>
      </c>
      <c r="CF49" s="207" t="str">
        <f t="shared" si="25"/>
        <v/>
      </c>
      <c r="CG49" s="222"/>
      <c r="CH49" s="222"/>
      <c r="CI49" s="207"/>
      <c r="CJ49" s="172"/>
      <c r="CK49" s="175"/>
      <c r="CL49" s="175"/>
      <c r="CM49" s="104"/>
      <c r="CN49" s="104"/>
      <c r="CO49" s="104"/>
      <c r="CP49" s="104"/>
      <c r="CQ49" s="104" t="s">
        <v>132</v>
      </c>
      <c r="CR49" s="104"/>
      <c r="CS49" s="104"/>
      <c r="CT49" s="104"/>
      <c r="CU49" s="104"/>
      <c r="CV49" s="104"/>
      <c r="CW49" s="104"/>
      <c r="CX49" s="104"/>
      <c r="CY49" s="104"/>
      <c r="CZ49" s="104"/>
      <c r="DA49" s="104"/>
      <c r="DB49" s="104"/>
      <c r="DC49" s="104"/>
      <c r="DD49" s="104"/>
      <c r="DE49" s="104"/>
      <c r="DF49" s="104"/>
      <c r="DG49" s="104"/>
      <c r="DH49" s="104"/>
      <c r="DI49" s="104"/>
      <c r="DJ49" s="104"/>
      <c r="DK49" s="104"/>
      <c r="DL49" s="104"/>
      <c r="DM49" s="104"/>
    </row>
    <row r="50" spans="1:117" ht="14.25" customHeight="1" x14ac:dyDescent="0.25">
      <c r="A50" s="98">
        <f t="shared" si="27"/>
        <v>47</v>
      </c>
      <c r="B50" s="28"/>
      <c r="C50" s="116" t="s">
        <v>338</v>
      </c>
      <c r="D50" s="74" t="s">
        <v>147</v>
      </c>
      <c r="E50" s="74" t="s">
        <v>339</v>
      </c>
      <c r="F50" s="102">
        <v>460595</v>
      </c>
      <c r="G50" s="102">
        <v>7569395</v>
      </c>
      <c r="H50" s="95" t="s">
        <v>340</v>
      </c>
      <c r="I50" s="74" t="s">
        <v>295</v>
      </c>
      <c r="J50" s="74" t="s">
        <v>31</v>
      </c>
      <c r="K50" s="74">
        <v>36</v>
      </c>
      <c r="L50" s="86" t="str">
        <f t="shared" si="44"/>
        <v/>
      </c>
      <c r="M50" s="25" t="str">
        <f t="shared" si="64"/>
        <v xml:space="preserve">LMB07 </v>
      </c>
      <c r="N50" s="81">
        <f t="shared" ref="N50:O69" si="69">INDEX($F$4:$G$141,$P50,N$3)</f>
        <v>466056</v>
      </c>
      <c r="O50" s="81">
        <f t="shared" si="69"/>
        <v>7567883</v>
      </c>
      <c r="P50" s="30">
        <f t="shared" si="28"/>
        <v>13</v>
      </c>
      <c r="Q50" s="30">
        <f t="shared" si="29"/>
        <v>47</v>
      </c>
      <c r="R50" s="39" t="str">
        <f>p_Cambuquira_i!R16</f>
        <v>470269 m E</v>
      </c>
      <c r="S50" s="39" t="str">
        <f>p_Cambuquira_i!S16</f>
        <v>7583496 m S</v>
      </c>
      <c r="T50" s="31" t="s">
        <v>114</v>
      </c>
      <c r="U50" s="164" t="str">
        <f>p_Cambuquira_i!U16</f>
        <v>Cam</v>
      </c>
      <c r="V50" s="38" t="str">
        <f>p_Cambuquira_i!V16</f>
        <v xml:space="preserve">CAM13 </v>
      </c>
      <c r="W50" s="39" t="str">
        <f>p_Cambuquira_i!W16</f>
        <v xml:space="preserve">NC </v>
      </c>
      <c r="X50" s="38" t="str">
        <f>p_Cambuquira_i!X16</f>
        <v xml:space="preserve">NC </v>
      </c>
      <c r="Y50" s="33">
        <f>IF(X50=CK$4,CN$4,IF(X50=CK$5,CN$5,IF(X50=CK$6,CN$6,IF(X50=CK$7,CN$7,IF(X50=CK$8,CN$8,IF(X50=CK$9,CN$9,IF(X50=CK$10,CN$10,"")))))))</f>
        <v>4</v>
      </c>
      <c r="Z50" s="53" t="str">
        <f>p_Cambuquira_i!Z16</f>
        <v xml:space="preserve">- </v>
      </c>
      <c r="AA50" s="54" t="str">
        <f>p_Cambuquira_i!AA16</f>
        <v xml:space="preserve">sd </v>
      </c>
      <c r="AB50" s="39" t="str">
        <f>p_Cambuquira_i!AB16</f>
        <v>-</v>
      </c>
      <c r="AC50" s="166">
        <f>p_Cambuquira_i!AD16</f>
        <v>1716361.2695456001</v>
      </c>
      <c r="AD50" s="166">
        <f>p_Cambuquira_i!AE16</f>
        <v>7536799.1124555003</v>
      </c>
      <c r="AE50" s="39">
        <f>p_Cambuquira_i!AF16</f>
        <v>925.6</v>
      </c>
      <c r="AF50" s="39">
        <f>p_Cambuquira_i!AG16</f>
        <v>19</v>
      </c>
      <c r="AG50" s="39">
        <f>p_Cambuquira_i!AH16</f>
        <v>0</v>
      </c>
      <c r="AH50" s="39">
        <v>949.80989999999997</v>
      </c>
      <c r="AI50" s="39"/>
      <c r="AJ50" s="31"/>
      <c r="AK50" t="str">
        <f>""</f>
        <v/>
      </c>
      <c r="AL50" t="str">
        <f>""</f>
        <v/>
      </c>
      <c r="AM50" t="str">
        <f>""</f>
        <v/>
      </c>
      <c r="AN50" s="36">
        <f>IF(AND(ISNUMBER(Q50),ISNUMBER(AA50)),MAX(AN$4:AN49)+1,0)</f>
        <v>0</v>
      </c>
      <c r="AO50" s="1">
        <f t="shared" si="45"/>
        <v>16.171445303687754</v>
      </c>
      <c r="AP50" s="1">
        <f t="shared" si="46"/>
        <v>1.2230633058148493E-4</v>
      </c>
      <c r="AQ50" s="36">
        <f>IF(AA50=CK$11,0,IF(AND(ISNUMBER(Y50),ISNUMBER(Q50)),MAX(AQ$4:AQ49)+1,0))</f>
        <v>0</v>
      </c>
      <c r="AR50" s="73">
        <f t="shared" si="65"/>
        <v>80</v>
      </c>
      <c r="AS50" s="73" t="str">
        <f t="shared" si="17"/>
        <v>Cam2</v>
      </c>
      <c r="AT50" s="73" t="str">
        <f t="shared" si="66"/>
        <v xml:space="preserve">MAR15 </v>
      </c>
      <c r="AU50" s="58" t="str">
        <f t="shared" si="67"/>
        <v xml:space="preserve">NC </v>
      </c>
      <c r="AV50" s="58">
        <f t="shared" si="47"/>
        <v>47</v>
      </c>
      <c r="AW50" s="68">
        <f t="shared" si="18"/>
        <v>1715170.4079217</v>
      </c>
      <c r="AX50" s="68">
        <f t="shared" si="10"/>
        <v>7534748.1629021</v>
      </c>
      <c r="AY50" s="160">
        <f>IF(BH50="",BC50,IF(ISNUMBER(AX50),BC50-BH50,""))</f>
        <v>949.80989999999997</v>
      </c>
      <c r="AZ50" s="160">
        <f>IF(ISNUMBER(AX50),IF(ISNUMBER(AY50-BD50),AY50-BD50,AY50),"")</f>
        <v>949.80989999999997</v>
      </c>
      <c r="BA50" s="160"/>
      <c r="BB50" s="160"/>
      <c r="BC50" s="68">
        <f>IF($Q50&lt;=$AQ$3,INDEX($AC$4:$AE$141,$AR50,AE$3),"")</f>
        <v>947.2</v>
      </c>
      <c r="BD50" s="188" t="str">
        <f>IF($Q50&lt;=$AQ$3,INDEX($Z$4:$AA$141,$AR50,AC$3),"")</f>
        <v xml:space="preserve">- </v>
      </c>
      <c r="BE50" s="105">
        <f>IF($Q50&lt;=$AQ$3,INDEX($Z$4:$AA$141,$AR50,AD$3),"")</f>
        <v>1800</v>
      </c>
      <c r="BF50" s="71" t="s">
        <v>132</v>
      </c>
      <c r="BG50" s="105">
        <v>949.80989999999997</v>
      </c>
      <c r="BH50" s="158">
        <f>IF(AU50=BH$3,"",IF(ISNUMBER(AW50),IF(BH$2=0,ABS(BC50-BG50),BC50-BG50),""))</f>
        <v>-2.6098999999999251</v>
      </c>
      <c r="BI50" s="170">
        <f>IF(ISNUMBER(BG50),IF(AS50=CS$4,CN$4,IF(AS50=CS$5,CN$5,IF(AS50=CS$6,CN$6,IF(AS50=CS$7,CN$7,IF(AS50=CS$8,CN$8,""))))),"")</f>
        <v>3</v>
      </c>
      <c r="BJ50" s="171" t="str">
        <f>IF(ISNUMBER(BI50),INDEX(CU$4:CU$8,BI50,1),"")</f>
        <v>Cam_Marimbeiro</v>
      </c>
      <c r="BK50" s="171" t="s">
        <v>132</v>
      </c>
      <c r="BL50" s="170">
        <f>IF(BI50=1,MAX(BL$4:BL49)+1,0)</f>
        <v>0</v>
      </c>
      <c r="BM50" s="170" t="str">
        <f t="shared" si="19"/>
        <v/>
      </c>
      <c r="BN50" s="170">
        <f>IF(BI50=1,IF(BM50=1,MAX(BN$4:BN49)+1,0),0)</f>
        <v>0</v>
      </c>
      <c r="BO50" s="73" t="str">
        <f>IF(BM50="","",IF(BL50&lt;=BN$3,MATCH(Q50,BN$4:BN$141,0),""))</f>
        <v/>
      </c>
      <c r="BP50" s="198" t="str">
        <f>IF(ISNUMBER($BO50),IF(BM50="","",IF($BL50&lt;=$BN$3,INDEX($AU$4:$AZ$76,MATCH($Q50,$BN$4:$BN$76,0),BP$2),"")),"")</f>
        <v/>
      </c>
      <c r="BQ50" s="195" t="str">
        <f>IF(ISNUMBER($BO50),IF(BN50="","",IF($BL50&lt;=$BN$3,INDEX($AU$4:$AZ$76,MATCH($Q50,$BN$4:$BN$76,0),BQ$2),"")),"")</f>
        <v/>
      </c>
      <c r="BR50" s="196" t="str">
        <f>IF(ISNUMBER($BO50),IF(BO50="","",IF($BL50&lt;=$BN$3,INDEX($AU$4:$AZ$76,MATCH($Q50,$BN$4:$BN$76,0),BR$2),"")),"")</f>
        <v/>
      </c>
      <c r="BS50" s="196" t="str">
        <f>IF(ISNUMBER($BO50),IF(BP50="","",IF($BL50&lt;=$BN$3,INDEX($AU$4:$AZ$76,MATCH($Q50,$BN$4:$BN$76,0),BS$2),"")),"")</f>
        <v/>
      </c>
      <c r="BT50" s="197" t="str">
        <f>IF(ISNUMBER($BO50),IF(BQ50="","",IF($BL50&lt;=$BN$3,INDEX($AU$4:$AZ$76,MATCH($Q50,$BN$4:$BN$76,0),BT$2),"")),"")</f>
        <v/>
      </c>
      <c r="BU50" s="197" t="str">
        <f>IF(ISNUMBER($BO50),IF(BR50="","",IF($BL50&lt;=$BN$3,INDEX($AU$4:$AZ$76,MATCH($Q50,$BN$4:$BN$76,0),BU$2),"")),"")</f>
        <v/>
      </c>
      <c r="BV50" s="196" t="str">
        <f>IF(ISNUMBER($BO50),IF(BS50="","",IF($BL50&lt;=$BN$3,INDEX($AU$4:$BE$76,MATCH($Q50,$BN$4:$BN$76,0),BV$2),"")),"")</f>
        <v/>
      </c>
      <c r="BW50" s="195" t="str">
        <f t="shared" si="20"/>
        <v/>
      </c>
      <c r="BX50" s="196" t="str">
        <f t="shared" si="11"/>
        <v/>
      </c>
      <c r="BY50" s="195" t="str">
        <f t="shared" si="21"/>
        <v/>
      </c>
      <c r="BZ50" s="227" t="str">
        <f t="shared" si="22"/>
        <v/>
      </c>
      <c r="CA50" s="115" t="str">
        <f t="shared" si="30"/>
        <v/>
      </c>
      <c r="CB50" s="170" t="str">
        <f>IF(ISNUMBER($BO50),IF(BS50="","",IF($BL50&lt;=$BN$3,INDEX($AU$4:$BG$76,MATCH($Q50,$BN$4:$BN$76,0),CB$2),"")),"")</f>
        <v/>
      </c>
      <c r="CC50" s="170" t="str">
        <f>IF(ISNUMBER($BO50),IF(BS50="","",IF($BL50&lt;=$BN$3,INDEX($AU$4:$BG$76,MATCH($Q50,$BN$4:$BN$76,0),CC$2),"")),"")</f>
        <v/>
      </c>
      <c r="CD50" s="207" t="str">
        <f t="shared" si="23"/>
        <v/>
      </c>
      <c r="CE50" s="207" t="str">
        <f t="shared" si="24"/>
        <v/>
      </c>
      <c r="CF50" s="207" t="str">
        <f t="shared" si="25"/>
        <v/>
      </c>
      <c r="CG50" s="222"/>
      <c r="CH50" s="222"/>
      <c r="CI50" s="207"/>
      <c r="CJ50" s="172"/>
      <c r="CK50" s="175"/>
      <c r="CL50" s="175"/>
      <c r="CM50" s="104"/>
      <c r="CN50" s="104"/>
      <c r="CO50" s="104"/>
      <c r="CP50" s="104"/>
      <c r="CQ50" s="104" t="s">
        <v>132</v>
      </c>
      <c r="CR50" s="104"/>
      <c r="CS50" s="104"/>
      <c r="CT50" s="104"/>
      <c r="CU50" s="104"/>
      <c r="CV50" s="104"/>
      <c r="CW50" s="104"/>
      <c r="CX50" s="104"/>
      <c r="CY50" s="104"/>
      <c r="CZ50" s="104"/>
      <c r="DA50" s="104"/>
      <c r="DB50" s="104"/>
      <c r="DC50" s="104"/>
      <c r="DD50" s="104"/>
      <c r="DE50" s="104"/>
      <c r="DF50" s="104"/>
      <c r="DG50" s="104"/>
      <c r="DH50" s="104"/>
      <c r="DI50" s="104"/>
      <c r="DJ50" s="104"/>
      <c r="DK50" s="104"/>
      <c r="DL50" s="104"/>
      <c r="DM50" s="104"/>
    </row>
    <row r="51" spans="1:117" ht="14.25" customHeight="1" x14ac:dyDescent="0.25">
      <c r="A51" s="98">
        <f t="shared" si="27"/>
        <v>48</v>
      </c>
      <c r="B51" s="28"/>
      <c r="C51" s="116" t="s">
        <v>338</v>
      </c>
      <c r="D51" s="74" t="s">
        <v>147</v>
      </c>
      <c r="E51" s="74" t="s">
        <v>339</v>
      </c>
      <c r="F51" s="102">
        <v>460595</v>
      </c>
      <c r="G51" s="102">
        <v>7569395</v>
      </c>
      <c r="H51" s="95" t="s">
        <v>340</v>
      </c>
      <c r="I51" s="74" t="s">
        <v>295</v>
      </c>
      <c r="J51" s="74" t="s">
        <v>31</v>
      </c>
      <c r="K51" s="74">
        <v>36</v>
      </c>
      <c r="L51" s="86" t="str">
        <f t="shared" si="44"/>
        <v/>
      </c>
      <c r="M51" s="25" t="str">
        <f t="shared" si="64"/>
        <v xml:space="preserve">LMB08 </v>
      </c>
      <c r="N51" s="81">
        <f t="shared" si="69"/>
        <v>460595</v>
      </c>
      <c r="O51" s="81">
        <f t="shared" si="69"/>
        <v>7569395</v>
      </c>
      <c r="P51" s="30">
        <f t="shared" si="28"/>
        <v>14</v>
      </c>
      <c r="Q51" s="30">
        <f t="shared" si="29"/>
        <v>48</v>
      </c>
      <c r="R51" s="39" t="str">
        <f>p_Cambuquira_i!R17</f>
        <v>471730 m E</v>
      </c>
      <c r="S51" s="39" t="str">
        <f>p_Cambuquira_i!S17</f>
        <v>7582410 m S</v>
      </c>
      <c r="T51" s="31" t="s">
        <v>114</v>
      </c>
      <c r="U51" s="164" t="str">
        <f>p_Cambuquira_i!U17</f>
        <v>Cam</v>
      </c>
      <c r="V51" s="38" t="str">
        <f>p_Cambuquira_i!V17</f>
        <v xml:space="preserve">CAM14 </v>
      </c>
      <c r="W51" s="39" t="str">
        <f>p_Cambuquira_i!W17</f>
        <v xml:space="preserve">CT(3) </v>
      </c>
      <c r="X51" s="38" t="str">
        <f>p_Cambuquira_i!X17</f>
        <v xml:space="preserve">CT </v>
      </c>
      <c r="Y51" s="33">
        <f>IF(X51=CK$4,CN$4,IF(X51=CK$5,CN$5,IF(X51=CK$6,CN$6,IF(X51=CK$7,CN$7,IF(X51=CK$8,CN$8,IF(X51=CK$9,CN$9,IF(X51=CK$10,CN$10,"")))))))</f>
        <v>1</v>
      </c>
      <c r="Z51" s="53">
        <f>p_Cambuquira_i!Z17</f>
        <v>90</v>
      </c>
      <c r="AA51" s="54">
        <f>p_Cambuquira_i!AA17</f>
        <v>1940</v>
      </c>
      <c r="AB51" s="39" t="str">
        <f>p_Cambuquira_i!AB17</f>
        <v>-</v>
      </c>
      <c r="AC51" s="166">
        <f>p_Cambuquira_i!AD17</f>
        <v>1717757.2706200001</v>
      </c>
      <c r="AD51" s="166">
        <f>p_Cambuquira_i!AE17</f>
        <v>7535579.3308212003</v>
      </c>
      <c r="AE51" s="39">
        <f>p_Cambuquira_i!AF17</f>
        <v>900.4</v>
      </c>
      <c r="AF51" s="39">
        <f>p_Cambuquira_i!AG17</f>
        <v>18</v>
      </c>
      <c r="AG51" s="39">
        <f>p_Cambuquira_i!AH17</f>
        <v>0</v>
      </c>
      <c r="AH51" s="39">
        <v>915.46609999999998</v>
      </c>
      <c r="AI51" s="39"/>
      <c r="AJ51" s="31"/>
      <c r="AK51" t="str">
        <f>""</f>
        <v/>
      </c>
      <c r="AL51" t="str">
        <f>""</f>
        <v/>
      </c>
      <c r="AM51" t="str">
        <f>""</f>
        <v/>
      </c>
      <c r="AN51" s="36">
        <f>IF(AND(ISNUMBER(Q51),ISNUMBER(AA51)),MAX(AN$4:AN50)+1,0)</f>
        <v>35</v>
      </c>
      <c r="AO51" s="1">
        <f t="shared" si="45"/>
        <v>16.360532204694362</v>
      </c>
      <c r="AP51" s="1">
        <f t="shared" si="46"/>
        <v>1.1895270361766032E-4</v>
      </c>
      <c r="AQ51" s="36">
        <f>IF(AA51=CK$11,0,IF(AND(ISNUMBER(Y51),ISNUMBER(Q51)),MAX(AQ$4:AQ50)+1,0))</f>
        <v>35</v>
      </c>
      <c r="AR51" s="73">
        <f t="shared" si="65"/>
        <v>81</v>
      </c>
      <c r="AS51" s="73" t="str">
        <f t="shared" si="17"/>
        <v>Cam2</v>
      </c>
      <c r="AT51" s="73" t="str">
        <f t="shared" si="66"/>
        <v xml:space="preserve">MAR16 </v>
      </c>
      <c r="AU51" s="58" t="str">
        <f t="shared" si="67"/>
        <v xml:space="preserve">NC </v>
      </c>
      <c r="AV51" s="58">
        <f t="shared" si="47"/>
        <v>48</v>
      </c>
      <c r="AW51" s="68">
        <f t="shared" si="18"/>
        <v>1714370.9791908001</v>
      </c>
      <c r="AX51" s="68">
        <f t="shared" si="10"/>
        <v>7537103.5517232995</v>
      </c>
      <c r="AY51" s="160">
        <f>IF(BH51="",BC51,IF(ISNUMBER(AX51),BC51-BH51,""))</f>
        <v>915.46609999999998</v>
      </c>
      <c r="AZ51" s="160">
        <f>IF(ISNUMBER(AX51),IF(ISNUMBER(AY51-BD51),AY51-BD51,AY51),"")</f>
        <v>915.46609999999998</v>
      </c>
      <c r="BA51" s="160"/>
      <c r="BB51" s="160"/>
      <c r="BC51" s="68">
        <f>IF($Q51&lt;=$AQ$3,INDEX($AC$4:$AE$141,$AR51,AE$3),"")</f>
        <v>906.6</v>
      </c>
      <c r="BD51" s="188" t="str">
        <f>IF($Q51&lt;=$AQ$3,INDEX($Z$4:$AA$141,$AR51,AC$3),"")</f>
        <v xml:space="preserve">- </v>
      </c>
      <c r="BE51" s="105">
        <f>IF($Q51&lt;=$AQ$3,INDEX($Z$4:$AA$141,$AR51,AD$3),"")</f>
        <v>1800</v>
      </c>
      <c r="BF51" s="71" t="s">
        <v>132</v>
      </c>
      <c r="BG51" s="105">
        <v>915.46609999999998</v>
      </c>
      <c r="BH51" s="158">
        <f>IF(AU51=BH$3,"",IF(ISNUMBER(AW51),IF(BH$2=0,ABS(BC51-BG51),BC51-BG51),""))</f>
        <v>-8.8660999999999603</v>
      </c>
      <c r="BI51" s="170">
        <f>IF(ISNUMBER(BG51),IF(AS51=CS$4,CN$4,IF(AS51=CS$5,CN$5,IF(AS51=CS$6,CN$6,IF(AS51=CS$7,CN$7,IF(AS51=CS$8,CN$8,""))))),"")</f>
        <v>3</v>
      </c>
      <c r="BJ51" s="171" t="str">
        <f>IF(ISNUMBER(BI51),INDEX(CU$4:CU$8,BI51,1),"")</f>
        <v>Cam_Marimbeiro</v>
      </c>
      <c r="BK51" s="171" t="s">
        <v>132</v>
      </c>
      <c r="BL51" s="170">
        <f>IF(BI51=1,MAX(BL$4:BL50)+1,0)</f>
        <v>0</v>
      </c>
      <c r="BM51" s="170" t="str">
        <f t="shared" si="19"/>
        <v/>
      </c>
      <c r="BN51" s="170">
        <f>IF(BI51=1,IF(BM51=1,MAX(BN$4:BN50)+1,0),0)</f>
        <v>0</v>
      </c>
      <c r="BO51" s="73" t="str">
        <f>IF(BM51="","",IF(BL51&lt;=BN$3,MATCH(Q51,BN$4:BN$141,0),""))</f>
        <v/>
      </c>
      <c r="BP51" s="198" t="str">
        <f>IF(ISNUMBER($BO51),IF(BM51="","",IF($BL51&lt;=$BN$3,INDEX($AU$4:$AZ$76,MATCH($Q51,$BN$4:$BN$76,0),BP$2),"")),"")</f>
        <v/>
      </c>
      <c r="BQ51" s="195" t="str">
        <f>IF(ISNUMBER($BO51),IF(BN51="","",IF($BL51&lt;=$BN$3,INDEX($AU$4:$AZ$76,MATCH($Q51,$BN$4:$BN$76,0),BQ$2),"")),"")</f>
        <v/>
      </c>
      <c r="BR51" s="196" t="str">
        <f>IF(ISNUMBER($BO51),IF(BO51="","",IF($BL51&lt;=$BN$3,INDEX($AU$4:$AZ$76,MATCH($Q51,$BN$4:$BN$76,0),BR$2),"")),"")</f>
        <v/>
      </c>
      <c r="BS51" s="196" t="str">
        <f>IF(ISNUMBER($BO51),IF(BP51="","",IF($BL51&lt;=$BN$3,INDEX($AU$4:$AZ$76,MATCH($Q51,$BN$4:$BN$76,0),BS$2),"")),"")</f>
        <v/>
      </c>
      <c r="BT51" s="197" t="str">
        <f>IF(ISNUMBER($BO51),IF(BQ51="","",IF($BL51&lt;=$BN$3,INDEX($AU$4:$AZ$76,MATCH($Q51,$BN$4:$BN$76,0),BT$2),"")),"")</f>
        <v/>
      </c>
      <c r="BU51" s="197" t="str">
        <f>IF(ISNUMBER($BO51),IF(BR51="","",IF($BL51&lt;=$BN$3,INDEX($AU$4:$AZ$76,MATCH($Q51,$BN$4:$BN$76,0),BU$2),"")),"")</f>
        <v/>
      </c>
      <c r="BV51" s="196" t="str">
        <f>IF(ISNUMBER($BO51),IF(BS51="","",IF($BL51&lt;=$BN$3,INDEX($AU$4:$BE$76,MATCH($Q51,$BN$4:$BN$76,0),BV$2),"")),"")</f>
        <v/>
      </c>
      <c r="BW51" s="195" t="str">
        <f t="shared" si="20"/>
        <v/>
      </c>
      <c r="BX51" s="196" t="str">
        <f t="shared" si="11"/>
        <v/>
      </c>
      <c r="BY51" s="195" t="str">
        <f t="shared" si="21"/>
        <v/>
      </c>
      <c r="BZ51" s="227" t="str">
        <f t="shared" si="22"/>
        <v/>
      </c>
      <c r="CA51" s="115" t="str">
        <f t="shared" si="30"/>
        <v/>
      </c>
      <c r="CB51" s="170" t="str">
        <f>IF(ISNUMBER($BO51),IF(BS51="","",IF($BL51&lt;=$BN$3,INDEX($AU$4:$BG$76,MATCH($Q51,$BN$4:$BN$76,0),CB$2),"")),"")</f>
        <v/>
      </c>
      <c r="CC51" s="170" t="str">
        <f>IF(ISNUMBER($BO51),IF(BS51="","",IF($BL51&lt;=$BN$3,INDEX($AU$4:$BG$76,MATCH($Q51,$BN$4:$BN$76,0),CC$2),"")),"")</f>
        <v/>
      </c>
      <c r="CD51" s="207" t="str">
        <f t="shared" si="23"/>
        <v/>
      </c>
      <c r="CE51" s="207" t="str">
        <f t="shared" si="24"/>
        <v/>
      </c>
      <c r="CF51" s="207" t="str">
        <f t="shared" si="25"/>
        <v/>
      </c>
      <c r="CG51" s="222"/>
      <c r="CH51" s="222"/>
      <c r="CI51" s="207"/>
      <c r="CJ51" s="172"/>
      <c r="CK51" s="175"/>
      <c r="CL51" s="175"/>
      <c r="CM51" s="104"/>
      <c r="CN51" s="104"/>
      <c r="CO51" s="104"/>
      <c r="CP51" s="104"/>
      <c r="CQ51" s="104" t="s">
        <v>132</v>
      </c>
      <c r="CR51" s="104"/>
      <c r="CS51" s="104"/>
      <c r="CT51" s="104"/>
      <c r="CU51" s="104"/>
      <c r="CV51" s="104"/>
      <c r="CW51" s="104"/>
      <c r="CX51" s="104"/>
      <c r="CY51" s="104"/>
      <c r="CZ51" s="104"/>
      <c r="DA51" s="104"/>
      <c r="DB51" s="104"/>
      <c r="DC51" s="104"/>
      <c r="DD51" s="104"/>
      <c r="DE51" s="104"/>
      <c r="DF51" s="104"/>
      <c r="DG51" s="104"/>
      <c r="DH51" s="104"/>
      <c r="DI51" s="104"/>
      <c r="DJ51" s="104"/>
      <c r="DK51" s="104"/>
      <c r="DL51" s="104"/>
      <c r="DM51" s="104"/>
    </row>
    <row r="52" spans="1:117" ht="14.25" customHeight="1" x14ac:dyDescent="0.25">
      <c r="A52" s="98">
        <f t="shared" si="27"/>
        <v>49</v>
      </c>
      <c r="B52" s="28"/>
      <c r="C52" s="116" t="s">
        <v>338</v>
      </c>
      <c r="D52" s="74" t="s">
        <v>147</v>
      </c>
      <c r="E52" s="74" t="s">
        <v>339</v>
      </c>
      <c r="F52" s="102">
        <v>460595</v>
      </c>
      <c r="G52" s="102">
        <v>7569395</v>
      </c>
      <c r="H52" s="95" t="s">
        <v>340</v>
      </c>
      <c r="I52" s="74" t="s">
        <v>295</v>
      </c>
      <c r="J52" s="74" t="s">
        <v>31</v>
      </c>
      <c r="K52" s="74">
        <v>36</v>
      </c>
      <c r="L52" s="86" t="str">
        <f t="shared" si="44"/>
        <v/>
      </c>
      <c r="M52" s="25" t="str">
        <f t="shared" si="64"/>
        <v xml:space="preserve">LMB08 </v>
      </c>
      <c r="N52" s="81">
        <f t="shared" si="69"/>
        <v>460595</v>
      </c>
      <c r="O52" s="81">
        <f t="shared" si="69"/>
        <v>7569395</v>
      </c>
      <c r="P52" s="30">
        <f t="shared" si="28"/>
        <v>15</v>
      </c>
      <c r="Q52" s="30">
        <f t="shared" si="29"/>
        <v>49</v>
      </c>
      <c r="R52" s="39" t="str">
        <f>p_Cambuquira_i!R18</f>
        <v>469295 m E</v>
      </c>
      <c r="S52" s="39" t="str">
        <f>p_Cambuquira_i!S18</f>
        <v>7582772 m S</v>
      </c>
      <c r="T52" s="31" t="s">
        <v>114</v>
      </c>
      <c r="U52" s="164" t="str">
        <f>p_Cambuquira_i!U18</f>
        <v>Cam</v>
      </c>
      <c r="V52" s="38" t="str">
        <f>p_Cambuquira_i!V18</f>
        <v xml:space="preserve">CAM15 </v>
      </c>
      <c r="W52" s="39" t="str">
        <f>p_Cambuquira_i!W18</f>
        <v xml:space="preserve">PM </v>
      </c>
      <c r="X52" s="38" t="str">
        <f>p_Cambuquira_i!X18</f>
        <v xml:space="preserve">PM </v>
      </c>
      <c r="Y52" s="33">
        <f>IF(X52=CK$4,CN$4,IF(X52=CK$5,CN$5,IF(X52=CK$6,CN$6,IF(X52=CK$7,CN$7,IF(X52=CK$8,CN$8,IF(X52=CK$9,CN$9,IF(X52=CK$10,CN$10,"")))))))</f>
        <v>5</v>
      </c>
      <c r="Z52" s="53">
        <f>p_Cambuquira_i!Z18</f>
        <v>20</v>
      </c>
      <c r="AA52" s="54" t="str">
        <f>p_Cambuquira_i!AA18</f>
        <v xml:space="preserve">sd </v>
      </c>
      <c r="AB52" s="39" t="str">
        <f>p_Cambuquira_i!AB18</f>
        <v>-</v>
      </c>
      <c r="AC52" s="166">
        <f>p_Cambuquira_i!AD18</f>
        <v>1715314.3996045</v>
      </c>
      <c r="AD52" s="166">
        <f>p_Cambuquira_i!AE18</f>
        <v>7536142.3277433999</v>
      </c>
      <c r="AE52" s="39">
        <f>p_Cambuquira_i!AF18</f>
        <v>941.2</v>
      </c>
      <c r="AF52" s="39">
        <f>p_Cambuquira_i!AG18</f>
        <v>17</v>
      </c>
      <c r="AG52" s="39">
        <f>p_Cambuquira_i!AH18</f>
        <v>0</v>
      </c>
      <c r="AH52" s="39">
        <v>929.53060000000005</v>
      </c>
      <c r="AI52" s="39"/>
      <c r="AJ52" s="31"/>
      <c r="AK52" t="str">
        <f>""</f>
        <v/>
      </c>
      <c r="AL52" t="str">
        <f>""</f>
        <v/>
      </c>
      <c r="AM52" t="str">
        <f>""</f>
        <v/>
      </c>
      <c r="AN52" s="36">
        <f>IF(AND(ISNUMBER(Q52),ISNUMBER(AA52)),MAX(AN$4:AN51)+1,0)</f>
        <v>0</v>
      </c>
      <c r="AO52" s="1">
        <f t="shared" si="45"/>
        <v>16.361754529995768</v>
      </c>
      <c r="AP52" s="1">
        <f t="shared" si="46"/>
        <v>1.2434283056968225E-4</v>
      </c>
      <c r="AQ52" s="36">
        <f>IF(AA52=CK$11,0,IF(AND(ISNUMBER(Y52),ISNUMBER(Q52)),MAX(AQ$4:AQ51)+1,0))</f>
        <v>0</v>
      </c>
      <c r="AR52" s="73">
        <f t="shared" si="65"/>
        <v>82</v>
      </c>
      <c r="AS52" s="73" t="str">
        <f t="shared" si="17"/>
        <v>Cam2</v>
      </c>
      <c r="AT52" s="73" t="str">
        <f t="shared" si="66"/>
        <v xml:space="preserve">MAR17 </v>
      </c>
      <c r="AU52" s="58" t="str">
        <f t="shared" si="67"/>
        <v xml:space="preserve">NC </v>
      </c>
      <c r="AV52" s="58">
        <f t="shared" si="47"/>
        <v>49</v>
      </c>
      <c r="AW52" s="68">
        <f t="shared" si="18"/>
        <v>1714624.6320682</v>
      </c>
      <c r="AX52" s="68">
        <f t="shared" si="10"/>
        <v>7537172.3663670998</v>
      </c>
      <c r="AY52" s="160">
        <f>IF(BH52="",BC52,IF(ISNUMBER(AX52),BC52-BH52,""))</f>
        <v>929.53060000000005</v>
      </c>
      <c r="AZ52" s="160">
        <f>IF(ISNUMBER(AX52),IF(ISNUMBER(AY52-BD52),AY52-BD52,AY52),"")</f>
        <v>929.53060000000005</v>
      </c>
      <c r="BA52" s="160"/>
      <c r="BB52" s="160"/>
      <c r="BC52" s="68">
        <f>IF($Q52&lt;=$AQ$3,INDEX($AC$4:$AE$141,$AR52,AE$3),"")</f>
        <v>929.4</v>
      </c>
      <c r="BD52" s="188" t="str">
        <f>IF($Q52&lt;=$AQ$3,INDEX($Z$4:$AA$141,$AR52,AC$3),"")</f>
        <v xml:space="preserve">- </v>
      </c>
      <c r="BE52" s="105">
        <f>IF($Q52&lt;=$AQ$3,INDEX($Z$4:$AA$141,$AR52,AD$3),"")</f>
        <v>1800</v>
      </c>
      <c r="BF52" s="71" t="s">
        <v>132</v>
      </c>
      <c r="BG52" s="105">
        <v>929.53060000000005</v>
      </c>
      <c r="BH52" s="158">
        <f>IF(AU52=BH$3,"",IF(ISNUMBER(AW52),IF(BH$2=0,ABS(BC52-BG52),BC52-BG52),""))</f>
        <v>-0.13060000000007221</v>
      </c>
      <c r="BI52" s="170">
        <f>IF(ISNUMBER(BG52),IF(AS52=CS$4,CN$4,IF(AS52=CS$5,CN$5,IF(AS52=CS$6,CN$6,IF(AS52=CS$7,CN$7,IF(AS52=CS$8,CN$8,""))))),"")</f>
        <v>3</v>
      </c>
      <c r="BJ52" s="171" t="str">
        <f>IF(ISNUMBER(BI52),INDEX(CU$4:CU$8,BI52,1),"")</f>
        <v>Cam_Marimbeiro</v>
      </c>
      <c r="BK52" s="171" t="s">
        <v>132</v>
      </c>
      <c r="BL52" s="170">
        <f>IF(BI52=1,MAX(BL$4:BL51)+1,0)</f>
        <v>0</v>
      </c>
      <c r="BM52" s="170" t="str">
        <f t="shared" si="19"/>
        <v/>
      </c>
      <c r="BN52" s="170">
        <f>IF(BI52=1,IF(BM52=1,MAX(BN$4:BN51)+1,0),0)</f>
        <v>0</v>
      </c>
      <c r="BO52" s="73" t="str">
        <f>IF(BM52="","",IF(BL52&lt;=BN$3,MATCH(Q52,BN$4:BN$141,0),""))</f>
        <v/>
      </c>
      <c r="BP52" s="198" t="str">
        <f>IF(ISNUMBER($BO52),IF(BM52="","",IF($BL52&lt;=$BN$3,INDEX($AU$4:$AZ$76,MATCH($Q52,$BN$4:$BN$76,0),BP$2),"")),"")</f>
        <v/>
      </c>
      <c r="BQ52" s="195" t="str">
        <f>IF(ISNUMBER($BO52),IF(BN52="","",IF($BL52&lt;=$BN$3,INDEX($AU$4:$AZ$76,MATCH($Q52,$BN$4:$BN$76,0),BQ$2),"")),"")</f>
        <v/>
      </c>
      <c r="BR52" s="196" t="str">
        <f>IF(ISNUMBER($BO52),IF(BO52="","",IF($BL52&lt;=$BN$3,INDEX($AU$4:$AZ$76,MATCH($Q52,$BN$4:$BN$76,0),BR$2),"")),"")</f>
        <v/>
      </c>
      <c r="BS52" s="196" t="str">
        <f>IF(ISNUMBER($BO52),IF(BP52="","",IF($BL52&lt;=$BN$3,INDEX($AU$4:$AZ$76,MATCH($Q52,$BN$4:$BN$76,0),BS$2),"")),"")</f>
        <v/>
      </c>
      <c r="BT52" s="197" t="str">
        <f>IF(ISNUMBER($BO52),IF(BQ52="","",IF($BL52&lt;=$BN$3,INDEX($AU$4:$AZ$76,MATCH($Q52,$BN$4:$BN$76,0),BT$2),"")),"")</f>
        <v/>
      </c>
      <c r="BU52" s="197" t="str">
        <f>IF(ISNUMBER($BO52),IF(BR52="","",IF($BL52&lt;=$BN$3,INDEX($AU$4:$AZ$76,MATCH($Q52,$BN$4:$BN$76,0),BU$2),"")),"")</f>
        <v/>
      </c>
      <c r="BV52" s="196" t="str">
        <f>IF(ISNUMBER($BO52),IF(BS52="","",IF($BL52&lt;=$BN$3,INDEX($AU$4:$BE$76,MATCH($Q52,$BN$4:$BN$76,0),BV$2),"")),"")</f>
        <v/>
      </c>
      <c r="BW52" s="195" t="str">
        <f t="shared" si="20"/>
        <v/>
      </c>
      <c r="BX52" s="196" t="str">
        <f t="shared" si="11"/>
        <v/>
      </c>
      <c r="BY52" s="195" t="str">
        <f t="shared" si="21"/>
        <v/>
      </c>
      <c r="BZ52" s="227" t="str">
        <f t="shared" si="22"/>
        <v/>
      </c>
      <c r="CA52" s="115" t="str">
        <f t="shared" si="30"/>
        <v/>
      </c>
      <c r="CB52" s="170" t="str">
        <f>IF(ISNUMBER($BO52),IF(BS52="","",IF($BL52&lt;=$BN$3,INDEX($AU$4:$BG$76,MATCH($Q52,$BN$4:$BN$76,0),CB$2),"")),"")</f>
        <v/>
      </c>
      <c r="CC52" s="170" t="str">
        <f>IF(ISNUMBER($BO52),IF(BS52="","",IF($BL52&lt;=$BN$3,INDEX($AU$4:$BG$76,MATCH($Q52,$BN$4:$BN$76,0),CC$2),"")),"")</f>
        <v/>
      </c>
      <c r="CD52" s="207" t="str">
        <f t="shared" si="23"/>
        <v/>
      </c>
      <c r="CE52" s="207" t="str">
        <f t="shared" si="24"/>
        <v/>
      </c>
      <c r="CF52" s="207" t="str">
        <f t="shared" si="25"/>
        <v/>
      </c>
      <c r="CG52" s="222"/>
      <c r="CH52" s="222"/>
      <c r="CI52" s="207"/>
      <c r="CJ52" s="172"/>
      <c r="CK52" s="175"/>
      <c r="CL52" s="175"/>
      <c r="CM52" s="104"/>
      <c r="CN52" s="104"/>
      <c r="CO52" s="104"/>
      <c r="CP52" s="104"/>
      <c r="CQ52" s="104" t="s">
        <v>132</v>
      </c>
      <c r="CR52" s="104"/>
      <c r="CS52" s="104"/>
      <c r="CT52" s="104"/>
      <c r="CU52" s="104"/>
      <c r="CV52" s="104"/>
      <c r="CW52" s="104"/>
      <c r="CX52" s="104"/>
      <c r="CY52" s="104"/>
      <c r="CZ52" s="104"/>
      <c r="DA52" s="104"/>
      <c r="DB52" s="104"/>
      <c r="DC52" s="104"/>
      <c r="DD52" s="104"/>
      <c r="DE52" s="104"/>
      <c r="DF52" s="104"/>
      <c r="DG52" s="104"/>
      <c r="DH52" s="104"/>
      <c r="DI52" s="104"/>
      <c r="DJ52" s="104"/>
      <c r="DK52" s="104"/>
      <c r="DL52" s="104"/>
      <c r="DM52" s="104"/>
    </row>
    <row r="53" spans="1:117" ht="14.25" customHeight="1" x14ac:dyDescent="0.25">
      <c r="A53" s="98">
        <f t="shared" si="27"/>
        <v>50</v>
      </c>
      <c r="B53" s="28"/>
      <c r="C53" s="116" t="s">
        <v>338</v>
      </c>
      <c r="D53" s="74" t="s">
        <v>147</v>
      </c>
      <c r="E53" s="74" t="s">
        <v>339</v>
      </c>
      <c r="F53" s="102">
        <v>460595</v>
      </c>
      <c r="G53" s="102">
        <v>7569395</v>
      </c>
      <c r="H53" s="95" t="s">
        <v>340</v>
      </c>
      <c r="I53" s="74" t="s">
        <v>295</v>
      </c>
      <c r="J53" s="74" t="s">
        <v>31</v>
      </c>
      <c r="K53" s="74">
        <v>36</v>
      </c>
      <c r="L53" s="86" t="str">
        <f t="shared" si="44"/>
        <v/>
      </c>
      <c r="M53" s="25" t="str">
        <f t="shared" si="64"/>
        <v xml:space="preserve">LMB08 </v>
      </c>
      <c r="N53" s="81">
        <f t="shared" si="69"/>
        <v>460595</v>
      </c>
      <c r="O53" s="81">
        <f t="shared" si="69"/>
        <v>7569395</v>
      </c>
      <c r="P53" s="30">
        <f t="shared" si="28"/>
        <v>16</v>
      </c>
      <c r="Q53" s="30">
        <f t="shared" si="29"/>
        <v>50</v>
      </c>
      <c r="R53" s="39" t="str">
        <f>p_Cambuquira_i!R19</f>
        <v>470110 m E</v>
      </c>
      <c r="S53" s="39" t="str">
        <f>p_Cambuquira_i!S19</f>
        <v>7583580 m S</v>
      </c>
      <c r="T53" s="31" t="s">
        <v>114</v>
      </c>
      <c r="U53" s="164" t="str">
        <f>p_Cambuquira_i!U19</f>
        <v>Cam</v>
      </c>
      <c r="V53" s="38" t="str">
        <f>p_Cambuquira_i!V19</f>
        <v xml:space="preserve">CAM16 </v>
      </c>
      <c r="W53" s="39" t="str">
        <f>p_Cambuquira_i!W19</f>
        <v xml:space="preserve">PM </v>
      </c>
      <c r="X53" s="38" t="str">
        <f>p_Cambuquira_i!X19</f>
        <v xml:space="preserve">PM </v>
      </c>
      <c r="Y53" s="33">
        <f>IF(X53=CK$4,CN$4,IF(X53=CK$5,CN$5,IF(X53=CK$6,CN$6,IF(X53=CK$7,CN$7,IF(X53=CK$8,CN$8,IF(X53=CK$9,CN$9,IF(X53=CK$10,CN$10,"")))))))</f>
        <v>5</v>
      </c>
      <c r="Z53" s="53">
        <f>p_Cambuquira_i!Z19</f>
        <v>3</v>
      </c>
      <c r="AA53" s="54" t="str">
        <f>p_Cambuquira_i!AA19</f>
        <v xml:space="preserve">sd </v>
      </c>
      <c r="AB53" s="39" t="str">
        <f>p_Cambuquira_i!AB19</f>
        <v>-</v>
      </c>
      <c r="AC53" s="166">
        <f>p_Cambuquira_i!AD19</f>
        <v>1716206.6002737</v>
      </c>
      <c r="AD53" s="166">
        <f>p_Cambuquira_i!AE19</f>
        <v>7536897.1472813999</v>
      </c>
      <c r="AE53" s="39">
        <f>p_Cambuquira_i!AF19</f>
        <v>917.9</v>
      </c>
      <c r="AF53" s="39">
        <f>p_Cambuquira_i!AG19</f>
        <v>16</v>
      </c>
      <c r="AG53" s="39">
        <f>p_Cambuquira_i!AH19</f>
        <v>0</v>
      </c>
      <c r="AH53" s="39">
        <v>887.86500000000001</v>
      </c>
      <c r="AI53" s="39"/>
      <c r="AJ53" s="31"/>
      <c r="AK53" t="str">
        <f>""</f>
        <v/>
      </c>
      <c r="AL53" t="str">
        <f>""</f>
        <v/>
      </c>
      <c r="AM53" t="str">
        <f>""</f>
        <v/>
      </c>
      <c r="AN53" s="36">
        <f>IF(AND(ISNUMBER(Q53),ISNUMBER(AA53)),MAX(AN$4:AN52)+1,0)</f>
        <v>0</v>
      </c>
      <c r="AO53" s="1">
        <f t="shared" si="45"/>
        <v>16.363393322292687</v>
      </c>
      <c r="AP53" s="1">
        <f t="shared" si="46"/>
        <v>1.2126464532502268E-4</v>
      </c>
      <c r="AQ53" s="36">
        <f>IF(AA53=CK$11,0,IF(AND(ISNUMBER(Y53),ISNUMBER(Q53)),MAX(AQ$4:AQ52)+1,0))</f>
        <v>0</v>
      </c>
      <c r="AR53" s="73">
        <f t="shared" si="65"/>
        <v>86</v>
      </c>
      <c r="AS53" s="73" t="str">
        <f t="shared" si="17"/>
        <v>Cam2</v>
      </c>
      <c r="AT53" s="73" t="str">
        <f t="shared" si="66"/>
        <v xml:space="preserve">MAR21 </v>
      </c>
      <c r="AU53" s="58" t="str">
        <f t="shared" si="67"/>
        <v xml:space="preserve">PT </v>
      </c>
      <c r="AV53" s="58">
        <f t="shared" si="47"/>
        <v>50</v>
      </c>
      <c r="AW53" s="68">
        <f t="shared" si="18"/>
        <v>1713721.6073069</v>
      </c>
      <c r="AX53" s="68">
        <f t="shared" si="10"/>
        <v>7536409.2427872997</v>
      </c>
      <c r="AY53" s="160">
        <f>IF(BH53="",BC53,IF(ISNUMBER(AX53),BC53-BH53,""))</f>
        <v>887.86500000000001</v>
      </c>
      <c r="AZ53" s="160">
        <f>IF(ISNUMBER(AX53),IF(ISNUMBER(AY53-BD53),AY53-BD53,AY53),"")</f>
        <v>835.86500000000001</v>
      </c>
      <c r="BA53" s="160"/>
      <c r="BB53" s="160"/>
      <c r="BC53" s="68">
        <f>IF($Q53&lt;=$AQ$3,INDEX($AC$4:$AE$141,$AR53,AE$3),"")</f>
        <v>886.9</v>
      </c>
      <c r="BD53" s="188">
        <f>IF($Q53&lt;=$AQ$3,INDEX($Z$4:$AA$141,$AR53,AC$3),"")</f>
        <v>52</v>
      </c>
      <c r="BE53" s="105">
        <f>IF($Q53&lt;=$AQ$3,INDEX($Z$4:$AA$141,$AR53,AD$3),"")</f>
        <v>6470</v>
      </c>
      <c r="BF53" s="71" t="s">
        <v>132</v>
      </c>
      <c r="BG53" s="105">
        <v>887.86500000000001</v>
      </c>
      <c r="BH53" s="158">
        <f>IF(AU53=BH$3,"",IF(ISNUMBER(AW53),IF(BH$2=0,ABS(BC53-BG53),BC53-BG53),""))</f>
        <v>-0.96500000000003183</v>
      </c>
      <c r="BI53" s="170">
        <f>IF(ISNUMBER(BG53),IF(AS53=CS$4,CN$4,IF(AS53=CS$5,CN$5,IF(AS53=CS$6,CN$6,IF(AS53=CS$7,CN$7,IF(AS53=CS$8,CN$8,""))))),"")</f>
        <v>3</v>
      </c>
      <c r="BJ53" s="171" t="str">
        <f>IF(ISNUMBER(BI53),INDEX(CU$4:CU$8,BI53,1),"")</f>
        <v>Cam_Marimbeiro</v>
      </c>
      <c r="BK53" s="171" t="s">
        <v>132</v>
      </c>
      <c r="BL53" s="170">
        <f>IF(BI53=1,MAX(BL$4:BL52)+1,0)</f>
        <v>0</v>
      </c>
      <c r="BM53" s="170" t="str">
        <f t="shared" si="19"/>
        <v/>
      </c>
      <c r="BN53" s="170">
        <f>IF(BI53=1,IF(BM53=1,MAX(BN$4:BN52)+1,0),0)</f>
        <v>0</v>
      </c>
      <c r="BO53" s="73" t="str">
        <f>IF(BM53="","",IF(BL53&lt;=BN$3,MATCH(Q53,BN$4:BN$141,0),""))</f>
        <v/>
      </c>
      <c r="BP53" s="198" t="str">
        <f>IF(ISNUMBER($BO53),IF(BM53="","",IF($BL53&lt;=$BN$3,INDEX($AU$4:$AZ$76,MATCH($Q53,$BN$4:$BN$76,0),BP$2),"")),"")</f>
        <v/>
      </c>
      <c r="BQ53" s="195" t="str">
        <f>IF(ISNUMBER($BO53),IF(BN53="","",IF($BL53&lt;=$BN$3,INDEX($AU$4:$AZ$76,MATCH($Q53,$BN$4:$BN$76,0),BQ$2),"")),"")</f>
        <v/>
      </c>
      <c r="BR53" s="196" t="str">
        <f>IF(ISNUMBER($BO53),IF(BO53="","",IF($BL53&lt;=$BN$3,INDEX($AU$4:$AZ$76,MATCH($Q53,$BN$4:$BN$76,0),BR$2),"")),"")</f>
        <v/>
      </c>
      <c r="BS53" s="196" t="str">
        <f>IF(ISNUMBER($BO53),IF(BP53="","",IF($BL53&lt;=$BN$3,INDEX($AU$4:$AZ$76,MATCH($Q53,$BN$4:$BN$76,0),BS$2),"")),"")</f>
        <v/>
      </c>
      <c r="BT53" s="197" t="str">
        <f>IF(ISNUMBER($BO53),IF(BQ53="","",IF($BL53&lt;=$BN$3,INDEX($AU$4:$AZ$76,MATCH($Q53,$BN$4:$BN$76,0),BT$2),"")),"")</f>
        <v/>
      </c>
      <c r="BU53" s="197" t="str">
        <f>IF(ISNUMBER($BO53),IF(BR53="","",IF($BL53&lt;=$BN$3,INDEX($AU$4:$AZ$76,MATCH($Q53,$BN$4:$BN$76,0),BU$2),"")),"")</f>
        <v/>
      </c>
      <c r="BV53" s="196" t="str">
        <f>IF(ISNUMBER($BO53),IF(BS53="","",IF($BL53&lt;=$BN$3,INDEX($AU$4:$BE$76,MATCH($Q53,$BN$4:$BN$76,0),BV$2),"")),"")</f>
        <v/>
      </c>
      <c r="BW53" s="195" t="str">
        <f t="shared" si="20"/>
        <v/>
      </c>
      <c r="BX53" s="196" t="str">
        <f t="shared" si="11"/>
        <v/>
      </c>
      <c r="BY53" s="195" t="str">
        <f t="shared" si="21"/>
        <v/>
      </c>
      <c r="BZ53" s="227" t="str">
        <f t="shared" si="22"/>
        <v/>
      </c>
      <c r="CA53" s="115" t="str">
        <f t="shared" si="30"/>
        <v/>
      </c>
      <c r="CB53" s="170" t="str">
        <f>IF(ISNUMBER($BO53),IF(BS53="","",IF($BL53&lt;=$BN$3,INDEX($AU$4:$BG$76,MATCH($Q53,$BN$4:$BN$76,0),CB$2),"")),"")</f>
        <v/>
      </c>
      <c r="CC53" s="170" t="str">
        <f>IF(ISNUMBER($BO53),IF(BS53="","",IF($BL53&lt;=$BN$3,INDEX($AU$4:$BG$76,MATCH($Q53,$BN$4:$BN$76,0),CC$2),"")),"")</f>
        <v/>
      </c>
      <c r="CD53" s="207" t="str">
        <f t="shared" si="23"/>
        <v/>
      </c>
      <c r="CE53" s="207" t="str">
        <f t="shared" si="24"/>
        <v/>
      </c>
      <c r="CF53" s="207" t="str">
        <f t="shared" si="25"/>
        <v/>
      </c>
      <c r="CG53" s="222"/>
      <c r="CH53" s="222"/>
      <c r="CI53" s="207"/>
      <c r="CJ53" s="172"/>
      <c r="CK53" s="175"/>
      <c r="CL53" s="175"/>
      <c r="CM53" s="104"/>
      <c r="CN53" s="104"/>
      <c r="CO53" s="104"/>
      <c r="CP53" s="104"/>
      <c r="CQ53" s="104" t="s">
        <v>132</v>
      </c>
      <c r="CR53" s="104"/>
      <c r="CS53" s="104"/>
      <c r="CT53" s="104"/>
      <c r="CU53" s="104"/>
      <c r="CV53" s="104"/>
      <c r="CW53" s="104"/>
      <c r="CX53" s="104"/>
      <c r="CY53" s="104"/>
      <c r="CZ53" s="104"/>
      <c r="DA53" s="104"/>
      <c r="DB53" s="104"/>
      <c r="DC53" s="104"/>
      <c r="DD53" s="104"/>
      <c r="DE53" s="104"/>
      <c r="DF53" s="104"/>
      <c r="DG53" s="104"/>
      <c r="DH53" s="104"/>
      <c r="DI53" s="104"/>
      <c r="DJ53" s="104"/>
      <c r="DK53" s="104"/>
      <c r="DL53" s="104"/>
      <c r="DM53" s="104"/>
    </row>
    <row r="54" spans="1:117" ht="14.25" customHeight="1" x14ac:dyDescent="0.25">
      <c r="A54" s="98">
        <f t="shared" si="27"/>
        <v>51</v>
      </c>
      <c r="B54" s="28"/>
      <c r="C54" s="116" t="s">
        <v>338</v>
      </c>
      <c r="D54" s="74" t="s">
        <v>147</v>
      </c>
      <c r="E54" s="74" t="s">
        <v>339</v>
      </c>
      <c r="F54" s="102">
        <v>460595</v>
      </c>
      <c r="G54" s="102">
        <v>7569395</v>
      </c>
      <c r="H54" s="95" t="s">
        <v>340</v>
      </c>
      <c r="I54" s="74" t="s">
        <v>295</v>
      </c>
      <c r="J54" s="74" t="s">
        <v>31</v>
      </c>
      <c r="K54" s="74">
        <v>36</v>
      </c>
      <c r="L54" s="86" t="str">
        <f t="shared" si="44"/>
        <v/>
      </c>
      <c r="M54" s="25" t="str">
        <f t="shared" si="64"/>
        <v xml:space="preserve">LMB08 </v>
      </c>
      <c r="N54" s="81">
        <f t="shared" si="69"/>
        <v>460595</v>
      </c>
      <c r="O54" s="81">
        <f t="shared" si="69"/>
        <v>7569395</v>
      </c>
      <c r="P54" s="30">
        <f t="shared" si="28"/>
        <v>17</v>
      </c>
      <c r="Q54" s="30">
        <f t="shared" si="29"/>
        <v>51</v>
      </c>
      <c r="R54" s="39" t="str">
        <f>p_Cambuquira_i!R20</f>
        <v>470530 m E</v>
      </c>
      <c r="S54" s="39" t="str">
        <f>p_Cambuquira_i!S20</f>
        <v>7583205 m S</v>
      </c>
      <c r="T54" s="31" t="s">
        <v>114</v>
      </c>
      <c r="U54" s="164" t="str">
        <f>p_Cambuquira_i!U20</f>
        <v>Cam</v>
      </c>
      <c r="V54" s="38" t="str">
        <f>p_Cambuquira_i!V20</f>
        <v xml:space="preserve">CAM17 </v>
      </c>
      <c r="W54" s="39" t="str">
        <f>p_Cambuquira_i!W20</f>
        <v xml:space="preserve">PM </v>
      </c>
      <c r="X54" s="38" t="str">
        <f>p_Cambuquira_i!X20</f>
        <v xml:space="preserve">PM </v>
      </c>
      <c r="Y54" s="33">
        <f>IF(X54=CK$4,CN$4,IF(X54=CK$5,CN$5,IF(X54=CK$6,CN$6,IF(X54=CK$7,CN$7,IF(X54=CK$8,CN$8,IF(X54=CK$9,CN$9,IF(X54=CK$10,CN$10,"")))))))</f>
        <v>5</v>
      </c>
      <c r="Z54" s="53">
        <f>p_Cambuquira_i!Z20</f>
        <v>1.5</v>
      </c>
      <c r="AA54" s="54" t="str">
        <f>p_Cambuquira_i!AA20</f>
        <v xml:space="preserve">sd </v>
      </c>
      <c r="AB54" s="39" t="str">
        <f>p_Cambuquira_i!AB20</f>
        <v>-</v>
      </c>
      <c r="AC54" s="166">
        <f>p_Cambuquira_i!AD20</f>
        <v>1716602.8713002</v>
      </c>
      <c r="AD54" s="166">
        <f>p_Cambuquira_i!AE20</f>
        <v>7536482.7490999997</v>
      </c>
      <c r="AE54" s="39">
        <f>p_Cambuquira_i!AF20</f>
        <v>951</v>
      </c>
      <c r="AF54" s="39">
        <f>p_Cambuquira_i!AG20</f>
        <v>15</v>
      </c>
      <c r="AG54" s="39">
        <f>p_Cambuquira_i!AH20</f>
        <v>0</v>
      </c>
      <c r="AH54" s="39">
        <v>889.01900000000001</v>
      </c>
      <c r="AI54" s="39"/>
      <c r="AJ54" s="31"/>
      <c r="AK54" t="str">
        <f>""</f>
        <v/>
      </c>
      <c r="AL54" t="str">
        <f>""</f>
        <v/>
      </c>
      <c r="AM54" t="str">
        <f>""</f>
        <v/>
      </c>
      <c r="AN54" s="36">
        <f>IF(AND(ISNUMBER(Q54),ISNUMBER(AA54)),MAX(AN$4:AN53)+1,0)</f>
        <v>0</v>
      </c>
      <c r="AO54" s="1">
        <f t="shared" si="45"/>
        <v>16.362493620425752</v>
      </c>
      <c r="AP54" s="1">
        <f t="shared" si="46"/>
        <v>1.2563751792580517E-4</v>
      </c>
      <c r="AQ54" s="36">
        <f>IF(AA54=CK$11,0,IF(AND(ISNUMBER(Y54),ISNUMBER(Q54)),MAX(AQ$4:AQ53)+1,0))</f>
        <v>0</v>
      </c>
      <c r="AR54" s="73">
        <f t="shared" si="65"/>
        <v>87</v>
      </c>
      <c r="AS54" s="73" t="str">
        <f t="shared" si="17"/>
        <v>Cam2</v>
      </c>
      <c r="AT54" s="73" t="str">
        <f t="shared" si="66"/>
        <v xml:space="preserve">MAR22 </v>
      </c>
      <c r="AU54" s="58" t="str">
        <f t="shared" si="67"/>
        <v xml:space="preserve">PT </v>
      </c>
      <c r="AV54" s="58">
        <f t="shared" si="47"/>
        <v>51</v>
      </c>
      <c r="AW54" s="68">
        <f t="shared" si="18"/>
        <v>1713690.0927720999</v>
      </c>
      <c r="AX54" s="68">
        <f t="shared" si="10"/>
        <v>7536462.8061878998</v>
      </c>
      <c r="AY54" s="160">
        <f>IF(BH54="",BC54,IF(ISNUMBER(AX54),BC54-BH54,""))</f>
        <v>889.01900000000001</v>
      </c>
      <c r="AZ54" s="160">
        <f>IF(ISNUMBER(AX54),IF(ISNUMBER(AY54-BD54),AY54-BD54,AY54),"")</f>
        <v>828.81899999999996</v>
      </c>
      <c r="BA54" s="160"/>
      <c r="BB54" s="160"/>
      <c r="BC54" s="68">
        <f>IF($Q54&lt;=$AQ$3,INDEX($AC$4:$AE$141,$AR54,AE$3),"")</f>
        <v>890.5</v>
      </c>
      <c r="BD54" s="188">
        <f>IF($Q54&lt;=$AQ$3,INDEX($Z$4:$AA$141,$AR54,AC$3),"")</f>
        <v>60.2</v>
      </c>
      <c r="BE54" s="105">
        <f>IF($Q54&lt;=$AQ$3,INDEX($Z$4:$AA$141,$AR54,AD$3),"")</f>
        <v>9430</v>
      </c>
      <c r="BF54" s="71" t="s">
        <v>132</v>
      </c>
      <c r="BG54" s="105">
        <v>889.01900000000001</v>
      </c>
      <c r="BH54" s="158">
        <f>IF(AU54=BH$3,"",IF(ISNUMBER(AW54),IF(BH$2=0,ABS(BC54-BG54),BC54-BG54),""))</f>
        <v>1.4809999999999945</v>
      </c>
      <c r="BI54" s="170">
        <f>IF(ISNUMBER(BG54),IF(AS54=CS$4,CN$4,IF(AS54=CS$5,CN$5,IF(AS54=CS$6,CN$6,IF(AS54=CS$7,CN$7,IF(AS54=CS$8,CN$8,""))))),"")</f>
        <v>3</v>
      </c>
      <c r="BJ54" s="171" t="str">
        <f>IF(ISNUMBER(BI54),INDEX(CU$4:CU$8,BI54,1),"")</f>
        <v>Cam_Marimbeiro</v>
      </c>
      <c r="BK54" s="171" t="s">
        <v>132</v>
      </c>
      <c r="BL54" s="170">
        <f>IF(BI54=1,MAX(BL$4:BL53)+1,0)</f>
        <v>0</v>
      </c>
      <c r="BM54" s="170" t="str">
        <f t="shared" si="19"/>
        <v/>
      </c>
      <c r="BN54" s="170">
        <f>IF(BI54=1,IF(BM54=1,MAX(BN$4:BN53)+1,0),0)</f>
        <v>0</v>
      </c>
      <c r="BO54" s="73" t="str">
        <f>IF(BM54="","",IF(BL54&lt;=BN$3,MATCH(Q54,BN$4:BN$141,0),""))</f>
        <v/>
      </c>
      <c r="BP54" s="198" t="str">
        <f>IF(ISNUMBER($BO54),IF(BM54="","",IF($BL54&lt;=$BN$3,INDEX($AU$4:$AZ$76,MATCH($Q54,$BN$4:$BN$76,0),BP$2),"")),"")</f>
        <v/>
      </c>
      <c r="BQ54" s="195" t="str">
        <f>IF(ISNUMBER($BO54),IF(BN54="","",IF($BL54&lt;=$BN$3,INDEX($AU$4:$AZ$76,MATCH($Q54,$BN$4:$BN$76,0),BQ$2),"")),"")</f>
        <v/>
      </c>
      <c r="BR54" s="196" t="str">
        <f>IF(ISNUMBER($BO54),IF(BO54="","",IF($BL54&lt;=$BN$3,INDEX($AU$4:$AZ$76,MATCH($Q54,$BN$4:$BN$76,0),BR$2),"")),"")</f>
        <v/>
      </c>
      <c r="BS54" s="196" t="str">
        <f>IF(ISNUMBER($BO54),IF(BP54="","",IF($BL54&lt;=$BN$3,INDEX($AU$4:$AZ$76,MATCH($Q54,$BN$4:$BN$76,0),BS$2),"")),"")</f>
        <v/>
      </c>
      <c r="BT54" s="197" t="str">
        <f>IF(ISNUMBER($BO54),IF(BQ54="","",IF($BL54&lt;=$BN$3,INDEX($AU$4:$AZ$76,MATCH($Q54,$BN$4:$BN$76,0),BT$2),"")),"")</f>
        <v/>
      </c>
      <c r="BU54" s="197" t="str">
        <f>IF(ISNUMBER($BO54),IF(BR54="","",IF($BL54&lt;=$BN$3,INDEX($AU$4:$AZ$76,MATCH($Q54,$BN$4:$BN$76,0),BU$2),"")),"")</f>
        <v/>
      </c>
      <c r="BV54" s="196" t="str">
        <f>IF(ISNUMBER($BO54),IF(BS54="","",IF($BL54&lt;=$BN$3,INDEX($AU$4:$BE$76,MATCH($Q54,$BN$4:$BN$76,0),BV$2),"")),"")</f>
        <v/>
      </c>
      <c r="BW54" s="195" t="str">
        <f t="shared" si="20"/>
        <v/>
      </c>
      <c r="BX54" s="196" t="str">
        <f t="shared" si="11"/>
        <v/>
      </c>
      <c r="BY54" s="195" t="str">
        <f t="shared" si="21"/>
        <v/>
      </c>
      <c r="BZ54" s="227" t="str">
        <f t="shared" si="22"/>
        <v/>
      </c>
      <c r="CA54" s="115" t="str">
        <f t="shared" si="30"/>
        <v/>
      </c>
      <c r="CB54" s="170" t="str">
        <f>IF(ISNUMBER($BO54),IF(BS54="","",IF($BL54&lt;=$BN$3,INDEX($AU$4:$BG$76,MATCH($Q54,$BN$4:$BN$76,0),CB$2),"")),"")</f>
        <v/>
      </c>
      <c r="CC54" s="170" t="str">
        <f>IF(ISNUMBER($BO54),IF(BS54="","",IF($BL54&lt;=$BN$3,INDEX($AU$4:$BG$76,MATCH($Q54,$BN$4:$BN$76,0),CC$2),"")),"")</f>
        <v/>
      </c>
      <c r="CD54" s="207" t="str">
        <f t="shared" si="23"/>
        <v/>
      </c>
      <c r="CE54" s="207" t="str">
        <f t="shared" si="24"/>
        <v/>
      </c>
      <c r="CF54" s="207" t="str">
        <f t="shared" si="25"/>
        <v/>
      </c>
      <c r="CG54" s="222"/>
      <c r="CH54" s="222"/>
      <c r="CI54" s="207"/>
      <c r="CJ54" s="172"/>
      <c r="CK54" s="175"/>
      <c r="CL54" s="175"/>
      <c r="CM54" s="104"/>
      <c r="CN54" s="104"/>
      <c r="CO54" s="104"/>
      <c r="CP54" s="104"/>
      <c r="CQ54" s="104" t="s">
        <v>132</v>
      </c>
      <c r="CR54" s="104"/>
      <c r="CS54" s="104"/>
      <c r="CT54" s="104"/>
      <c r="CU54" s="104"/>
      <c r="CV54" s="104"/>
      <c r="CW54" s="104"/>
      <c r="CX54" s="104"/>
      <c r="CY54" s="104"/>
      <c r="CZ54" s="104"/>
      <c r="DA54" s="104"/>
      <c r="DB54" s="104"/>
      <c r="DC54" s="104"/>
      <c r="DD54" s="104"/>
      <c r="DE54" s="104"/>
      <c r="DF54" s="104"/>
      <c r="DG54" s="104"/>
      <c r="DH54" s="104"/>
      <c r="DI54" s="104"/>
      <c r="DJ54" s="104"/>
      <c r="DK54" s="104"/>
      <c r="DL54" s="104"/>
      <c r="DM54" s="104"/>
    </row>
    <row r="55" spans="1:117" ht="14.25" customHeight="1" x14ac:dyDescent="0.25">
      <c r="A55" s="98">
        <f t="shared" si="27"/>
        <v>52</v>
      </c>
      <c r="B55" s="28"/>
      <c r="C55" s="116" t="s">
        <v>338</v>
      </c>
      <c r="D55" s="74" t="s">
        <v>147</v>
      </c>
      <c r="E55" s="74" t="s">
        <v>339</v>
      </c>
      <c r="F55" s="102">
        <v>460595</v>
      </c>
      <c r="G55" s="102">
        <v>7569395</v>
      </c>
      <c r="H55" s="95" t="s">
        <v>340</v>
      </c>
      <c r="I55" s="74" t="s">
        <v>295</v>
      </c>
      <c r="J55" s="74" t="s">
        <v>31</v>
      </c>
      <c r="K55" s="74">
        <v>36</v>
      </c>
      <c r="L55" s="86" t="str">
        <f t="shared" si="44"/>
        <v/>
      </c>
      <c r="M55" s="25" t="str">
        <f t="shared" si="64"/>
        <v xml:space="preserve">LMB08 </v>
      </c>
      <c r="N55" s="81">
        <f t="shared" si="69"/>
        <v>460595</v>
      </c>
      <c r="O55" s="81">
        <f t="shared" si="69"/>
        <v>7569395</v>
      </c>
      <c r="P55" s="30">
        <f t="shared" si="28"/>
        <v>18</v>
      </c>
      <c r="Q55" s="30">
        <f t="shared" si="29"/>
        <v>52</v>
      </c>
      <c r="R55" s="39" t="str">
        <f>p_Cambuquira_i!R21</f>
        <v>470250 m E</v>
      </c>
      <c r="S55" s="39" t="str">
        <f>p_Cambuquira_i!S21</f>
        <v>7583450 m S</v>
      </c>
      <c r="T55" s="31" t="s">
        <v>114</v>
      </c>
      <c r="U55" s="164" t="str">
        <f>p_Cambuquira_i!U21</f>
        <v>Cam</v>
      </c>
      <c r="V55" s="38" t="str">
        <f>p_Cambuquira_i!V21</f>
        <v xml:space="preserve">CAM18 </v>
      </c>
      <c r="W55" s="39" t="str">
        <f>p_Cambuquira_i!W21</f>
        <v xml:space="preserve">PT(5) </v>
      </c>
      <c r="X55" s="38" t="str">
        <f>p_Cambuquira_i!X21</f>
        <v xml:space="preserve">PT </v>
      </c>
      <c r="Y55" s="33">
        <f>IF(X55=CK$4,CN$4,IF(X55=CK$5,CN$5,IF(X55=CK$6,CN$6,IF(X55=CK$7,CN$7,IF(X55=CK$8,CN$8,IF(X55=CK$9,CN$9,IF(X55=CK$10,CN$10,"")))))))</f>
        <v>2</v>
      </c>
      <c r="Z55" s="53">
        <f>p_Cambuquira_i!Z21</f>
        <v>60.2</v>
      </c>
      <c r="AA55" s="54">
        <f>p_Cambuquira_i!AA21</f>
        <v>730</v>
      </c>
      <c r="AB55" s="39" t="str">
        <f>p_Cambuquira_i!AB21</f>
        <v>-</v>
      </c>
      <c r="AC55" s="166">
        <f>p_Cambuquira_i!AD21</f>
        <v>1716338.2893687</v>
      </c>
      <c r="AD55" s="166">
        <f>p_Cambuquira_i!AE21</f>
        <v>7536753.9397785002</v>
      </c>
      <c r="AE55" s="39">
        <f>p_Cambuquira_i!AF21</f>
        <v>932</v>
      </c>
      <c r="AF55" s="39">
        <f>p_Cambuquira_i!AG21</f>
        <v>14</v>
      </c>
      <c r="AG55" s="39">
        <f>p_Cambuquira_i!AH21</f>
        <v>0</v>
      </c>
      <c r="AH55" s="39">
        <v>908.83810000000005</v>
      </c>
      <c r="AI55" s="39"/>
      <c r="AJ55" s="31"/>
      <c r="AK55" t="str">
        <f>""</f>
        <v/>
      </c>
      <c r="AL55" t="str">
        <f>""</f>
        <v/>
      </c>
      <c r="AM55" t="str">
        <f>""</f>
        <v/>
      </c>
      <c r="AN55" s="36">
        <f>IF(AND(ISNUMBER(Q55),ISNUMBER(AA55)),MAX(AN$4:AN54)+1,0)</f>
        <v>36</v>
      </c>
      <c r="AO55" s="1">
        <f t="shared" si="45"/>
        <v>16.363082403800519</v>
      </c>
      <c r="AP55" s="1">
        <f t="shared" si="46"/>
        <v>1.2312740978638319E-4</v>
      </c>
      <c r="AQ55" s="36">
        <f>IF(AA55=CK$11,0,IF(AND(ISNUMBER(Y55),ISNUMBER(Q55)),MAX(AQ$4:AQ54)+1,0))</f>
        <v>36</v>
      </c>
      <c r="AR55" s="73">
        <f t="shared" si="65"/>
        <v>88</v>
      </c>
      <c r="AS55" s="73" t="str">
        <f t="shared" si="17"/>
        <v>Cam2</v>
      </c>
      <c r="AT55" s="73" t="str">
        <f t="shared" si="66"/>
        <v xml:space="preserve">MAR23 </v>
      </c>
      <c r="AU55" s="58" t="str">
        <f t="shared" si="67"/>
        <v xml:space="preserve">NC </v>
      </c>
      <c r="AV55" s="58">
        <f t="shared" si="47"/>
        <v>52</v>
      </c>
      <c r="AW55" s="68">
        <f t="shared" si="18"/>
        <v>1712969.8653832001</v>
      </c>
      <c r="AX55" s="68">
        <f t="shared" si="10"/>
        <v>7534395.2259697001</v>
      </c>
      <c r="AY55" s="160">
        <f>IF(BH55="",BC55,IF(ISNUMBER(AX55),BC55-BH55,""))</f>
        <v>908.83810000000005</v>
      </c>
      <c r="AZ55" s="160">
        <f>IF(ISNUMBER(AX55),IF(ISNUMBER(AY55-BD55),AY55-BD55,AY55),"")</f>
        <v>908.83810000000005</v>
      </c>
      <c r="BA55" s="160"/>
      <c r="BB55" s="160"/>
      <c r="BC55" s="68">
        <f>IF($Q55&lt;=$AQ$3,INDEX($AC$4:$AE$141,$AR55,AE$3),"")</f>
        <v>910</v>
      </c>
      <c r="BD55" s="188" t="str">
        <f>IF($Q55&lt;=$AQ$3,INDEX($Z$4:$AA$141,$AR55,AC$3),"")</f>
        <v xml:space="preserve">- </v>
      </c>
      <c r="BE55" s="105">
        <f>IF($Q55&lt;=$AQ$3,INDEX($Z$4:$AA$141,$AR55,AD$3),"")</f>
        <v>4000</v>
      </c>
      <c r="BF55" s="71" t="s">
        <v>132</v>
      </c>
      <c r="BG55" s="105">
        <v>908.83810000000005</v>
      </c>
      <c r="BH55" s="158">
        <f>IF(AU55=BH$3,"",IF(ISNUMBER(AW55),IF(BH$2=0,ABS(BC55-BG55),BC55-BG55),""))</f>
        <v>1.161899999999946</v>
      </c>
      <c r="BI55" s="170">
        <f>IF(ISNUMBER(BG55),IF(AS55=CS$4,CN$4,IF(AS55=CS$5,CN$5,IF(AS55=CS$6,CN$6,IF(AS55=CS$7,CN$7,IF(AS55=CS$8,CN$8,""))))),"")</f>
        <v>3</v>
      </c>
      <c r="BJ55" s="171" t="str">
        <f>IF(ISNUMBER(BI55),INDEX(CU$4:CU$8,BI55,1),"")</f>
        <v>Cam_Marimbeiro</v>
      </c>
      <c r="BK55" s="171" t="s">
        <v>132</v>
      </c>
      <c r="BL55" s="170">
        <f>IF(BI55=1,MAX(BL$4:BL54)+1,0)</f>
        <v>0</v>
      </c>
      <c r="BM55" s="170" t="str">
        <f t="shared" si="19"/>
        <v/>
      </c>
      <c r="BN55" s="170">
        <f>IF(BI55=1,IF(BM55=1,MAX(BN$4:BN54)+1,0),0)</f>
        <v>0</v>
      </c>
      <c r="BO55" s="73" t="str">
        <f>IF(BM55="","",IF(BL55&lt;=BN$3,MATCH(Q55,BN$4:BN$141,0),""))</f>
        <v/>
      </c>
      <c r="BP55" s="198" t="str">
        <f>IF(ISNUMBER($BO55),IF(BM55="","",IF($BL55&lt;=$BN$3,INDEX($AU$4:$AZ$76,MATCH($Q55,$BN$4:$BN$76,0),BP$2),"")),"")</f>
        <v/>
      </c>
      <c r="BQ55" s="195" t="str">
        <f>IF(ISNUMBER($BO55),IF(BN55="","",IF($BL55&lt;=$BN$3,INDEX($AU$4:$AZ$76,MATCH($Q55,$BN$4:$BN$76,0),BQ$2),"")),"")</f>
        <v/>
      </c>
      <c r="BR55" s="196" t="str">
        <f>IF(ISNUMBER($BO55),IF(BO55="","",IF($BL55&lt;=$BN$3,INDEX($AU$4:$AZ$76,MATCH($Q55,$BN$4:$BN$76,0),BR$2),"")),"")</f>
        <v/>
      </c>
      <c r="BS55" s="196" t="str">
        <f>IF(ISNUMBER($BO55),IF(BP55="","",IF($BL55&lt;=$BN$3,INDEX($AU$4:$AZ$76,MATCH($Q55,$BN$4:$BN$76,0),BS$2),"")),"")</f>
        <v/>
      </c>
      <c r="BT55" s="197" t="str">
        <f>IF(ISNUMBER($BO55),IF(BQ55="","",IF($BL55&lt;=$BN$3,INDEX($AU$4:$AZ$76,MATCH($Q55,$BN$4:$BN$76,0),BT$2),"")),"")</f>
        <v/>
      </c>
      <c r="BU55" s="197" t="str">
        <f>IF(ISNUMBER($BO55),IF(BR55="","",IF($BL55&lt;=$BN$3,INDEX($AU$4:$AZ$76,MATCH($Q55,$BN$4:$BN$76,0),BU$2),"")),"")</f>
        <v/>
      </c>
      <c r="BV55" s="196" t="str">
        <f>IF(ISNUMBER($BO55),IF(BS55="","",IF($BL55&lt;=$BN$3,INDEX($AU$4:$BE$76,MATCH($Q55,$BN$4:$BN$76,0),BV$2),"")),"")</f>
        <v/>
      </c>
      <c r="BW55" s="195" t="str">
        <f t="shared" si="20"/>
        <v/>
      </c>
      <c r="BX55" s="196" t="str">
        <f t="shared" si="11"/>
        <v/>
      </c>
      <c r="BY55" s="195" t="str">
        <f t="shared" si="21"/>
        <v/>
      </c>
      <c r="BZ55" s="227" t="str">
        <f t="shared" si="22"/>
        <v/>
      </c>
      <c r="CA55" s="115" t="str">
        <f t="shared" si="30"/>
        <v/>
      </c>
      <c r="CB55" s="170" t="str">
        <f>IF(ISNUMBER($BO55),IF(BS55="","",IF($BL55&lt;=$BN$3,INDEX($AU$4:$BG$76,MATCH($Q55,$BN$4:$BN$76,0),CB$2),"")),"")</f>
        <v/>
      </c>
      <c r="CC55" s="170" t="str">
        <f>IF(ISNUMBER($BO55),IF(BS55="","",IF($BL55&lt;=$BN$3,INDEX($AU$4:$BG$76,MATCH($Q55,$BN$4:$BN$76,0),CC$2),"")),"")</f>
        <v/>
      </c>
      <c r="CD55" s="207" t="str">
        <f t="shared" si="23"/>
        <v/>
      </c>
      <c r="CE55" s="207" t="str">
        <f t="shared" si="24"/>
        <v/>
      </c>
      <c r="CF55" s="207" t="str">
        <f t="shared" si="25"/>
        <v/>
      </c>
      <c r="CG55" s="222"/>
      <c r="CH55" s="222"/>
      <c r="CI55" s="207"/>
      <c r="CJ55" s="172"/>
      <c r="CK55" s="175"/>
      <c r="CL55" s="175"/>
      <c r="CM55" s="104"/>
      <c r="CN55" s="104"/>
      <c r="CO55" s="104"/>
      <c r="CP55" s="104"/>
      <c r="CQ55" s="104" t="s">
        <v>132</v>
      </c>
      <c r="CR55" s="104"/>
      <c r="CS55" s="104"/>
      <c r="CT55" s="104"/>
      <c r="CU55" s="104"/>
      <c r="CV55" s="104"/>
      <c r="CW55" s="104"/>
      <c r="CX55" s="104"/>
      <c r="CY55" s="104"/>
      <c r="CZ55" s="104"/>
      <c r="DA55" s="104"/>
      <c r="DB55" s="104"/>
      <c r="DC55" s="104"/>
      <c r="DD55" s="104"/>
      <c r="DE55" s="104"/>
      <c r="DF55" s="104"/>
      <c r="DG55" s="104"/>
      <c r="DH55" s="104"/>
      <c r="DI55" s="104"/>
      <c r="DJ55" s="104"/>
      <c r="DK55" s="104"/>
      <c r="DL55" s="104"/>
      <c r="DM55" s="104"/>
    </row>
    <row r="56" spans="1:117" ht="14.25" customHeight="1" x14ac:dyDescent="0.25">
      <c r="A56" s="98">
        <f t="shared" si="27"/>
        <v>53</v>
      </c>
      <c r="B56" s="28"/>
      <c r="C56" s="116" t="s">
        <v>338</v>
      </c>
      <c r="D56" s="74" t="s">
        <v>147</v>
      </c>
      <c r="E56" s="74" t="s">
        <v>339</v>
      </c>
      <c r="F56" s="102">
        <v>460595</v>
      </c>
      <c r="G56" s="102">
        <v>7569395</v>
      </c>
      <c r="H56" s="95" t="s">
        <v>340</v>
      </c>
      <c r="I56" s="74" t="s">
        <v>295</v>
      </c>
      <c r="J56" s="74" t="s">
        <v>31</v>
      </c>
      <c r="K56" s="74">
        <v>36</v>
      </c>
      <c r="L56" s="86" t="str">
        <f t="shared" si="44"/>
        <v/>
      </c>
      <c r="M56" s="25" t="str">
        <f t="shared" si="64"/>
        <v xml:space="preserve">LMB08 </v>
      </c>
      <c r="N56" s="81">
        <f t="shared" si="69"/>
        <v>460595</v>
      </c>
      <c r="O56" s="81">
        <f t="shared" si="69"/>
        <v>7569395</v>
      </c>
      <c r="P56" s="30">
        <f t="shared" si="28"/>
        <v>19</v>
      </c>
      <c r="Q56" s="30">
        <f t="shared" si="29"/>
        <v>53</v>
      </c>
      <c r="R56" s="39" t="str">
        <f>p_Cambuquira_i!R22</f>
        <v>470150 m E</v>
      </c>
      <c r="S56" s="39" t="str">
        <f>p_Cambuquira_i!S22</f>
        <v>7583600 m S</v>
      </c>
      <c r="T56" s="31" t="s">
        <v>114</v>
      </c>
      <c r="U56" s="164" t="str">
        <f>p_Cambuquira_i!U22</f>
        <v>Cam</v>
      </c>
      <c r="V56" s="38" t="str">
        <f>p_Cambuquira_i!V22</f>
        <v xml:space="preserve">CAM19 </v>
      </c>
      <c r="W56" s="39" t="str">
        <f>p_Cambuquira_i!W22</f>
        <v xml:space="preserve">PM </v>
      </c>
      <c r="X56" s="38" t="str">
        <f>p_Cambuquira_i!X22</f>
        <v xml:space="preserve">PM </v>
      </c>
      <c r="Y56" s="33">
        <f>IF(X56=CK$4,CN$4,IF(X56=CK$5,CN$5,IF(X56=CK$6,CN$6,IF(X56=CK$7,CN$7,IF(X56=CK$8,CN$8,IF(X56=CK$9,CN$9,IF(X56=CK$10,CN$10,"")))))))</f>
        <v>5</v>
      </c>
      <c r="Z56" s="53">
        <f>p_Cambuquira_i!Z22</f>
        <v>1</v>
      </c>
      <c r="AA56" s="54" t="str">
        <f>p_Cambuquira_i!AA22</f>
        <v xml:space="preserve">sd </v>
      </c>
      <c r="AB56" s="39" t="str">
        <f>p_Cambuquira_i!AB22</f>
        <v>-</v>
      </c>
      <c r="AC56" s="166">
        <f>p_Cambuquira_i!AD22</f>
        <v>1716248.8118575001</v>
      </c>
      <c r="AD56" s="166">
        <f>p_Cambuquira_i!AE22</f>
        <v>7536914.2401502002</v>
      </c>
      <c r="AE56" s="39">
        <f>p_Cambuquira_i!AF22</f>
        <v>921.8</v>
      </c>
      <c r="AF56" s="39">
        <f>p_Cambuquira_i!AG22</f>
        <v>13</v>
      </c>
      <c r="AG56" s="39">
        <f>p_Cambuquira_i!AH22</f>
        <v>0</v>
      </c>
      <c r="AH56" s="39">
        <v>869.3451</v>
      </c>
      <c r="AI56" s="39"/>
      <c r="AJ56" s="31"/>
      <c r="AK56" t="str">
        <f>""</f>
        <v/>
      </c>
      <c r="AL56" t="str">
        <f>""</f>
        <v/>
      </c>
      <c r="AM56" t="str">
        <f>""</f>
        <v/>
      </c>
      <c r="AN56" s="36">
        <f>IF(AND(ISNUMBER(Q56),ISNUMBER(AA56)),MAX(AN$4:AN55)+1,0)</f>
        <v>0</v>
      </c>
      <c r="AO56" s="1">
        <f t="shared" si="45"/>
        <v>16.363430432701616</v>
      </c>
      <c r="AP56" s="1">
        <f t="shared" si="46"/>
        <v>1.217798780483777E-4</v>
      </c>
      <c r="AQ56" s="36">
        <f>IF(AA56=CK$11,0,IF(AND(ISNUMBER(Y56),ISNUMBER(Q56)),MAX(AQ$4:AQ55)+1,0))</f>
        <v>0</v>
      </c>
      <c r="AR56" s="73">
        <f t="shared" si="65"/>
        <v>90</v>
      </c>
      <c r="AS56" s="73" t="str">
        <f t="shared" si="17"/>
        <v>AQ</v>
      </c>
      <c r="AT56" s="73" t="str">
        <f t="shared" si="66"/>
        <v xml:space="preserve">ACT01 </v>
      </c>
      <c r="AU56" s="58" t="str">
        <f t="shared" si="67"/>
        <v xml:space="preserve">CT </v>
      </c>
      <c r="AV56" s="58">
        <f t="shared" si="47"/>
        <v>53</v>
      </c>
      <c r="AW56" s="68">
        <f t="shared" si="18"/>
        <v>1744030.6359999001</v>
      </c>
      <c r="AX56" s="68">
        <f t="shared" si="10"/>
        <v>7529610.1362253996</v>
      </c>
      <c r="AY56" s="160">
        <f>IF(BH56="",BC56,IF(ISNUMBER(AX56),BC56-BH56,""))</f>
        <v>869.3451</v>
      </c>
      <c r="AZ56" s="160">
        <f>IF(ISNUMBER(AX56),IF(ISNUMBER(AY56-BD56),AY56-BD56,AY56),"")</f>
        <v>861.3451</v>
      </c>
      <c r="BA56" s="160"/>
      <c r="BB56" s="160"/>
      <c r="BC56" s="68">
        <f>IF($Q56&lt;=$AQ$3,INDEX($AC$4:$AE$141,$AR56,AE$3),"")</f>
        <v>869.4</v>
      </c>
      <c r="BD56" s="188">
        <f>IF($Q56&lt;=$AQ$3,INDEX($Z$4:$AA$141,$AR56,AC$3),"")</f>
        <v>8</v>
      </c>
      <c r="BE56" s="105">
        <f>IF($Q56&lt;=$AQ$3,INDEX($Z$4:$AA$141,$AR56,AD$3),"")</f>
        <v>130.9</v>
      </c>
      <c r="BF56" s="71" t="s">
        <v>132</v>
      </c>
      <c r="BG56" s="105">
        <v>869.3451</v>
      </c>
      <c r="BH56" s="158">
        <f>IF(AU56=BH$3,"",IF(ISNUMBER(AW56),IF(BH$2=0,ABS(BC56-BG56),BC56-BG56),""))</f>
        <v>5.489999999997508E-2</v>
      </c>
      <c r="BI56" s="170">
        <f>IF(ISNUMBER(BG56),IF(AS56=CS$4,CN$4,IF(AS56=CS$5,CN$5,IF(AS56=CS$6,CN$6,IF(AS56=CS$7,CN$7,IF(AS56=CS$8,CN$8,""))))),"")</f>
        <v>4</v>
      </c>
      <c r="BJ56" s="171" t="str">
        <f>IF(ISNUMBER(BI56),INDEX(CU$4:CU$8,BI56,1),"")</f>
        <v>Contendas</v>
      </c>
      <c r="BK56" s="171" t="s">
        <v>132</v>
      </c>
      <c r="BL56" s="170">
        <f>IF(BI56=1,MAX(BL$4:BL55)+1,0)</f>
        <v>0</v>
      </c>
      <c r="BM56" s="170" t="str">
        <f t="shared" si="19"/>
        <v/>
      </c>
      <c r="BN56" s="170">
        <f>IF(BI56=1,IF(BM56=1,MAX(BN$4:BN55)+1,0),0)</f>
        <v>0</v>
      </c>
      <c r="BO56" s="73" t="str">
        <f>IF(BM56="","",IF(BL56&lt;=BN$3,MATCH(Q56,BN$4:BN$141,0),""))</f>
        <v/>
      </c>
      <c r="BP56" s="198" t="str">
        <f>IF(ISNUMBER($BO56),IF(BM56="","",IF($BL56&lt;=$BN$3,INDEX($AU$4:$AZ$76,MATCH($Q56,$BN$4:$BN$76,0),BP$2),"")),"")</f>
        <v/>
      </c>
      <c r="BQ56" s="195" t="str">
        <f>IF(ISNUMBER($BO56),IF(BN56="","",IF($BL56&lt;=$BN$3,INDEX($AU$4:$AZ$76,MATCH($Q56,$BN$4:$BN$76,0),BQ$2),"")),"")</f>
        <v/>
      </c>
      <c r="BR56" s="196" t="str">
        <f>IF(ISNUMBER($BO56),IF(BO56="","",IF($BL56&lt;=$BN$3,INDEX($AU$4:$AZ$76,MATCH($Q56,$BN$4:$BN$76,0),BR$2),"")),"")</f>
        <v/>
      </c>
      <c r="BS56" s="196" t="str">
        <f>IF(ISNUMBER($BO56),IF(BP56="","",IF($BL56&lt;=$BN$3,INDEX($AU$4:$AZ$76,MATCH($Q56,$BN$4:$BN$76,0),BS$2),"")),"")</f>
        <v/>
      </c>
      <c r="BT56" s="197" t="str">
        <f>IF(ISNUMBER($BO56),IF(BQ56="","",IF($BL56&lt;=$BN$3,INDEX($AU$4:$AZ$76,MATCH($Q56,$BN$4:$BN$76,0),BT$2),"")),"")</f>
        <v/>
      </c>
      <c r="BU56" s="197" t="str">
        <f>IF(ISNUMBER($BO56),IF(BR56="","",IF($BL56&lt;=$BN$3,INDEX($AU$4:$AZ$76,MATCH($Q56,$BN$4:$BN$76,0),BU$2),"")),"")</f>
        <v/>
      </c>
      <c r="BV56" s="196" t="str">
        <f>IF(ISNUMBER($BO56),IF(BS56="","",IF($BL56&lt;=$BN$3,INDEX($AU$4:$BE$76,MATCH($Q56,$BN$4:$BN$76,0),BV$2),"")),"")</f>
        <v/>
      </c>
      <c r="BW56" s="195" t="str">
        <f t="shared" si="20"/>
        <v/>
      </c>
      <c r="BX56" s="196" t="str">
        <f t="shared" si="11"/>
        <v/>
      </c>
      <c r="BY56" s="195" t="str">
        <f t="shared" si="21"/>
        <v/>
      </c>
      <c r="BZ56" s="227" t="str">
        <f t="shared" si="22"/>
        <v/>
      </c>
      <c r="CA56" s="115" t="str">
        <f t="shared" si="30"/>
        <v/>
      </c>
      <c r="CB56" s="170" t="str">
        <f>IF(ISNUMBER($BO56),IF(BS56="","",IF($BL56&lt;=$BN$3,INDEX($AU$4:$BG$76,MATCH($Q56,$BN$4:$BN$76,0),CB$2),"")),"")</f>
        <v/>
      </c>
      <c r="CC56" s="170" t="str">
        <f>IF(ISNUMBER($BO56),IF(BS56="","",IF($BL56&lt;=$BN$3,INDEX($AU$4:$BG$76,MATCH($Q56,$BN$4:$BN$76,0),CC$2),"")),"")</f>
        <v/>
      </c>
      <c r="CD56" s="207" t="str">
        <f t="shared" si="23"/>
        <v/>
      </c>
      <c r="CE56" s="207" t="str">
        <f t="shared" si="24"/>
        <v/>
      </c>
      <c r="CF56" s="207" t="str">
        <f t="shared" si="25"/>
        <v/>
      </c>
      <c r="CG56" s="222"/>
      <c r="CH56" s="222"/>
      <c r="CI56" s="207"/>
      <c r="CJ56" s="172"/>
      <c r="CK56" s="175"/>
      <c r="CL56" s="175"/>
      <c r="CM56" s="104"/>
      <c r="CN56" s="104"/>
      <c r="CO56" s="104"/>
      <c r="CP56" s="104"/>
      <c r="CQ56" s="104" t="s">
        <v>132</v>
      </c>
      <c r="CR56" s="104"/>
      <c r="CS56" s="104"/>
      <c r="CT56" s="104"/>
      <c r="CU56" s="104"/>
      <c r="CV56" s="104"/>
      <c r="CW56" s="104"/>
      <c r="CX56" s="104"/>
      <c r="CY56" s="104"/>
      <c r="CZ56" s="104"/>
      <c r="DA56" s="104"/>
      <c r="DB56" s="104"/>
      <c r="DC56" s="104"/>
      <c r="DD56" s="104"/>
      <c r="DE56" s="104"/>
      <c r="DF56" s="104"/>
      <c r="DG56" s="104"/>
      <c r="DH56" s="104"/>
      <c r="DI56" s="104"/>
      <c r="DJ56" s="104"/>
      <c r="DK56" s="104"/>
      <c r="DL56" s="104"/>
      <c r="DM56" s="104"/>
    </row>
    <row r="57" spans="1:117" ht="14.25" customHeight="1" x14ac:dyDescent="0.25">
      <c r="A57" s="98">
        <f t="shared" si="27"/>
        <v>54</v>
      </c>
      <c r="B57" s="28"/>
      <c r="C57" s="116" t="s">
        <v>338</v>
      </c>
      <c r="D57" s="74" t="s">
        <v>147</v>
      </c>
      <c r="E57" s="74" t="s">
        <v>339</v>
      </c>
      <c r="F57" s="102">
        <v>460595</v>
      </c>
      <c r="G57" s="102">
        <v>7569395</v>
      </c>
      <c r="H57" s="95" t="s">
        <v>340</v>
      </c>
      <c r="I57" s="74" t="s">
        <v>295</v>
      </c>
      <c r="J57" s="74" t="s">
        <v>31</v>
      </c>
      <c r="K57" s="74">
        <v>36</v>
      </c>
      <c r="L57" s="86" t="str">
        <f t="shared" si="44"/>
        <v/>
      </c>
      <c r="M57" s="25" t="str">
        <f t="shared" si="64"/>
        <v xml:space="preserve">LMB08 </v>
      </c>
      <c r="N57" s="81">
        <f t="shared" si="69"/>
        <v>460595</v>
      </c>
      <c r="O57" s="81">
        <f t="shared" si="69"/>
        <v>7569395</v>
      </c>
      <c r="P57" s="30">
        <f t="shared" si="28"/>
        <v>20</v>
      </c>
      <c r="Q57" s="30">
        <f t="shared" si="29"/>
        <v>54</v>
      </c>
      <c r="R57" s="39" t="str">
        <f>p_Cambuquira_i!R23</f>
        <v>469830 m E</v>
      </c>
      <c r="S57" s="39" t="str">
        <f>p_Cambuquira_i!S23</f>
        <v>7583340 m S</v>
      </c>
      <c r="T57" s="31" t="s">
        <v>114</v>
      </c>
      <c r="U57" s="164" t="str">
        <f>p_Cambuquira_i!U23</f>
        <v>Cam</v>
      </c>
      <c r="V57" s="38" t="str">
        <f>p_Cambuquira_i!V23</f>
        <v xml:space="preserve">CAM20 </v>
      </c>
      <c r="W57" s="39" t="str">
        <f>p_Cambuquira_i!W23</f>
        <v xml:space="preserve">PM </v>
      </c>
      <c r="X57" s="38" t="str">
        <f>p_Cambuquira_i!X23</f>
        <v xml:space="preserve">PM </v>
      </c>
      <c r="Y57" s="33">
        <f>IF(X57=CK$4,CN$4,IF(X57=CK$5,CN$5,IF(X57=CK$6,CN$6,IF(X57=CK$7,CN$7,IF(X57=CK$8,CN$8,IF(X57=CK$9,CN$9,IF(X57=CK$10,CN$10,"")))))))</f>
        <v>5</v>
      </c>
      <c r="Z57" s="53">
        <f>p_Cambuquira_i!Z23</f>
        <v>150</v>
      </c>
      <c r="AA57" s="54" t="str">
        <f>p_Cambuquira_i!AA23</f>
        <v xml:space="preserve">sd </v>
      </c>
      <c r="AB57" s="39" t="str">
        <f>p_Cambuquira_i!AB23</f>
        <v>-</v>
      </c>
      <c r="AC57" s="166">
        <f>p_Cambuquira_i!AD23</f>
        <v>1715903.0941118</v>
      </c>
      <c r="AD57" s="166">
        <f>p_Cambuquira_i!AE23</f>
        <v>7536675.9828342004</v>
      </c>
      <c r="AE57" s="39">
        <f>p_Cambuquira_i!AF23</f>
        <v>921.8</v>
      </c>
      <c r="AF57" s="39">
        <f>p_Cambuquira_i!AG23</f>
        <v>12</v>
      </c>
      <c r="AG57" s="39">
        <f>p_Cambuquira_i!AH23</f>
        <v>0</v>
      </c>
      <c r="AH57" s="39">
        <v>869.3451</v>
      </c>
      <c r="AI57" s="39"/>
      <c r="AJ57" s="31"/>
      <c r="AK57" t="str">
        <f>""</f>
        <v/>
      </c>
      <c r="AL57" t="str">
        <f>""</f>
        <v/>
      </c>
      <c r="AM57" t="str">
        <f>""</f>
        <v/>
      </c>
      <c r="AN57" s="36">
        <f>IF(AND(ISNUMBER(Q57),ISNUMBER(AA57)),MAX(AN$4:AN56)+1,0)</f>
        <v>0</v>
      </c>
      <c r="AO57" s="1">
        <f t="shared" si="45"/>
        <v>16.362913151107154</v>
      </c>
      <c r="AP57" s="1">
        <f t="shared" si="46"/>
        <v>1.217798780483777E-4</v>
      </c>
      <c r="AQ57" s="36">
        <f>IF(AA57=CK$11,0,IF(AND(ISNUMBER(Y57),ISNUMBER(Q57)),MAX(AQ$4:AQ56)+1,0))</f>
        <v>0</v>
      </c>
      <c r="AR57" s="73">
        <f t="shared" si="65"/>
        <v>91</v>
      </c>
      <c r="AS57" s="73" t="str">
        <f t="shared" si="17"/>
        <v>AQ</v>
      </c>
      <c r="AT57" s="73" t="str">
        <f t="shared" si="66"/>
        <v xml:space="preserve">ACT02 </v>
      </c>
      <c r="AU57" s="58" t="str">
        <f t="shared" si="67"/>
        <v xml:space="preserve">CT </v>
      </c>
      <c r="AV57" s="58">
        <f t="shared" si="47"/>
        <v>54</v>
      </c>
      <c r="AW57" s="68">
        <f t="shared" si="18"/>
        <v>1744013.4938630001</v>
      </c>
      <c r="AX57" s="68">
        <f t="shared" si="10"/>
        <v>7529600.2489318997</v>
      </c>
      <c r="AY57" s="160">
        <f>IF(BH57="",BC57,IF(ISNUMBER(AX57),BC57-BH57,""))</f>
        <v>869.3451</v>
      </c>
      <c r="AZ57" s="160">
        <f>IF(ISNUMBER(AX57),IF(ISNUMBER(AY57-BD57),AY57-BD57,AY57),"")</f>
        <v>857.3451</v>
      </c>
      <c r="BA57" s="160"/>
      <c r="BB57" s="160"/>
      <c r="BC57" s="68">
        <f>IF($Q57&lt;=$AQ$3,INDEX($AC$4:$AE$141,$AR57,AE$3),"")</f>
        <v>869.9</v>
      </c>
      <c r="BD57" s="188">
        <f>IF($Q57&lt;=$AQ$3,INDEX($Z$4:$AA$141,$AR57,AC$3),"")</f>
        <v>12</v>
      </c>
      <c r="BE57" s="105">
        <f>IF($Q57&lt;=$AQ$3,INDEX($Z$4:$AA$141,$AR57,AD$3),"")</f>
        <v>175.9</v>
      </c>
      <c r="BF57" s="71" t="s">
        <v>132</v>
      </c>
      <c r="BG57" s="105">
        <v>869.3451</v>
      </c>
      <c r="BH57" s="158">
        <f>IF(AU57=BH$3,"",IF(ISNUMBER(AW57),IF(BH$2=0,ABS(BC57-BG57),BC57-BG57),""))</f>
        <v>0.55489999999997508</v>
      </c>
      <c r="BI57" s="170">
        <f>IF(ISNUMBER(BG57),IF(AS57=CS$4,CN$4,IF(AS57=CS$5,CN$5,IF(AS57=CS$6,CN$6,IF(AS57=CS$7,CN$7,IF(AS57=CS$8,CN$8,""))))),"")</f>
        <v>4</v>
      </c>
      <c r="BJ57" s="171" t="str">
        <f>IF(ISNUMBER(BI57),INDEX(CU$4:CU$8,BI57,1),"")</f>
        <v>Contendas</v>
      </c>
      <c r="BK57" s="171" t="s">
        <v>132</v>
      </c>
      <c r="BL57" s="170">
        <f>IF(BI57=1,MAX(BL$4:BL56)+1,0)</f>
        <v>0</v>
      </c>
      <c r="BM57" s="170" t="str">
        <f t="shared" si="19"/>
        <v/>
      </c>
      <c r="BN57" s="170">
        <f>IF(BI57=1,IF(BM57=1,MAX(BN$4:BN56)+1,0),0)</f>
        <v>0</v>
      </c>
      <c r="BO57" s="73" t="str">
        <f>IF(BM57="","",IF(BL57&lt;=BN$3,MATCH(Q57,BN$4:BN$141,0),""))</f>
        <v/>
      </c>
      <c r="BP57" s="198" t="str">
        <f>IF(ISNUMBER($BO57),IF(BM57="","",IF($BL57&lt;=$BN$3,INDEX($AU$4:$AZ$76,MATCH($Q57,$BN$4:$BN$76,0),BP$2),"")),"")</f>
        <v/>
      </c>
      <c r="BQ57" s="195" t="str">
        <f>IF(ISNUMBER($BO57),IF(BN57="","",IF($BL57&lt;=$BN$3,INDEX($AU$4:$AZ$76,MATCH($Q57,$BN$4:$BN$76,0),BQ$2),"")),"")</f>
        <v/>
      </c>
      <c r="BR57" s="196" t="str">
        <f>IF(ISNUMBER($BO57),IF(BO57="","",IF($BL57&lt;=$BN$3,INDEX($AU$4:$AZ$76,MATCH($Q57,$BN$4:$BN$76,0),BR$2),"")),"")</f>
        <v/>
      </c>
      <c r="BS57" s="196" t="str">
        <f>IF(ISNUMBER($BO57),IF(BP57="","",IF($BL57&lt;=$BN$3,INDEX($AU$4:$AZ$76,MATCH($Q57,$BN$4:$BN$76,0),BS$2),"")),"")</f>
        <v/>
      </c>
      <c r="BT57" s="197" t="str">
        <f>IF(ISNUMBER($BO57),IF(BQ57="","",IF($BL57&lt;=$BN$3,INDEX($AU$4:$AZ$76,MATCH($Q57,$BN$4:$BN$76,0),BT$2),"")),"")</f>
        <v/>
      </c>
      <c r="BU57" s="197" t="str">
        <f>IF(ISNUMBER($BO57),IF(BR57="","",IF($BL57&lt;=$BN$3,INDEX($AU$4:$AZ$76,MATCH($Q57,$BN$4:$BN$76,0),BU$2),"")),"")</f>
        <v/>
      </c>
      <c r="BV57" s="196" t="str">
        <f>IF(ISNUMBER($BO57),IF(BS57="","",IF($BL57&lt;=$BN$3,INDEX($AU$4:$BE$76,MATCH($Q57,$BN$4:$BN$76,0),BV$2),"")),"")</f>
        <v/>
      </c>
      <c r="BW57" s="195" t="str">
        <f t="shared" si="20"/>
        <v/>
      </c>
      <c r="BX57" s="196" t="str">
        <f t="shared" si="11"/>
        <v/>
      </c>
      <c r="BY57" s="195" t="str">
        <f t="shared" si="21"/>
        <v/>
      </c>
      <c r="BZ57" s="227" t="str">
        <f t="shared" si="22"/>
        <v/>
      </c>
      <c r="CA57" s="115" t="str">
        <f t="shared" si="30"/>
        <v/>
      </c>
      <c r="CB57" s="170" t="str">
        <f>IF(ISNUMBER($BO57),IF(BS57="","",IF($BL57&lt;=$BN$3,INDEX($AU$4:$BG$76,MATCH($Q57,$BN$4:$BN$76,0),CB$2),"")),"")</f>
        <v/>
      </c>
      <c r="CC57" s="170" t="str">
        <f>IF(ISNUMBER($BO57),IF(BS57="","",IF($BL57&lt;=$BN$3,INDEX($AU$4:$BG$76,MATCH($Q57,$BN$4:$BN$76,0),CC$2),"")),"")</f>
        <v/>
      </c>
      <c r="CD57" s="207" t="str">
        <f t="shared" si="23"/>
        <v/>
      </c>
      <c r="CE57" s="207" t="str">
        <f t="shared" si="24"/>
        <v/>
      </c>
      <c r="CF57" s="207" t="str">
        <f t="shared" si="25"/>
        <v/>
      </c>
      <c r="CG57" s="222"/>
      <c r="CH57" s="222"/>
      <c r="CI57" s="207"/>
      <c r="CJ57" s="172"/>
      <c r="CK57" s="175"/>
      <c r="CL57" s="175"/>
      <c r="CM57" s="104"/>
      <c r="CN57" s="104"/>
      <c r="CO57" s="104"/>
      <c r="CP57" s="104"/>
      <c r="CQ57" s="104" t="s">
        <v>132</v>
      </c>
      <c r="CR57" s="104"/>
      <c r="CS57" s="104"/>
      <c r="CT57" s="104"/>
      <c r="CU57" s="104"/>
      <c r="CV57" s="104"/>
      <c r="CW57" s="104"/>
      <c r="CX57" s="104"/>
      <c r="CY57" s="104"/>
      <c r="CZ57" s="104"/>
      <c r="DA57" s="104"/>
      <c r="DB57" s="104"/>
      <c r="DC57" s="104"/>
      <c r="DD57" s="104"/>
      <c r="DE57" s="104"/>
      <c r="DF57" s="104"/>
      <c r="DG57" s="104"/>
      <c r="DH57" s="104"/>
      <c r="DI57" s="104"/>
      <c r="DJ57" s="104"/>
      <c r="DK57" s="104"/>
      <c r="DL57" s="104"/>
      <c r="DM57" s="104"/>
    </row>
    <row r="58" spans="1:117" ht="14.25" customHeight="1" x14ac:dyDescent="0.25">
      <c r="A58" s="98">
        <f t="shared" si="27"/>
        <v>55</v>
      </c>
      <c r="B58" s="28"/>
      <c r="C58" s="116" t="s">
        <v>338</v>
      </c>
      <c r="D58" s="74" t="s">
        <v>147</v>
      </c>
      <c r="E58" s="74" t="s">
        <v>339</v>
      </c>
      <c r="F58" s="102">
        <v>460595</v>
      </c>
      <c r="G58" s="102">
        <v>7569395</v>
      </c>
      <c r="H58" s="95" t="s">
        <v>340</v>
      </c>
      <c r="I58" s="74" t="s">
        <v>295</v>
      </c>
      <c r="J58" s="74" t="s">
        <v>31</v>
      </c>
      <c r="K58" s="74">
        <v>36</v>
      </c>
      <c r="L58" s="86" t="str">
        <f t="shared" si="44"/>
        <v/>
      </c>
      <c r="M58" s="25" t="str">
        <f t="shared" si="64"/>
        <v xml:space="preserve">LMB08 </v>
      </c>
      <c r="N58" s="81">
        <f t="shared" si="69"/>
        <v>460595</v>
      </c>
      <c r="O58" s="81">
        <f t="shared" si="69"/>
        <v>7569395</v>
      </c>
      <c r="P58" s="30">
        <f t="shared" si="28"/>
        <v>21</v>
      </c>
      <c r="Q58" s="30">
        <f t="shared" si="29"/>
        <v>55</v>
      </c>
      <c r="R58" s="39" t="str">
        <f>p_Cambuquira_i!R24</f>
        <v>468980 m E</v>
      </c>
      <c r="S58" s="39" t="str">
        <f>p_Cambuquira_i!S24</f>
        <v>7583900 m S</v>
      </c>
      <c r="T58" s="31" t="s">
        <v>114</v>
      </c>
      <c r="U58" s="164" t="str">
        <f>p_Cambuquira_i!U24</f>
        <v>Cam</v>
      </c>
      <c r="V58" s="38" t="str">
        <f>p_Cambuquira_i!V24</f>
        <v xml:space="preserve">CAM21 </v>
      </c>
      <c r="W58" s="39" t="str">
        <f>p_Cambuquira_i!W24</f>
        <v xml:space="preserve">PT </v>
      </c>
      <c r="X58" s="38" t="str">
        <f>p_Cambuquira_i!X24</f>
        <v xml:space="preserve">PT </v>
      </c>
      <c r="Y58" s="33">
        <f>IF(X58=CK$4,CN$4,IF(X58=CK$5,CN$5,IF(X58=CK$6,CN$6,IF(X58=CK$7,CN$7,IF(X58=CK$8,CN$8,IF(X58=CK$9,CN$9,IF(X58=CK$10,CN$10,"")))))))</f>
        <v>2</v>
      </c>
      <c r="Z58" s="53">
        <f>p_Cambuquira_i!Z24</f>
        <v>150</v>
      </c>
      <c r="AA58" s="54">
        <f>p_Cambuquira_i!AA24</f>
        <v>6470</v>
      </c>
      <c r="AB58" s="39" t="str">
        <f>p_Cambuquira_i!AB24</f>
        <v>-</v>
      </c>
      <c r="AC58" s="166">
        <f>p_Cambuquira_i!AD24</f>
        <v>1715085.1670132999</v>
      </c>
      <c r="AD58" s="166">
        <f>p_Cambuquira_i!AE24</f>
        <v>7537312.6750729997</v>
      </c>
      <c r="AE58" s="39">
        <f>p_Cambuquira_i!AF24</f>
        <v>918.5</v>
      </c>
      <c r="AF58" s="39">
        <f>p_Cambuquira_i!AG24</f>
        <v>11</v>
      </c>
      <c r="AG58" s="39">
        <f>p_Cambuquira_i!AH24</f>
        <v>0</v>
      </c>
      <c r="AH58" s="39">
        <v>869.3451</v>
      </c>
      <c r="AI58" s="39"/>
      <c r="AJ58" s="31"/>
      <c r="AK58" t="str">
        <f>""</f>
        <v/>
      </c>
      <c r="AL58" t="str">
        <f>""</f>
        <v/>
      </c>
      <c r="AM58" t="str">
        <f>""</f>
        <v/>
      </c>
      <c r="AN58" s="36">
        <f>IF(AND(ISNUMBER(Q58),ISNUMBER(AA58)),MAX(AN$4:AN57)+1,0)</f>
        <v>37</v>
      </c>
      <c r="AO58" s="1">
        <f t="shared" si="45"/>
        <v>16.364295476661709</v>
      </c>
      <c r="AP58" s="1">
        <f t="shared" si="46"/>
        <v>1.2134391189784652E-4</v>
      </c>
      <c r="AQ58" s="36">
        <f>IF(AA58=CK$11,0,IF(AND(ISNUMBER(Y58),ISNUMBER(Q58)),MAX(AQ$4:AQ57)+1,0))</f>
        <v>37</v>
      </c>
      <c r="AR58" s="73">
        <f t="shared" si="65"/>
        <v>92</v>
      </c>
      <c r="AS58" s="73" t="str">
        <f t="shared" si="17"/>
        <v>AQ</v>
      </c>
      <c r="AT58" s="73" t="str">
        <f t="shared" si="66"/>
        <v xml:space="preserve">ACT03 </v>
      </c>
      <c r="AU58" s="58" t="str">
        <f t="shared" si="67"/>
        <v xml:space="preserve">CT </v>
      </c>
      <c r="AV58" s="58">
        <f t="shared" si="47"/>
        <v>55</v>
      </c>
      <c r="AW58" s="68">
        <f t="shared" si="18"/>
        <v>1744024.5087790999</v>
      </c>
      <c r="AX58" s="68">
        <f t="shared" si="10"/>
        <v>7529597.3309378</v>
      </c>
      <c r="AY58" s="160">
        <f>IF(BH58="",BC58,IF(ISNUMBER(AX58),BC58-BH58,""))</f>
        <v>869.3451</v>
      </c>
      <c r="AZ58" s="160">
        <f>IF(ISNUMBER(AX58),IF(ISNUMBER(AY58-BD58),AY58-BD58,AY58),"")</f>
        <v>857.3451</v>
      </c>
      <c r="BA58" s="160"/>
      <c r="BB58" s="160"/>
      <c r="BC58" s="68">
        <f>IF($Q58&lt;=$AQ$3,INDEX($AC$4:$AE$141,$AR58,AE$3),"")</f>
        <v>870.5</v>
      </c>
      <c r="BD58" s="188">
        <f>IF($Q58&lt;=$AQ$3,INDEX($Z$4:$AA$141,$AR58,AC$3),"")</f>
        <v>12</v>
      </c>
      <c r="BE58" s="105">
        <f>IF($Q58&lt;=$AQ$3,INDEX($Z$4:$AA$141,$AR58,AD$3),"")</f>
        <v>162.4</v>
      </c>
      <c r="BF58" s="71" t="s">
        <v>132</v>
      </c>
      <c r="BG58" s="105">
        <v>869.3451</v>
      </c>
      <c r="BH58" s="158">
        <f>IF(AU58=BH$3,"",IF(ISNUMBER(AW58),IF(BH$2=0,ABS(BC58-BG58),BC58-BG58),""))</f>
        <v>1.1548999999999978</v>
      </c>
      <c r="BI58" s="170">
        <f>IF(ISNUMBER(BG58),IF(AS58=CS$4,CN$4,IF(AS58=CS$5,CN$5,IF(AS58=CS$6,CN$6,IF(AS58=CS$7,CN$7,IF(AS58=CS$8,CN$8,""))))),"")</f>
        <v>4</v>
      </c>
      <c r="BJ58" s="171" t="str">
        <f>IF(ISNUMBER(BI58),INDEX(CU$4:CU$8,BI58,1),"")</f>
        <v>Contendas</v>
      </c>
      <c r="BK58" s="171" t="s">
        <v>132</v>
      </c>
      <c r="BL58" s="170">
        <f>IF(BI58=1,MAX(BL$4:BL57)+1,0)</f>
        <v>0</v>
      </c>
      <c r="BM58" s="170" t="str">
        <f t="shared" si="19"/>
        <v/>
      </c>
      <c r="BN58" s="170">
        <f>IF(BI58=1,IF(BM58=1,MAX(BN$4:BN57)+1,0),0)</f>
        <v>0</v>
      </c>
      <c r="BO58" s="73" t="str">
        <f>IF(BM58="","",IF(BL58&lt;=BN$3,MATCH(Q58,BN$4:BN$141,0),""))</f>
        <v/>
      </c>
      <c r="BP58" s="198" t="str">
        <f>IF(ISNUMBER($BO58),IF(BM58="","",IF($BL58&lt;=$BN$3,INDEX($AU$4:$AZ$76,MATCH($Q58,$BN$4:$BN$76,0),BP$2),"")),"")</f>
        <v/>
      </c>
      <c r="BQ58" s="195" t="str">
        <f>IF(ISNUMBER($BO58),IF(BN58="","",IF($BL58&lt;=$BN$3,INDEX($AU$4:$AZ$76,MATCH($Q58,$BN$4:$BN$76,0),BQ$2),"")),"")</f>
        <v/>
      </c>
      <c r="BR58" s="196" t="str">
        <f>IF(ISNUMBER($BO58),IF(BO58="","",IF($BL58&lt;=$BN$3,INDEX($AU$4:$AZ$76,MATCH($Q58,$BN$4:$BN$76,0),BR$2),"")),"")</f>
        <v/>
      </c>
      <c r="BS58" s="196" t="str">
        <f>IF(ISNUMBER($BO58),IF(BP58="","",IF($BL58&lt;=$BN$3,INDEX($AU$4:$AZ$76,MATCH($Q58,$BN$4:$BN$76,0),BS$2),"")),"")</f>
        <v/>
      </c>
      <c r="BT58" s="197" t="str">
        <f>IF(ISNUMBER($BO58),IF(BQ58="","",IF($BL58&lt;=$BN$3,INDEX($AU$4:$AZ$76,MATCH($Q58,$BN$4:$BN$76,0),BT$2),"")),"")</f>
        <v/>
      </c>
      <c r="BU58" s="197" t="str">
        <f>IF(ISNUMBER($BO58),IF(BR58="","",IF($BL58&lt;=$BN$3,INDEX($AU$4:$AZ$76,MATCH($Q58,$BN$4:$BN$76,0),BU$2),"")),"")</f>
        <v/>
      </c>
      <c r="BV58" s="196" t="str">
        <f>IF(ISNUMBER($BO58),IF(BS58="","",IF($BL58&lt;=$BN$3,INDEX($AU$4:$BE$76,MATCH($Q58,$BN$4:$BN$76,0),BV$2),"")),"")</f>
        <v/>
      </c>
      <c r="BW58" s="195" t="str">
        <f t="shared" si="20"/>
        <v/>
      </c>
      <c r="BX58" s="196" t="str">
        <f t="shared" si="11"/>
        <v/>
      </c>
      <c r="BY58" s="195" t="str">
        <f t="shared" si="21"/>
        <v/>
      </c>
      <c r="BZ58" s="227" t="str">
        <f t="shared" si="22"/>
        <v/>
      </c>
      <c r="CA58" s="115" t="str">
        <f t="shared" si="30"/>
        <v/>
      </c>
      <c r="CB58" s="170" t="str">
        <f>IF(ISNUMBER($BO58),IF(BS58="","",IF($BL58&lt;=$BN$3,INDEX($AU$4:$BG$76,MATCH($Q58,$BN$4:$BN$76,0),CB$2),"")),"")</f>
        <v/>
      </c>
      <c r="CC58" s="170" t="str">
        <f>IF(ISNUMBER($BO58),IF(BS58="","",IF($BL58&lt;=$BN$3,INDEX($AU$4:$BG$76,MATCH($Q58,$BN$4:$BN$76,0),CC$2),"")),"")</f>
        <v/>
      </c>
      <c r="CD58" s="207" t="str">
        <f t="shared" si="23"/>
        <v/>
      </c>
      <c r="CE58" s="207" t="str">
        <f t="shared" si="24"/>
        <v/>
      </c>
      <c r="CF58" s="207" t="str">
        <f t="shared" si="25"/>
        <v/>
      </c>
      <c r="CG58" s="222"/>
      <c r="CH58" s="222"/>
      <c r="CI58" s="207"/>
      <c r="CJ58" s="172"/>
      <c r="CK58" s="175"/>
      <c r="CL58" s="175"/>
      <c r="CM58" s="104"/>
      <c r="CN58" s="104"/>
      <c r="CO58" s="104"/>
      <c r="CP58" s="104"/>
      <c r="CQ58" s="104" t="s">
        <v>132</v>
      </c>
      <c r="CR58" s="104"/>
      <c r="CS58" s="104"/>
      <c r="CT58" s="104"/>
      <c r="CU58" s="104"/>
      <c r="CV58" s="104"/>
      <c r="CW58" s="104"/>
      <c r="CX58" s="104"/>
      <c r="CY58" s="104"/>
      <c r="CZ58" s="104"/>
      <c r="DA58" s="104"/>
      <c r="DB58" s="104"/>
      <c r="DC58" s="104"/>
      <c r="DD58" s="104"/>
      <c r="DE58" s="104"/>
      <c r="DF58" s="104"/>
      <c r="DG58" s="104"/>
      <c r="DH58" s="104"/>
      <c r="DI58" s="104"/>
      <c r="DJ58" s="104"/>
      <c r="DK58" s="104"/>
      <c r="DL58" s="104"/>
      <c r="DM58" s="104"/>
    </row>
    <row r="59" spans="1:117" ht="14.25" customHeight="1" x14ac:dyDescent="0.25">
      <c r="A59" s="98">
        <f t="shared" si="27"/>
        <v>56</v>
      </c>
      <c r="B59" s="28"/>
      <c r="C59" s="116" t="s">
        <v>338</v>
      </c>
      <c r="D59" s="74" t="s">
        <v>147</v>
      </c>
      <c r="E59" s="74" t="s">
        <v>339</v>
      </c>
      <c r="F59" s="102">
        <v>460595</v>
      </c>
      <c r="G59" s="102">
        <v>7569395</v>
      </c>
      <c r="H59" s="95" t="s">
        <v>340</v>
      </c>
      <c r="I59" s="74" t="s">
        <v>295</v>
      </c>
      <c r="J59" s="74" t="s">
        <v>31</v>
      </c>
      <c r="K59" s="74">
        <v>36</v>
      </c>
      <c r="L59" s="86" t="str">
        <f t="shared" si="44"/>
        <v/>
      </c>
      <c r="M59" s="25" t="str">
        <f t="shared" si="64"/>
        <v xml:space="preserve">LMB08 </v>
      </c>
      <c r="N59" s="81">
        <f t="shared" si="69"/>
        <v>460595</v>
      </c>
      <c r="O59" s="81">
        <f t="shared" si="69"/>
        <v>7569395</v>
      </c>
      <c r="P59" s="30">
        <f t="shared" si="28"/>
        <v>22</v>
      </c>
      <c r="Q59" s="30">
        <f t="shared" si="29"/>
        <v>56</v>
      </c>
      <c r="R59" s="39" t="str">
        <f>p_Cambuquira_i!R25</f>
        <v>469480 m E</v>
      </c>
      <c r="S59" s="39" t="str">
        <f>p_Cambuquira_i!S25</f>
        <v>7583860 m S</v>
      </c>
      <c r="T59" s="31" t="s">
        <v>114</v>
      </c>
      <c r="U59" s="164" t="str">
        <f>p_Cambuquira_i!U25</f>
        <v>Cam</v>
      </c>
      <c r="V59" s="38" t="str">
        <f>p_Cambuquira_i!V25</f>
        <v xml:space="preserve">CAM22 </v>
      </c>
      <c r="W59" s="39" t="str">
        <f>p_Cambuquira_i!W25</f>
        <v xml:space="preserve">NC </v>
      </c>
      <c r="X59" s="38" t="str">
        <f>p_Cambuquira_i!X25</f>
        <v xml:space="preserve">NC </v>
      </c>
      <c r="Y59" s="33">
        <f>IF(X59=CK$4,CN$4,IF(X59=CK$5,CN$5,IF(X59=CK$6,CN$6,IF(X59=CK$7,CN$7,IF(X59=CK$8,CN$8,IF(X59=CK$9,CN$9,IF(X59=CK$10,CN$10,"")))))))</f>
        <v>4</v>
      </c>
      <c r="Z59" s="53">
        <f>p_Cambuquira_i!Z25</f>
        <v>150</v>
      </c>
      <c r="AA59" s="54">
        <f>p_Cambuquira_i!AA25</f>
        <v>9430</v>
      </c>
      <c r="AB59" s="39" t="str">
        <f>p_Cambuquira_i!AB25</f>
        <v>-</v>
      </c>
      <c r="AC59" s="166">
        <f>p_Cambuquira_i!AD25</f>
        <v>1715589.5249258</v>
      </c>
      <c r="AD59" s="166">
        <f>p_Cambuquira_i!AE25</f>
        <v>7537231.9479360003</v>
      </c>
      <c r="AE59" s="39">
        <f>p_Cambuquira_i!AF25</f>
        <v>911.5</v>
      </c>
      <c r="AF59" s="39">
        <f>p_Cambuquira_i!AG25</f>
        <v>10</v>
      </c>
      <c r="AG59" s="39">
        <f>p_Cambuquira_i!AH25</f>
        <v>0</v>
      </c>
      <c r="AH59" s="39">
        <v>869.3451</v>
      </c>
      <c r="AI59" s="39"/>
      <c r="AJ59" s="31"/>
      <c r="AK59" t="str">
        <f>""</f>
        <v/>
      </c>
      <c r="AL59" t="str">
        <f>""</f>
        <v/>
      </c>
      <c r="AM59" t="str">
        <f>""</f>
        <v/>
      </c>
      <c r="AN59" s="36">
        <f>IF(AND(ISNUMBER(Q59),ISNUMBER(AA59)),MAX(AN$4:AN58)+1,0)</f>
        <v>38</v>
      </c>
      <c r="AO59" s="1">
        <f t="shared" si="45"/>
        <v>16.364120209589771</v>
      </c>
      <c r="AP59" s="1">
        <f t="shared" si="46"/>
        <v>1.2041913521490159E-4</v>
      </c>
      <c r="AQ59" s="36">
        <f>IF(AA59=CK$11,0,IF(AND(ISNUMBER(Y59),ISNUMBER(Q59)),MAX(AQ$4:AQ58)+1,0))</f>
        <v>38</v>
      </c>
      <c r="AR59" s="73">
        <f t="shared" si="65"/>
        <v>93</v>
      </c>
      <c r="AS59" s="73" t="str">
        <f t="shared" si="17"/>
        <v>AQ</v>
      </c>
      <c r="AT59" s="73" t="str">
        <f t="shared" si="66"/>
        <v xml:space="preserve">ACT04 </v>
      </c>
      <c r="AU59" s="58" t="str">
        <f t="shared" si="67"/>
        <v xml:space="preserve">PT </v>
      </c>
      <c r="AV59" s="58">
        <f t="shared" si="47"/>
        <v>56</v>
      </c>
      <c r="AW59" s="68">
        <f t="shared" si="18"/>
        <v>1744049.3450478001</v>
      </c>
      <c r="AX59" s="68">
        <f t="shared" si="10"/>
        <v>7529588.2050951002</v>
      </c>
      <c r="AY59" s="160">
        <f>IF(BH59="",BC59,IF(ISNUMBER(AX59),BC59-BH59,""))</f>
        <v>869.3451</v>
      </c>
      <c r="AZ59" s="160">
        <f>IF(ISNUMBER(AX59),IF(ISNUMBER(AY59-BD59),AY59-BD59,AY59),"")</f>
        <v>767.3451</v>
      </c>
      <c r="BA59" s="160"/>
      <c r="BB59" s="160"/>
      <c r="BC59" s="68">
        <f>IF($Q59&lt;=$AQ$3,INDEX($AC$4:$AE$141,$AR59,AE$3),"")</f>
        <v>871</v>
      </c>
      <c r="BD59" s="188">
        <f>IF($Q59&lt;=$AQ$3,INDEX($Z$4:$AA$141,$AR59,AC$3),"")</f>
        <v>102</v>
      </c>
      <c r="BE59" s="105">
        <f>IF($Q59&lt;=$AQ$3,INDEX($Z$4:$AA$141,$AR59,AD$3),"")</f>
        <v>927</v>
      </c>
      <c r="BF59" s="71" t="s">
        <v>132</v>
      </c>
      <c r="BG59" s="105">
        <v>869.3451</v>
      </c>
      <c r="BH59" s="158">
        <f>IF(AU59=BH$3,"",IF(ISNUMBER(AW59),IF(BH$2=0,ABS(BC59-BG59),BC59-BG59),""))</f>
        <v>1.6548999999999978</v>
      </c>
      <c r="BI59" s="170">
        <f>IF(ISNUMBER(BG59),IF(AS59=CS$4,CN$4,IF(AS59=CS$5,CN$5,IF(AS59=CS$6,CN$6,IF(AS59=CS$7,CN$7,IF(AS59=CS$8,CN$8,""))))),"")</f>
        <v>4</v>
      </c>
      <c r="BJ59" s="171" t="str">
        <f>IF(ISNUMBER(BI59),INDEX(CU$4:CU$8,BI59,1),"")</f>
        <v>Contendas</v>
      </c>
      <c r="BK59" s="171" t="s">
        <v>132</v>
      </c>
      <c r="BL59" s="170">
        <f>IF(BI59=1,MAX(BL$4:BL58)+1,0)</f>
        <v>0</v>
      </c>
      <c r="BM59" s="170" t="str">
        <f t="shared" si="19"/>
        <v/>
      </c>
      <c r="BN59" s="170">
        <f>IF(BI59=1,IF(BM59=1,MAX(BN$4:BN58)+1,0),0)</f>
        <v>0</v>
      </c>
      <c r="BO59" s="73" t="str">
        <f>IF(BM59="","",IF(BL59&lt;=BN$3,MATCH(Q59,BN$4:BN$141,0),""))</f>
        <v/>
      </c>
      <c r="BP59" s="198" t="str">
        <f>IF(ISNUMBER($BO59),IF(BM59="","",IF($BL59&lt;=$BN$3,INDEX($AU$4:$AZ$76,MATCH($Q59,$BN$4:$BN$76,0),BP$2),"")),"")</f>
        <v/>
      </c>
      <c r="BQ59" s="195" t="str">
        <f>IF(ISNUMBER($BO59),IF(BN59="","",IF($BL59&lt;=$BN$3,INDEX($AU$4:$AZ$76,MATCH($Q59,$BN$4:$BN$76,0),BQ$2),"")),"")</f>
        <v/>
      </c>
      <c r="BR59" s="196" t="str">
        <f>IF(ISNUMBER($BO59),IF(BO59="","",IF($BL59&lt;=$BN$3,INDEX($AU$4:$AZ$76,MATCH($Q59,$BN$4:$BN$76,0),BR$2),"")),"")</f>
        <v/>
      </c>
      <c r="BS59" s="196" t="str">
        <f>IF(ISNUMBER($BO59),IF(BP59="","",IF($BL59&lt;=$BN$3,INDEX($AU$4:$AZ$76,MATCH($Q59,$BN$4:$BN$76,0),BS$2),"")),"")</f>
        <v/>
      </c>
      <c r="BT59" s="197" t="str">
        <f>IF(ISNUMBER($BO59),IF(BQ59="","",IF($BL59&lt;=$BN$3,INDEX($AU$4:$AZ$76,MATCH($Q59,$BN$4:$BN$76,0),BT$2),"")),"")</f>
        <v/>
      </c>
      <c r="BU59" s="197" t="str">
        <f>IF(ISNUMBER($BO59),IF(BR59="","",IF($BL59&lt;=$BN$3,INDEX($AU$4:$AZ$76,MATCH($Q59,$BN$4:$BN$76,0),BU$2),"")),"")</f>
        <v/>
      </c>
      <c r="BV59" s="196" t="str">
        <f>IF(ISNUMBER($BO59),IF(BS59="","",IF($BL59&lt;=$BN$3,INDEX($AU$4:$BE$76,MATCH($Q59,$BN$4:$BN$76,0),BV$2),"")),"")</f>
        <v/>
      </c>
      <c r="BW59" s="195" t="str">
        <f t="shared" si="20"/>
        <v/>
      </c>
      <c r="BX59" s="196" t="str">
        <f t="shared" si="11"/>
        <v/>
      </c>
      <c r="BY59" s="195" t="str">
        <f t="shared" si="21"/>
        <v/>
      </c>
      <c r="BZ59" s="227" t="str">
        <f t="shared" si="22"/>
        <v/>
      </c>
      <c r="CA59" s="115" t="str">
        <f t="shared" si="30"/>
        <v/>
      </c>
      <c r="CB59" s="170" t="str">
        <f>IF(ISNUMBER($BO59),IF(BS59="","",IF($BL59&lt;=$BN$3,INDEX($AU$4:$BG$76,MATCH($Q59,$BN$4:$BN$76,0),CB$2),"")),"")</f>
        <v/>
      </c>
      <c r="CC59" s="170" t="str">
        <f>IF(ISNUMBER($BO59),IF(BS59="","",IF($BL59&lt;=$BN$3,INDEX($AU$4:$BG$76,MATCH($Q59,$BN$4:$BN$76,0),CC$2),"")),"")</f>
        <v/>
      </c>
      <c r="CD59" s="207" t="str">
        <f t="shared" si="23"/>
        <v/>
      </c>
      <c r="CE59" s="207" t="str">
        <f t="shared" si="24"/>
        <v/>
      </c>
      <c r="CF59" s="207" t="str">
        <f t="shared" si="25"/>
        <v/>
      </c>
      <c r="CG59" s="222"/>
      <c r="CH59" s="222"/>
      <c r="CI59" s="207"/>
      <c r="CJ59" s="172"/>
      <c r="CK59" s="175"/>
      <c r="CL59" s="175"/>
      <c r="CM59" s="104"/>
      <c r="CN59" s="104"/>
      <c r="CO59" s="104"/>
      <c r="CP59" s="104"/>
      <c r="CQ59" s="104" t="s">
        <v>132</v>
      </c>
      <c r="CR59" s="104"/>
      <c r="CS59" s="104"/>
      <c r="CT59" s="104"/>
      <c r="CU59" s="104"/>
      <c r="CV59" s="104"/>
      <c r="CW59" s="104"/>
      <c r="CX59" s="104"/>
      <c r="CY59" s="104"/>
      <c r="CZ59" s="104"/>
      <c r="DA59" s="104"/>
      <c r="DB59" s="104"/>
      <c r="DC59" s="104"/>
      <c r="DD59" s="104"/>
      <c r="DE59" s="104"/>
      <c r="DF59" s="104"/>
      <c r="DG59" s="104"/>
      <c r="DH59" s="104"/>
      <c r="DI59" s="104"/>
      <c r="DJ59" s="104"/>
      <c r="DK59" s="104"/>
      <c r="DL59" s="104"/>
      <c r="DM59" s="104"/>
    </row>
    <row r="60" spans="1:117" ht="14.25" customHeight="1" x14ac:dyDescent="0.25">
      <c r="A60" s="98">
        <f t="shared" si="27"/>
        <v>57</v>
      </c>
      <c r="B60" s="28"/>
      <c r="C60" s="116" t="s">
        <v>338</v>
      </c>
      <c r="D60" s="74" t="s">
        <v>147</v>
      </c>
      <c r="E60" s="74" t="s">
        <v>339</v>
      </c>
      <c r="F60" s="102">
        <v>460595</v>
      </c>
      <c r="G60" s="102">
        <v>7569395</v>
      </c>
      <c r="H60" s="95" t="s">
        <v>340</v>
      </c>
      <c r="I60" s="74" t="s">
        <v>295</v>
      </c>
      <c r="J60" s="74" t="s">
        <v>31</v>
      </c>
      <c r="K60" s="74">
        <v>36</v>
      </c>
      <c r="L60" s="86" t="str">
        <f t="shared" si="44"/>
        <v/>
      </c>
      <c r="M60" s="25" t="str">
        <f t="shared" si="64"/>
        <v xml:space="preserve">LMB08 </v>
      </c>
      <c r="N60" s="81">
        <f t="shared" si="69"/>
        <v>460595</v>
      </c>
      <c r="O60" s="81">
        <f t="shared" si="69"/>
        <v>7569395</v>
      </c>
      <c r="P60" s="30">
        <f t="shared" si="28"/>
        <v>23</v>
      </c>
      <c r="Q60" s="30">
        <f t="shared" si="29"/>
        <v>57</v>
      </c>
      <c r="R60" s="39" t="str">
        <f>p_Cambuquira_i!R26</f>
        <v>469090 m E</v>
      </c>
      <c r="S60" s="39" t="str">
        <f>p_Cambuquira_i!S26</f>
        <v>7584100 m S</v>
      </c>
      <c r="T60" s="31" t="s">
        <v>114</v>
      </c>
      <c r="U60" s="164" t="str">
        <f>p_Cambuquira_i!U26</f>
        <v>Cam</v>
      </c>
      <c r="V60" s="38" t="str">
        <f>p_Cambuquira_i!V26</f>
        <v xml:space="preserve">CAM23 </v>
      </c>
      <c r="W60" s="39" t="str">
        <f>p_Cambuquira_i!W26</f>
        <v xml:space="preserve">PT </v>
      </c>
      <c r="X60" s="38" t="str">
        <f>p_Cambuquira_i!X26</f>
        <v xml:space="preserve">PT </v>
      </c>
      <c r="Y60" s="33">
        <f>IF(X60=CK$4,CN$4,IF(X60=CK$5,CN$5,IF(X60=CK$6,CN$6,IF(X60=CK$7,CN$7,IF(X60=CK$8,CN$8,IF(X60=CK$9,CN$9,IF(X60=CK$10,CN$10,"")))))))</f>
        <v>2</v>
      </c>
      <c r="Z60" s="53" t="str">
        <f>p_Cambuquira_i!Z26</f>
        <v xml:space="preserve">sd </v>
      </c>
      <c r="AA60" s="54" t="str">
        <f>p_Cambuquira_i!AA26</f>
        <v xml:space="preserve">sd </v>
      </c>
      <c r="AB60" s="39" t="str">
        <f>p_Cambuquira_i!AB26</f>
        <v>-</v>
      </c>
      <c r="AC60" s="166">
        <f>p_Cambuquira_i!AD26</f>
        <v>1715212.8790436001</v>
      </c>
      <c r="AD60" s="166">
        <f>p_Cambuquira_i!AE26</f>
        <v>7537506.8744905004</v>
      </c>
      <c r="AE60" s="39">
        <f>p_Cambuquira_i!AF26</f>
        <v>903.7</v>
      </c>
      <c r="AF60" s="39">
        <f>p_Cambuquira_i!AG26</f>
        <v>9</v>
      </c>
      <c r="AG60" s="39">
        <f>p_Cambuquira_i!AH26</f>
        <v>0</v>
      </c>
      <c r="AH60" s="39">
        <v>860.00540000000001</v>
      </c>
      <c r="AI60" s="39"/>
      <c r="AJ60" s="31"/>
      <c r="AK60" t="str">
        <f>""</f>
        <v/>
      </c>
      <c r="AL60" t="str">
        <f>""</f>
        <v/>
      </c>
      <c r="AM60" t="str">
        <f>""</f>
        <v/>
      </c>
      <c r="AN60" s="36">
        <f>IF(AND(ISNUMBER(Q60),ISNUMBER(AA60)),MAX(AN$4:AN59)+1,0)</f>
        <v>0</v>
      </c>
      <c r="AO60" s="1">
        <f t="shared" si="45"/>
        <v>16.364717103942727</v>
      </c>
      <c r="AP60" s="1">
        <f t="shared" si="46"/>
        <v>1.1938866976819151E-4</v>
      </c>
      <c r="AQ60" s="36">
        <f>IF(AA60=CK$11,0,IF(AND(ISNUMBER(Y60),ISNUMBER(Q60)),MAX(AQ$4:AQ59)+1,0))</f>
        <v>0</v>
      </c>
      <c r="AR60" s="73">
        <f t="shared" si="65"/>
        <v>95</v>
      </c>
      <c r="AS60" s="73" t="str">
        <f t="shared" si="17"/>
        <v>AQ</v>
      </c>
      <c r="AT60" s="73" t="str">
        <f t="shared" si="66"/>
        <v xml:space="preserve">ACT06 </v>
      </c>
      <c r="AU60" s="58" t="str">
        <f t="shared" si="67"/>
        <v xml:space="preserve">PT </v>
      </c>
      <c r="AV60" s="58">
        <f t="shared" si="47"/>
        <v>57</v>
      </c>
      <c r="AW60" s="68">
        <f t="shared" si="18"/>
        <v>1744326.3328811999</v>
      </c>
      <c r="AX60" s="68">
        <f t="shared" si="10"/>
        <v>7530373.9382773004</v>
      </c>
      <c r="AY60" s="160">
        <f>IF(BH60="",BC60,IF(ISNUMBER(AX60),BC60-BH60,""))</f>
        <v>860.00540000000001</v>
      </c>
      <c r="AZ60" s="160">
        <f>IF(ISNUMBER(AX60),IF(ISNUMBER(AY60-BD60),AY60-BD60,AY60),"")</f>
        <v>720.00540000000001</v>
      </c>
      <c r="BA60" s="160"/>
      <c r="BB60" s="160"/>
      <c r="BC60" s="68">
        <f>IF($Q60&lt;=$AQ$3,INDEX($AC$4:$AE$141,$AR60,AE$3),"")</f>
        <v>860</v>
      </c>
      <c r="BD60" s="188">
        <f>IF($Q60&lt;=$AQ$3,INDEX($Z$4:$AA$141,$AR60,AC$3),"")</f>
        <v>140</v>
      </c>
      <c r="BE60" s="105">
        <f>IF($Q60&lt;=$AQ$3,INDEX($Z$4:$AA$141,$AR60,AD$3),"")</f>
        <v>48132</v>
      </c>
      <c r="BF60" s="71" t="s">
        <v>132</v>
      </c>
      <c r="BG60" s="105">
        <v>860.00540000000001</v>
      </c>
      <c r="BH60" s="158">
        <f>IF(AU60=BH$3,"",IF(ISNUMBER(AW60),IF(BH$2=0,ABS(BC60-BG60),BC60-BG60),""))</f>
        <v>-5.4000000000087311E-3</v>
      </c>
      <c r="BI60" s="170">
        <f>IF(ISNUMBER(BG60),IF(AS60=CS$4,CN$4,IF(AS60=CS$5,CN$5,IF(AS60=CS$6,CN$6,IF(AS60=CS$7,CN$7,IF(AS60=CS$8,CN$8,""))))),"")</f>
        <v>4</v>
      </c>
      <c r="BJ60" s="171" t="str">
        <f>IF(ISNUMBER(BI60),INDEX(CU$4:CU$8,BI60,1),"")</f>
        <v>Contendas</v>
      </c>
      <c r="BK60" s="171" t="s">
        <v>132</v>
      </c>
      <c r="BL60" s="170">
        <f>IF(BI60=1,MAX(BL$4:BL59)+1,0)</f>
        <v>0</v>
      </c>
      <c r="BM60" s="170" t="str">
        <f t="shared" si="19"/>
        <v/>
      </c>
      <c r="BN60" s="170">
        <f>IF(BI60=1,IF(BM60=1,MAX(BN$4:BN59)+1,0),0)</f>
        <v>0</v>
      </c>
      <c r="BO60" s="73" t="str">
        <f>IF(BM60="","",IF(BL60&lt;=BN$3,MATCH(Q60,BN$4:BN$141,0),""))</f>
        <v/>
      </c>
      <c r="BP60" s="198" t="str">
        <f>IF(ISNUMBER($BO60),IF(BM60="","",IF($BL60&lt;=$BN$3,INDEX($AU$4:$AZ$76,MATCH($Q60,$BN$4:$BN$76,0),BP$2),"")),"")</f>
        <v/>
      </c>
      <c r="BQ60" s="195" t="str">
        <f>IF(ISNUMBER($BO60),IF(BN60="","",IF($BL60&lt;=$BN$3,INDEX($AU$4:$AZ$76,MATCH($Q60,$BN$4:$BN$76,0),BQ$2),"")),"")</f>
        <v/>
      </c>
      <c r="BR60" s="196" t="str">
        <f>IF(ISNUMBER($BO60),IF(BO60="","",IF($BL60&lt;=$BN$3,INDEX($AU$4:$AZ$76,MATCH($Q60,$BN$4:$BN$76,0),BR$2),"")),"")</f>
        <v/>
      </c>
      <c r="BS60" s="196" t="str">
        <f>IF(ISNUMBER($BO60),IF(BP60="","",IF($BL60&lt;=$BN$3,INDEX($AU$4:$AZ$76,MATCH($Q60,$BN$4:$BN$76,0),BS$2),"")),"")</f>
        <v/>
      </c>
      <c r="BT60" s="197" t="str">
        <f>IF(ISNUMBER($BO60),IF(BQ60="","",IF($BL60&lt;=$BN$3,INDEX($AU$4:$AZ$76,MATCH($Q60,$BN$4:$BN$76,0),BT$2),"")),"")</f>
        <v/>
      </c>
      <c r="BU60" s="197" t="str">
        <f>IF(ISNUMBER($BO60),IF(BR60="","",IF($BL60&lt;=$BN$3,INDEX($AU$4:$AZ$76,MATCH($Q60,$BN$4:$BN$76,0),BU$2),"")),"")</f>
        <v/>
      </c>
      <c r="BV60" s="196" t="str">
        <f>IF(ISNUMBER($BO60),IF(BS60="","",IF($BL60&lt;=$BN$3,INDEX($AU$4:$BE$76,MATCH($Q60,$BN$4:$BN$76,0),BV$2),"")),"")</f>
        <v/>
      </c>
      <c r="BW60" s="195" t="str">
        <f t="shared" si="20"/>
        <v/>
      </c>
      <c r="BX60" s="196" t="str">
        <f t="shared" si="11"/>
        <v/>
      </c>
      <c r="BY60" s="195" t="str">
        <f t="shared" si="21"/>
        <v/>
      </c>
      <c r="BZ60" s="227" t="str">
        <f t="shared" si="22"/>
        <v/>
      </c>
      <c r="CA60" s="115" t="str">
        <f t="shared" si="30"/>
        <v/>
      </c>
      <c r="CB60" s="170" t="str">
        <f>IF(ISNUMBER($BO60),IF(BS60="","",IF($BL60&lt;=$BN$3,INDEX($AU$4:$BG$76,MATCH($Q60,$BN$4:$BN$76,0),CB$2),"")),"")</f>
        <v/>
      </c>
      <c r="CC60" s="170" t="str">
        <f>IF(ISNUMBER($BO60),IF(BS60="","",IF($BL60&lt;=$BN$3,INDEX($AU$4:$BG$76,MATCH($Q60,$BN$4:$BN$76,0),CC$2),"")),"")</f>
        <v/>
      </c>
      <c r="CD60" s="207" t="str">
        <f t="shared" si="23"/>
        <v/>
      </c>
      <c r="CE60" s="207" t="str">
        <f t="shared" si="24"/>
        <v/>
      </c>
      <c r="CF60" s="207" t="str">
        <f t="shared" si="25"/>
        <v/>
      </c>
      <c r="CG60" s="222"/>
      <c r="CH60" s="222"/>
      <c r="CI60" s="207"/>
      <c r="CJ60" s="172"/>
      <c r="CK60" s="175"/>
      <c r="CL60" s="175"/>
      <c r="CM60" s="104"/>
      <c r="CN60" s="104"/>
      <c r="CO60" s="104"/>
      <c r="CP60" s="104"/>
      <c r="CQ60" s="104" t="s">
        <v>132</v>
      </c>
      <c r="CR60" s="104"/>
      <c r="CS60" s="104"/>
      <c r="CT60" s="104"/>
      <c r="CU60" s="104"/>
      <c r="CV60" s="104"/>
      <c r="CW60" s="104"/>
      <c r="CX60" s="104"/>
      <c r="CY60" s="104"/>
      <c r="CZ60" s="104"/>
      <c r="DA60" s="104"/>
      <c r="DB60" s="104"/>
      <c r="DC60" s="104"/>
      <c r="DD60" s="104"/>
      <c r="DE60" s="104"/>
      <c r="DF60" s="104"/>
      <c r="DG60" s="104"/>
      <c r="DH60" s="104"/>
      <c r="DI60" s="104"/>
      <c r="DJ60" s="104"/>
      <c r="DK60" s="104"/>
      <c r="DL60" s="104"/>
      <c r="DM60" s="104"/>
    </row>
    <row r="61" spans="1:117" ht="14.25" customHeight="1" x14ac:dyDescent="0.25">
      <c r="A61" s="98">
        <f t="shared" si="27"/>
        <v>58</v>
      </c>
      <c r="B61" s="28"/>
      <c r="C61" s="116" t="s">
        <v>338</v>
      </c>
      <c r="D61" s="74" t="s">
        <v>147</v>
      </c>
      <c r="E61" s="74" t="s">
        <v>339</v>
      </c>
      <c r="F61" s="102">
        <v>460595</v>
      </c>
      <c r="G61" s="102">
        <v>7569395</v>
      </c>
      <c r="H61" s="95" t="s">
        <v>340</v>
      </c>
      <c r="I61" s="74" t="s">
        <v>295</v>
      </c>
      <c r="J61" s="74" t="s">
        <v>31</v>
      </c>
      <c r="K61" s="74">
        <v>36</v>
      </c>
      <c r="L61" s="86" t="str">
        <f t="shared" si="44"/>
        <v/>
      </c>
      <c r="M61" s="25" t="str">
        <f t="shared" si="64"/>
        <v xml:space="preserve">LMB08 </v>
      </c>
      <c r="N61" s="81">
        <f t="shared" si="69"/>
        <v>460595</v>
      </c>
      <c r="O61" s="81">
        <f t="shared" si="69"/>
        <v>7569395</v>
      </c>
      <c r="P61" s="30">
        <f t="shared" si="28"/>
        <v>24</v>
      </c>
      <c r="Q61" s="30">
        <f t="shared" si="29"/>
        <v>58</v>
      </c>
      <c r="R61" s="39" t="str">
        <f>p_Cambuquira_i!R27</f>
        <v>469100 m E</v>
      </c>
      <c r="S61" s="39" t="str">
        <f>p_Cambuquira_i!S27</f>
        <v>7584120 m S</v>
      </c>
      <c r="T61" s="31" t="s">
        <v>114</v>
      </c>
      <c r="U61" s="164" t="str">
        <f>p_Cambuquira_i!U27</f>
        <v>Cam</v>
      </c>
      <c r="V61" s="38" t="str">
        <f>p_Cambuquira_i!V27</f>
        <v xml:space="preserve">CAM24 </v>
      </c>
      <c r="W61" s="39" t="str">
        <f>p_Cambuquira_i!W27</f>
        <v xml:space="preserve">PT </v>
      </c>
      <c r="X61" s="38" t="str">
        <f>p_Cambuquira_i!X27</f>
        <v xml:space="preserve">PT </v>
      </c>
      <c r="Y61" s="33">
        <f>IF(X61=CK$4,CN$4,IF(X61=CK$5,CN$5,IF(X61=CK$6,CN$6,IF(X61=CK$7,CN$7,IF(X61=CK$8,CN$8,IF(X61=CK$9,CN$9,IF(X61=CK$10,CN$10,"")))))))</f>
        <v>2</v>
      </c>
      <c r="Z61" s="53" t="str">
        <f>p_Cambuquira_i!Z27</f>
        <v xml:space="preserve">sd </v>
      </c>
      <c r="AA61" s="54" t="str">
        <f>p_Cambuquira_i!AA27</f>
        <v xml:space="preserve">sd </v>
      </c>
      <c r="AB61" s="39" t="str">
        <f>p_Cambuquira_i!AB27</f>
        <v>-</v>
      </c>
      <c r="AC61" s="166">
        <f>p_Cambuquira_i!AD27</f>
        <v>1715224.6351178</v>
      </c>
      <c r="AD61" s="166">
        <f>p_Cambuquira_i!AE27</f>
        <v>7537526.3747854</v>
      </c>
      <c r="AE61" s="39">
        <f>p_Cambuquira_i!AF27</f>
        <v>900.7</v>
      </c>
      <c r="AF61" s="39">
        <f>p_Cambuquira_i!AG27</f>
        <v>8</v>
      </c>
      <c r="AG61" s="39">
        <f>p_Cambuquira_i!AH27</f>
        <v>0</v>
      </c>
      <c r="AH61" s="39">
        <v>906.31100000000004</v>
      </c>
      <c r="AI61" s="39"/>
      <c r="AJ61" s="31"/>
      <c r="AK61" t="str">
        <f>""</f>
        <v/>
      </c>
      <c r="AL61" t="str">
        <f>""</f>
        <v/>
      </c>
      <c r="AM61" t="str">
        <f>""</f>
        <v/>
      </c>
      <c r="AN61" s="36">
        <f>IF(AND(ISNUMBER(Q61),ISNUMBER(AA61)),MAX(AN$4:AN60)+1,0)</f>
        <v>0</v>
      </c>
      <c r="AO61" s="1">
        <f t="shared" si="45"/>
        <v>16.364759441125933</v>
      </c>
      <c r="AP61" s="1">
        <f t="shared" si="46"/>
        <v>1.1899233690407226E-4</v>
      </c>
      <c r="AQ61" s="36">
        <f>IF(AA61=CK$11,0,IF(AND(ISNUMBER(Y61),ISNUMBER(Q61)),MAX(AQ$4:AQ60)+1,0))</f>
        <v>0</v>
      </c>
      <c r="AR61" s="73">
        <f t="shared" si="65"/>
        <v>97</v>
      </c>
      <c r="AS61" s="73" t="str">
        <f t="shared" si="17"/>
        <v>AQ</v>
      </c>
      <c r="AT61" s="73" t="str">
        <f t="shared" si="66"/>
        <v xml:space="preserve">ACT08 </v>
      </c>
      <c r="AU61" s="58" t="str">
        <f t="shared" si="67"/>
        <v xml:space="preserve">PT </v>
      </c>
      <c r="AV61" s="58">
        <f t="shared" si="47"/>
        <v>58</v>
      </c>
      <c r="AW61" s="68">
        <f t="shared" si="18"/>
        <v>1744687.2609582001</v>
      </c>
      <c r="AX61" s="68">
        <f t="shared" si="10"/>
        <v>7529677.6993375001</v>
      </c>
      <c r="AY61" s="160">
        <f>IF(BH61="",BC61,IF(ISNUMBER(AX61),BC61-BH61,""))</f>
        <v>906.31100000000004</v>
      </c>
      <c r="AZ61" s="160">
        <f>IF(ISNUMBER(AX61),IF(ISNUMBER(AY61-BD61),AY61-BD61,AY61),"")</f>
        <v>756.31100000000004</v>
      </c>
      <c r="BA61" s="160"/>
      <c r="BB61" s="160"/>
      <c r="BC61" s="68">
        <f>IF($Q61&lt;=$AQ$3,INDEX($AC$4:$AE$141,$AR61,AE$3),"")</f>
        <v>910.6</v>
      </c>
      <c r="BD61" s="188">
        <f>IF($Q61&lt;=$AQ$3,INDEX($Z$4:$AA$141,$AR61,AC$3),"")</f>
        <v>150</v>
      </c>
      <c r="BE61" s="105">
        <f>IF($Q61&lt;=$AQ$3,INDEX($Z$4:$AA$141,$AR61,AD$3),"")</f>
        <v>7270</v>
      </c>
      <c r="BF61" s="71" t="s">
        <v>132</v>
      </c>
      <c r="BG61" s="105">
        <v>906.31100000000004</v>
      </c>
      <c r="BH61" s="158">
        <f>IF(AU61=BH$3,"",IF(ISNUMBER(AW61),IF(BH$2=0,ABS(BC61-BG61),BC61-BG61),""))</f>
        <v>4.2889999999999873</v>
      </c>
      <c r="BI61" s="170">
        <f>IF(ISNUMBER(BG61),IF(AS61=CS$4,CN$4,IF(AS61=CS$5,CN$5,IF(AS61=CS$6,CN$6,IF(AS61=CS$7,CN$7,IF(AS61=CS$8,CN$8,""))))),"")</f>
        <v>4</v>
      </c>
      <c r="BJ61" s="171" t="str">
        <f>IF(ISNUMBER(BI61),INDEX(CU$4:CU$8,BI61,1),"")</f>
        <v>Contendas</v>
      </c>
      <c r="BK61" s="171" t="s">
        <v>132</v>
      </c>
      <c r="BL61" s="170">
        <f>IF(BI61=1,MAX(BL$4:BL60)+1,0)</f>
        <v>0</v>
      </c>
      <c r="BM61" s="170" t="str">
        <f t="shared" si="19"/>
        <v/>
      </c>
      <c r="BN61" s="170">
        <f>IF(BI61=1,IF(BM61=1,MAX(BN$4:BN60)+1,0),0)</f>
        <v>0</v>
      </c>
      <c r="BO61" s="73" t="str">
        <f>IF(BM61="","",IF(BL61&lt;=BN$3,MATCH(Q61,BN$4:BN$141,0),""))</f>
        <v/>
      </c>
      <c r="BP61" s="198" t="str">
        <f>IF(ISNUMBER($BO61),IF(BM61="","",IF($BL61&lt;=$BN$3,INDEX($AU$4:$AZ$76,MATCH($Q61,$BN$4:$BN$76,0),BP$2),"")),"")</f>
        <v/>
      </c>
      <c r="BQ61" s="195" t="str">
        <f>IF(ISNUMBER($BO61),IF(BN61="","",IF($BL61&lt;=$BN$3,INDEX($AU$4:$AZ$76,MATCH($Q61,$BN$4:$BN$76,0),BQ$2),"")),"")</f>
        <v/>
      </c>
      <c r="BR61" s="196" t="str">
        <f>IF(ISNUMBER($BO61),IF(BO61="","",IF($BL61&lt;=$BN$3,INDEX($AU$4:$AZ$76,MATCH($Q61,$BN$4:$BN$76,0),BR$2),"")),"")</f>
        <v/>
      </c>
      <c r="BS61" s="196" t="str">
        <f>IF(ISNUMBER($BO61),IF(BP61="","",IF($BL61&lt;=$BN$3,INDEX($AU$4:$AZ$76,MATCH($Q61,$BN$4:$BN$76,0),BS$2),"")),"")</f>
        <v/>
      </c>
      <c r="BT61" s="197" t="str">
        <f>IF(ISNUMBER($BO61),IF(BQ61="","",IF($BL61&lt;=$BN$3,INDEX($AU$4:$AZ$76,MATCH($Q61,$BN$4:$BN$76,0),BT$2),"")),"")</f>
        <v/>
      </c>
      <c r="BU61" s="197" t="str">
        <f>IF(ISNUMBER($BO61),IF(BR61="","",IF($BL61&lt;=$BN$3,INDEX($AU$4:$AZ$76,MATCH($Q61,$BN$4:$BN$76,0),BU$2),"")),"")</f>
        <v/>
      </c>
      <c r="BV61" s="196" t="str">
        <f>IF(ISNUMBER($BO61),IF(BS61="","",IF($BL61&lt;=$BN$3,INDEX($AU$4:$BE$76,MATCH($Q61,$BN$4:$BN$76,0),BV$2),"")),"")</f>
        <v/>
      </c>
      <c r="BW61" s="195" t="str">
        <f t="shared" si="20"/>
        <v/>
      </c>
      <c r="BX61" s="196" t="str">
        <f t="shared" si="11"/>
        <v/>
      </c>
      <c r="BY61" s="195" t="str">
        <f t="shared" si="21"/>
        <v/>
      </c>
      <c r="BZ61" s="227" t="str">
        <f t="shared" si="22"/>
        <v/>
      </c>
      <c r="CA61" s="115" t="str">
        <f t="shared" si="30"/>
        <v/>
      </c>
      <c r="CB61" s="170" t="str">
        <f>IF(ISNUMBER($BO61),IF(BS61="","",IF($BL61&lt;=$BN$3,INDEX($AU$4:$BG$76,MATCH($Q61,$BN$4:$BN$76,0),CB$2),"")),"")</f>
        <v/>
      </c>
      <c r="CC61" s="170" t="str">
        <f>IF(ISNUMBER($BO61),IF(BS61="","",IF($BL61&lt;=$BN$3,INDEX($AU$4:$BG$76,MATCH($Q61,$BN$4:$BN$76,0),CC$2),"")),"")</f>
        <v/>
      </c>
      <c r="CD61" s="207" t="str">
        <f t="shared" si="23"/>
        <v/>
      </c>
      <c r="CE61" s="207" t="str">
        <f t="shared" si="24"/>
        <v/>
      </c>
      <c r="CF61" s="207" t="str">
        <f t="shared" si="25"/>
        <v/>
      </c>
      <c r="CG61" s="222"/>
      <c r="CH61" s="222"/>
      <c r="CI61" s="207"/>
      <c r="CJ61" s="172"/>
      <c r="CK61" s="175"/>
      <c r="CL61" s="175"/>
      <c r="CM61" s="104"/>
      <c r="CN61" s="104"/>
      <c r="CO61" s="104"/>
      <c r="CP61" s="104"/>
      <c r="CQ61" s="104" t="s">
        <v>132</v>
      </c>
      <c r="CR61" s="104"/>
      <c r="CS61" s="104"/>
      <c r="CT61" s="104"/>
      <c r="CU61" s="104"/>
      <c r="CV61" s="104"/>
      <c r="CW61" s="104"/>
      <c r="CX61" s="104"/>
      <c r="CY61" s="104"/>
      <c r="CZ61" s="104"/>
      <c r="DA61" s="104"/>
      <c r="DB61" s="104"/>
      <c r="DC61" s="104"/>
      <c r="DD61" s="104"/>
      <c r="DE61" s="104"/>
      <c r="DF61" s="104"/>
      <c r="DG61" s="104"/>
      <c r="DH61" s="104"/>
      <c r="DI61" s="104"/>
      <c r="DJ61" s="104"/>
      <c r="DK61" s="104"/>
      <c r="DL61" s="104"/>
      <c r="DM61" s="104"/>
    </row>
    <row r="62" spans="1:117" ht="14.25" customHeight="1" x14ac:dyDescent="0.25">
      <c r="A62" s="98">
        <f t="shared" si="27"/>
        <v>59</v>
      </c>
      <c r="B62" s="28"/>
      <c r="C62" s="116" t="s">
        <v>338</v>
      </c>
      <c r="D62" s="74" t="s">
        <v>147</v>
      </c>
      <c r="E62" s="74" t="s">
        <v>339</v>
      </c>
      <c r="F62" s="102">
        <v>460595</v>
      </c>
      <c r="G62" s="102">
        <v>7569395</v>
      </c>
      <c r="H62" s="95" t="s">
        <v>340</v>
      </c>
      <c r="I62" s="74" t="s">
        <v>295</v>
      </c>
      <c r="J62" s="74" t="s">
        <v>31</v>
      </c>
      <c r="K62" s="74">
        <v>36</v>
      </c>
      <c r="L62" s="86" t="str">
        <f t="shared" si="44"/>
        <v/>
      </c>
      <c r="M62" s="25" t="str">
        <f t="shared" si="64"/>
        <v xml:space="preserve">LMB08 </v>
      </c>
      <c r="N62" s="81">
        <f t="shared" si="69"/>
        <v>460595</v>
      </c>
      <c r="O62" s="81">
        <f t="shared" si="69"/>
        <v>7569395</v>
      </c>
      <c r="P62" s="30">
        <f t="shared" si="28"/>
        <v>25</v>
      </c>
      <c r="Q62" s="30">
        <f t="shared" si="29"/>
        <v>59</v>
      </c>
      <c r="R62" s="39" t="str">
        <f>p_Cambuquira_i!R28</f>
        <v>469780 m E</v>
      </c>
      <c r="S62" s="39" t="str">
        <f>p_Cambuquira_i!S28</f>
        <v>7584400 m S</v>
      </c>
      <c r="T62" s="31" t="s">
        <v>114</v>
      </c>
      <c r="U62" s="164" t="str">
        <f>p_Cambuquira_i!U28</f>
        <v>Cam</v>
      </c>
      <c r="V62" s="38" t="str">
        <f>p_Cambuquira_i!V28</f>
        <v xml:space="preserve">CAM25 </v>
      </c>
      <c r="W62" s="39" t="str">
        <f>p_Cambuquira_i!W28</f>
        <v xml:space="preserve">PT </v>
      </c>
      <c r="X62" s="38" t="str">
        <f>p_Cambuquira_i!X28</f>
        <v xml:space="preserve">PT </v>
      </c>
      <c r="Y62" s="33">
        <f>IF(X62=CK$4,CN$4,IF(X62=CK$5,CN$5,IF(X62=CK$6,CN$6,IF(X62=CK$7,CN$7,IF(X62=CK$8,CN$8,IF(X62=CK$9,CN$9,IF(X62=CK$10,CN$10,"")))))))</f>
        <v>2</v>
      </c>
      <c r="Z62" s="53" t="str">
        <f>p_Cambuquira_i!Z28</f>
        <v xml:space="preserve">sd </v>
      </c>
      <c r="AA62" s="54" t="str">
        <f>p_Cambuquira_i!AA28</f>
        <v xml:space="preserve">sd </v>
      </c>
      <c r="AB62" s="39" t="str">
        <f>p_Cambuquira_i!AB28</f>
        <v>-</v>
      </c>
      <c r="AC62" s="166">
        <f>p_Cambuquira_i!AD28</f>
        <v>1715937.3978899999</v>
      </c>
      <c r="AD62" s="166">
        <f>p_Cambuquira_i!AE28</f>
        <v>7537756.0565683004</v>
      </c>
      <c r="AE62" s="39">
        <f>p_Cambuquira_i!AF28</f>
        <v>928.3</v>
      </c>
      <c r="AF62" s="39">
        <f>p_Cambuquira_i!AG28</f>
        <v>7</v>
      </c>
      <c r="AG62" s="39">
        <f>p_Cambuquira_i!AH28</f>
        <v>0</v>
      </c>
      <c r="AH62" s="39">
        <v>906.14449999999999</v>
      </c>
      <c r="AI62" s="39"/>
      <c r="AJ62" s="31"/>
      <c r="AK62" t="str">
        <f>""</f>
        <v/>
      </c>
      <c r="AL62" t="str">
        <f>""</f>
        <v/>
      </c>
      <c r="AM62" t="str">
        <f>""</f>
        <v/>
      </c>
      <c r="AN62" s="36">
        <f>IF(AND(ISNUMBER(Q62),ISNUMBER(AA62)),MAX(AN$4:AN61)+1,0)</f>
        <v>0</v>
      </c>
      <c r="AO62" s="1">
        <f t="shared" si="45"/>
        <v>16.365258104339606</v>
      </c>
      <c r="AP62" s="1">
        <f t="shared" si="46"/>
        <v>1.2263859925396945E-4</v>
      </c>
      <c r="AQ62" s="36">
        <f>IF(AA62=CK$11,0,IF(AND(ISNUMBER(Y62),ISNUMBER(Q62)),MAX(AQ$4:AQ61)+1,0))</f>
        <v>0</v>
      </c>
      <c r="AR62" s="73">
        <f t="shared" si="65"/>
        <v>98</v>
      </c>
      <c r="AS62" s="73" t="str">
        <f t="shared" si="17"/>
        <v>AQ</v>
      </c>
      <c r="AT62" s="73" t="str">
        <f t="shared" si="66"/>
        <v xml:space="preserve">ACT09 </v>
      </c>
      <c r="AU62" s="58" t="str">
        <f t="shared" si="67"/>
        <v xml:space="preserve">PT </v>
      </c>
      <c r="AV62" s="58">
        <f t="shared" si="47"/>
        <v>59</v>
      </c>
      <c r="AW62" s="68">
        <f t="shared" si="18"/>
        <v>1744302.5433545001</v>
      </c>
      <c r="AX62" s="68">
        <f t="shared" si="10"/>
        <v>7529325.8228446003</v>
      </c>
      <c r="AY62" s="160">
        <f>IF(BH62="",BC62,IF(ISNUMBER(AX62),BC62-BH62,""))</f>
        <v>906.14449999999999</v>
      </c>
      <c r="AZ62" s="160">
        <f>IF(ISNUMBER(AX62),IF(ISNUMBER(AY62-BD62),AY62-BD62,AY62),"")</f>
        <v>774.14449999999999</v>
      </c>
      <c r="BA62" s="160"/>
      <c r="BB62" s="160"/>
      <c r="BC62" s="68">
        <f>IF($Q62&lt;=$AQ$3,INDEX($AC$4:$AE$141,$AR62,AE$3),"")</f>
        <v>901.7</v>
      </c>
      <c r="BD62" s="188">
        <f>IF($Q62&lt;=$AQ$3,INDEX($Z$4:$AA$141,$AR62,AC$3),"")</f>
        <v>132</v>
      </c>
      <c r="BE62" s="105">
        <f>IF($Q62&lt;=$AQ$3,INDEX($Z$4:$AA$141,$AR62,AD$3),"")</f>
        <v>3240</v>
      </c>
      <c r="BF62" s="71" t="s">
        <v>132</v>
      </c>
      <c r="BG62" s="105">
        <v>906.14449999999999</v>
      </c>
      <c r="BH62" s="158">
        <f>IF(AU62=BH$3,"",IF(ISNUMBER(AW62),IF(BH$2=0,ABS(BC62-BG62),BC62-BG62),""))</f>
        <v>-4.4444999999999482</v>
      </c>
      <c r="BI62" s="170">
        <f>IF(ISNUMBER(BG62),IF(AS62=CS$4,CN$4,IF(AS62=CS$5,CN$5,IF(AS62=CS$6,CN$6,IF(AS62=CS$7,CN$7,IF(AS62=CS$8,CN$8,""))))),"")</f>
        <v>4</v>
      </c>
      <c r="BJ62" s="171" t="str">
        <f>IF(ISNUMBER(BI62),INDEX(CU$4:CU$8,BI62,1),"")</f>
        <v>Contendas</v>
      </c>
      <c r="BK62" s="171" t="s">
        <v>132</v>
      </c>
      <c r="BL62" s="170">
        <f>IF(BI62=1,MAX(BL$4:BL61)+1,0)</f>
        <v>0</v>
      </c>
      <c r="BM62" s="170" t="str">
        <f t="shared" si="19"/>
        <v/>
      </c>
      <c r="BN62" s="170">
        <f>IF(BI62=1,IF(BM62=1,MAX(BN$4:BN61)+1,0),0)</f>
        <v>0</v>
      </c>
      <c r="BO62" s="73" t="str">
        <f>IF(BM62="","",IF(BL62&lt;=BN$3,MATCH(Q62,BN$4:BN$141,0),""))</f>
        <v/>
      </c>
      <c r="BP62" s="198" t="str">
        <f>IF(ISNUMBER($BO62),IF(BM62="","",IF($BL62&lt;=$BN$3,INDEX($AU$4:$AZ$76,MATCH($Q62,$BN$4:$BN$76,0),BP$2),"")),"")</f>
        <v/>
      </c>
      <c r="BQ62" s="195" t="str">
        <f>IF(ISNUMBER($BO62),IF(BN62="","",IF($BL62&lt;=$BN$3,INDEX($AU$4:$AZ$76,MATCH($Q62,$BN$4:$BN$76,0),BQ$2),"")),"")</f>
        <v/>
      </c>
      <c r="BR62" s="196" t="str">
        <f>IF(ISNUMBER($BO62),IF(BO62="","",IF($BL62&lt;=$BN$3,INDEX($AU$4:$AZ$76,MATCH($Q62,$BN$4:$BN$76,0),BR$2),"")),"")</f>
        <v/>
      </c>
      <c r="BS62" s="196" t="str">
        <f>IF(ISNUMBER($BO62),IF(BP62="","",IF($BL62&lt;=$BN$3,INDEX($AU$4:$AZ$76,MATCH($Q62,$BN$4:$BN$76,0),BS$2),"")),"")</f>
        <v/>
      </c>
      <c r="BT62" s="197" t="str">
        <f>IF(ISNUMBER($BO62),IF(BQ62="","",IF($BL62&lt;=$BN$3,INDEX($AU$4:$AZ$76,MATCH($Q62,$BN$4:$BN$76,0),BT$2),"")),"")</f>
        <v/>
      </c>
      <c r="BU62" s="197" t="str">
        <f>IF(ISNUMBER($BO62),IF(BR62="","",IF($BL62&lt;=$BN$3,INDEX($AU$4:$AZ$76,MATCH($Q62,$BN$4:$BN$76,0),BU$2),"")),"")</f>
        <v/>
      </c>
      <c r="BV62" s="196" t="str">
        <f>IF(ISNUMBER($BO62),IF(BS62="","",IF($BL62&lt;=$BN$3,INDEX($AU$4:$BE$76,MATCH($Q62,$BN$4:$BN$76,0),BV$2),"")),"")</f>
        <v/>
      </c>
      <c r="BW62" s="195" t="str">
        <f t="shared" si="20"/>
        <v/>
      </c>
      <c r="BX62" s="196" t="str">
        <f t="shared" si="11"/>
        <v/>
      </c>
      <c r="BY62" s="195" t="str">
        <f t="shared" si="21"/>
        <v/>
      </c>
      <c r="BZ62" s="227" t="str">
        <f t="shared" si="22"/>
        <v/>
      </c>
      <c r="CA62" s="115" t="str">
        <f t="shared" si="30"/>
        <v/>
      </c>
      <c r="CB62" s="170" t="str">
        <f>IF(ISNUMBER($BO62),IF(BS62="","",IF($BL62&lt;=$BN$3,INDEX($AU$4:$BG$76,MATCH($Q62,$BN$4:$BN$76,0),CB$2),"")),"")</f>
        <v/>
      </c>
      <c r="CC62" s="170" t="str">
        <f>IF(ISNUMBER($BO62),IF(BS62="","",IF($BL62&lt;=$BN$3,INDEX($AU$4:$BG$76,MATCH($Q62,$BN$4:$BN$76,0),CC$2),"")),"")</f>
        <v/>
      </c>
      <c r="CD62" s="207" t="str">
        <f t="shared" si="23"/>
        <v/>
      </c>
      <c r="CE62" s="207" t="str">
        <f t="shared" si="24"/>
        <v/>
      </c>
      <c r="CF62" s="207" t="str">
        <f t="shared" si="25"/>
        <v/>
      </c>
      <c r="CG62" s="222"/>
      <c r="CH62" s="222"/>
      <c r="CI62" s="207"/>
      <c r="CJ62" s="172"/>
      <c r="CK62" s="175"/>
      <c r="CL62" s="175"/>
      <c r="CM62" s="104"/>
      <c r="CN62" s="104"/>
      <c r="CO62" s="104"/>
      <c r="CP62" s="104"/>
      <c r="CQ62" s="104" t="s">
        <v>132</v>
      </c>
      <c r="CR62" s="104"/>
      <c r="CS62" s="104"/>
      <c r="CT62" s="104"/>
      <c r="CU62" s="104"/>
      <c r="CV62" s="104"/>
      <c r="CW62" s="104"/>
      <c r="CX62" s="104"/>
      <c r="CY62" s="104"/>
      <c r="CZ62" s="104"/>
      <c r="DA62" s="104"/>
      <c r="DB62" s="104"/>
      <c r="DC62" s="104"/>
      <c r="DD62" s="104"/>
      <c r="DE62" s="104"/>
      <c r="DF62" s="104"/>
      <c r="DG62" s="104"/>
      <c r="DH62" s="104"/>
      <c r="DI62" s="104"/>
      <c r="DJ62" s="104"/>
      <c r="DK62" s="104"/>
      <c r="DL62" s="104"/>
      <c r="DM62" s="104"/>
    </row>
    <row r="63" spans="1:117" ht="14.25" customHeight="1" x14ac:dyDescent="0.25">
      <c r="A63" s="98">
        <f t="shared" si="27"/>
        <v>60</v>
      </c>
      <c r="B63" s="28"/>
      <c r="C63" s="116" t="s">
        <v>338</v>
      </c>
      <c r="D63" s="74" t="s">
        <v>147</v>
      </c>
      <c r="E63" s="74" t="s">
        <v>339</v>
      </c>
      <c r="F63" s="102">
        <v>460595</v>
      </c>
      <c r="G63" s="102">
        <v>7569395</v>
      </c>
      <c r="H63" s="95" t="s">
        <v>340</v>
      </c>
      <c r="I63" s="74" t="s">
        <v>295</v>
      </c>
      <c r="J63" s="74" t="s">
        <v>31</v>
      </c>
      <c r="K63" s="74">
        <v>36</v>
      </c>
      <c r="L63" s="86" t="str">
        <f t="shared" si="44"/>
        <v/>
      </c>
      <c r="M63" s="25" t="str">
        <f t="shared" si="64"/>
        <v xml:space="preserve">LMB08 </v>
      </c>
      <c r="N63" s="81">
        <f t="shared" si="69"/>
        <v>460595</v>
      </c>
      <c r="O63" s="81">
        <f t="shared" si="69"/>
        <v>7569395</v>
      </c>
      <c r="P63" s="30">
        <f t="shared" si="28"/>
        <v>26</v>
      </c>
      <c r="Q63" s="30">
        <f t="shared" si="29"/>
        <v>60</v>
      </c>
      <c r="R63" s="39" t="str">
        <f>p_Cambuquira_i!R29</f>
        <v>469770 m E</v>
      </c>
      <c r="S63" s="39" t="str">
        <f>p_Cambuquira_i!S29</f>
        <v>7584750 m S</v>
      </c>
      <c r="T63" s="31" t="s">
        <v>114</v>
      </c>
      <c r="U63" s="164" t="str">
        <f>p_Cambuquira_i!U29</f>
        <v>Cam</v>
      </c>
      <c r="V63" s="38" t="str">
        <f>p_Cambuquira_i!V29</f>
        <v xml:space="preserve">CAM26 </v>
      </c>
      <c r="W63" s="39" t="str">
        <f>p_Cambuquira_i!W29</f>
        <v xml:space="preserve">PT </v>
      </c>
      <c r="X63" s="38" t="str">
        <f>p_Cambuquira_i!X29</f>
        <v xml:space="preserve">PT </v>
      </c>
      <c r="Y63" s="33">
        <f>IF(X63=CK$4,CN$4,IF(X63=CK$5,CN$5,IF(X63=CK$6,CN$6,IF(X63=CK$7,CN$7,IF(X63=CK$8,CN$8,IF(X63=CK$9,CN$9,IF(X63=CK$10,CN$10,"")))))))</f>
        <v>2</v>
      </c>
      <c r="Z63" s="53" t="str">
        <f>p_Cambuquira_i!Z29</f>
        <v xml:space="preserve">sd </v>
      </c>
      <c r="AA63" s="54" t="str">
        <f>p_Cambuquira_i!AA29</f>
        <v xml:space="preserve">sd </v>
      </c>
      <c r="AB63" s="39" t="str">
        <f>p_Cambuquira_i!AB29</f>
        <v>-</v>
      </c>
      <c r="AC63" s="166">
        <f>p_Cambuquira_i!AD29</f>
        <v>1715955.3248850999</v>
      </c>
      <c r="AD63" s="166">
        <f>p_Cambuquira_i!AE29</f>
        <v>7538112.1629477004</v>
      </c>
      <c r="AE63" s="39">
        <f>p_Cambuquira_i!AF29</f>
        <v>916.1</v>
      </c>
      <c r="AF63" s="39">
        <f>p_Cambuquira_i!AG29</f>
        <v>6</v>
      </c>
      <c r="AG63" s="39">
        <f>p_Cambuquira_i!AH29</f>
        <v>0</v>
      </c>
      <c r="AH63" s="39">
        <v>865.00930000000005</v>
      </c>
      <c r="AI63" s="39"/>
      <c r="AJ63" s="31"/>
      <c r="AK63" t="str">
        <f>""</f>
        <v/>
      </c>
      <c r="AL63" t="str">
        <f>""</f>
        <v/>
      </c>
      <c r="AM63" t="str">
        <f>""</f>
        <v/>
      </c>
      <c r="AN63" s="36">
        <f>IF(AND(ISNUMBER(Q63),ISNUMBER(AA63)),MAX(AN$4:AN62)+1,0)</f>
        <v>0</v>
      </c>
      <c r="AO63" s="1">
        <f t="shared" si="45"/>
        <v>16.366031248597359</v>
      </c>
      <c r="AP63" s="1">
        <f t="shared" si="46"/>
        <v>1.2102684560655112E-4</v>
      </c>
      <c r="AQ63" s="36">
        <f>IF(AA63=CK$11,0,IF(AND(ISNUMBER(Y63),ISNUMBER(Q63)),MAX(AQ$4:AQ62)+1,0))</f>
        <v>0</v>
      </c>
      <c r="AR63" s="73">
        <f t="shared" si="65"/>
        <v>99</v>
      </c>
      <c r="AS63" s="73" t="str">
        <f t="shared" si="17"/>
        <v>AQ</v>
      </c>
      <c r="AT63" s="73" t="str">
        <f t="shared" si="66"/>
        <v xml:space="preserve">ACT10 </v>
      </c>
      <c r="AU63" s="58" t="str">
        <f t="shared" si="67"/>
        <v xml:space="preserve">PT </v>
      </c>
      <c r="AV63" s="58">
        <f t="shared" si="47"/>
        <v>60</v>
      </c>
      <c r="AW63" s="68">
        <f t="shared" si="18"/>
        <v>1744433.9003083</v>
      </c>
      <c r="AX63" s="68">
        <f t="shared" si="10"/>
        <v>7530376.6590616005</v>
      </c>
      <c r="AY63" s="160">
        <f>IF(BH63="",BC63,IF(ISNUMBER(AX63),BC63-BH63,""))</f>
        <v>865.00930000000005</v>
      </c>
      <c r="AZ63" s="160">
        <f>IF(ISNUMBER(AX63),IF(ISNUMBER(AY63-BD63),AY63-BD63,AY63),"")</f>
        <v>725.00930000000005</v>
      </c>
      <c r="BA63" s="160"/>
      <c r="BB63" s="160"/>
      <c r="BC63" s="68">
        <f>IF($Q63&lt;=$AQ$3,INDEX($AC$4:$AE$141,$AR63,AE$3),"")</f>
        <v>865.2</v>
      </c>
      <c r="BD63" s="188">
        <f>IF($Q63&lt;=$AQ$3,INDEX($Z$4:$AA$141,$AR63,AC$3),"")</f>
        <v>140</v>
      </c>
      <c r="BE63" s="105" t="str">
        <f>IF($Q63&lt;=$AQ$3,INDEX($Z$4:$AA$141,$AR63,AD$3),"")</f>
        <v xml:space="preserve">2.52x104 </v>
      </c>
      <c r="BF63" s="71" t="s">
        <v>132</v>
      </c>
      <c r="BG63" s="105">
        <v>865.00930000000005</v>
      </c>
      <c r="BH63" s="158">
        <f>IF(AU63=BH$3,"",IF(ISNUMBER(AW63),IF(BH$2=0,ABS(BC63-BG63),BC63-BG63),""))</f>
        <v>0.19069999999999254</v>
      </c>
      <c r="BI63" s="170">
        <f>IF(ISNUMBER(BG63),IF(AS63=CS$4,CN$4,IF(AS63=CS$5,CN$5,IF(AS63=CS$6,CN$6,IF(AS63=CS$7,CN$7,IF(AS63=CS$8,CN$8,""))))),"")</f>
        <v>4</v>
      </c>
      <c r="BJ63" s="171" t="str">
        <f>IF(ISNUMBER(BI63),INDEX(CU$4:CU$8,BI63,1),"")</f>
        <v>Contendas</v>
      </c>
      <c r="BK63" s="171" t="s">
        <v>132</v>
      </c>
      <c r="BL63" s="170">
        <f>IF(BI63=1,MAX(BL$4:BL62)+1,0)</f>
        <v>0</v>
      </c>
      <c r="BM63" s="170" t="str">
        <f t="shared" si="19"/>
        <v/>
      </c>
      <c r="BN63" s="170">
        <f>IF(BI63=1,IF(BM63=1,MAX(BN$4:BN62)+1,0),0)</f>
        <v>0</v>
      </c>
      <c r="BO63" s="73" t="str">
        <f>IF(BM63="","",IF(BL63&lt;=BN$3,MATCH(Q63,BN$4:BN$141,0),""))</f>
        <v/>
      </c>
      <c r="BP63" s="198" t="str">
        <f>IF(ISNUMBER($BO63),IF(BM63="","",IF($BL63&lt;=$BN$3,INDEX($AU$4:$AZ$76,MATCH($Q63,$BN$4:$BN$76,0),BP$2),"")),"")</f>
        <v/>
      </c>
      <c r="BQ63" s="195" t="str">
        <f>IF(ISNUMBER($BO63),IF(BN63="","",IF($BL63&lt;=$BN$3,INDEX($AU$4:$AZ$76,MATCH($Q63,$BN$4:$BN$76,0),BQ$2),"")),"")</f>
        <v/>
      </c>
      <c r="BR63" s="196" t="str">
        <f>IF(ISNUMBER($BO63),IF(BO63="","",IF($BL63&lt;=$BN$3,INDEX($AU$4:$AZ$76,MATCH($Q63,$BN$4:$BN$76,0),BR$2),"")),"")</f>
        <v/>
      </c>
      <c r="BS63" s="196" t="str">
        <f>IF(ISNUMBER($BO63),IF(BP63="","",IF($BL63&lt;=$BN$3,INDEX($AU$4:$AZ$76,MATCH($Q63,$BN$4:$BN$76,0),BS$2),"")),"")</f>
        <v/>
      </c>
      <c r="BT63" s="197" t="str">
        <f>IF(ISNUMBER($BO63),IF(BQ63="","",IF($BL63&lt;=$BN$3,INDEX($AU$4:$AZ$76,MATCH($Q63,$BN$4:$BN$76,0),BT$2),"")),"")</f>
        <v/>
      </c>
      <c r="BU63" s="197" t="str">
        <f>IF(ISNUMBER($BO63),IF(BR63="","",IF($BL63&lt;=$BN$3,INDEX($AU$4:$AZ$76,MATCH($Q63,$BN$4:$BN$76,0),BU$2),"")),"")</f>
        <v/>
      </c>
      <c r="BV63" s="196" t="str">
        <f>IF(ISNUMBER($BO63),IF(BS63="","",IF($BL63&lt;=$BN$3,INDEX($AU$4:$BE$76,MATCH($Q63,$BN$4:$BN$76,0),BV$2),"")),"")</f>
        <v/>
      </c>
      <c r="BW63" s="195" t="str">
        <f t="shared" si="20"/>
        <v/>
      </c>
      <c r="BX63" s="196" t="str">
        <f t="shared" si="11"/>
        <v/>
      </c>
      <c r="BY63" s="195" t="str">
        <f t="shared" si="21"/>
        <v/>
      </c>
      <c r="BZ63" s="227" t="str">
        <f t="shared" si="22"/>
        <v/>
      </c>
      <c r="CA63" s="115" t="str">
        <f t="shared" si="30"/>
        <v/>
      </c>
      <c r="CB63" s="170" t="str">
        <f>IF(ISNUMBER($BO63),IF(BS63="","",IF($BL63&lt;=$BN$3,INDEX($AU$4:$BG$76,MATCH($Q63,$BN$4:$BN$76,0),CB$2),"")),"")</f>
        <v/>
      </c>
      <c r="CC63" s="170" t="str">
        <f>IF(ISNUMBER($BO63),IF(BS63="","",IF($BL63&lt;=$BN$3,INDEX($AU$4:$BG$76,MATCH($Q63,$BN$4:$BN$76,0),CC$2),"")),"")</f>
        <v/>
      </c>
      <c r="CD63" s="207" t="str">
        <f t="shared" si="23"/>
        <v/>
      </c>
      <c r="CE63" s="207" t="str">
        <f t="shared" si="24"/>
        <v/>
      </c>
      <c r="CF63" s="207" t="str">
        <f t="shared" si="25"/>
        <v/>
      </c>
      <c r="CG63" s="222"/>
      <c r="CH63" s="222"/>
      <c r="CI63" s="207"/>
      <c r="CJ63" s="172"/>
      <c r="CK63" s="175"/>
      <c r="CL63" s="175"/>
      <c r="CM63" s="104"/>
      <c r="CN63" s="104"/>
      <c r="CO63" s="104"/>
      <c r="CP63" s="104"/>
      <c r="CQ63" s="104" t="s">
        <v>132</v>
      </c>
      <c r="CR63" s="104"/>
      <c r="CS63" s="104"/>
      <c r="CT63" s="104"/>
      <c r="CU63" s="104"/>
      <c r="CV63" s="104"/>
      <c r="CW63" s="104"/>
      <c r="CX63" s="104"/>
      <c r="CY63" s="104"/>
      <c r="CZ63" s="104"/>
      <c r="DA63" s="104"/>
      <c r="DB63" s="104"/>
      <c r="DC63" s="104"/>
      <c r="DD63" s="104"/>
      <c r="DE63" s="104"/>
      <c r="DF63" s="104"/>
      <c r="DG63" s="104"/>
      <c r="DH63" s="104"/>
      <c r="DI63" s="104"/>
      <c r="DJ63" s="104"/>
      <c r="DK63" s="104"/>
      <c r="DL63" s="104"/>
      <c r="DM63" s="104"/>
    </row>
    <row r="64" spans="1:117" ht="14.25" customHeight="1" x14ac:dyDescent="0.25">
      <c r="A64" s="98">
        <f t="shared" si="27"/>
        <v>61</v>
      </c>
      <c r="B64" s="28"/>
      <c r="C64" s="116" t="s">
        <v>338</v>
      </c>
      <c r="D64" s="74" t="s">
        <v>147</v>
      </c>
      <c r="E64" s="74" t="s">
        <v>339</v>
      </c>
      <c r="F64" s="102">
        <v>460595</v>
      </c>
      <c r="G64" s="102">
        <v>7569395</v>
      </c>
      <c r="H64" s="95" t="s">
        <v>340</v>
      </c>
      <c r="I64" s="74" t="s">
        <v>295</v>
      </c>
      <c r="J64" s="74" t="s">
        <v>31</v>
      </c>
      <c r="K64" s="74">
        <v>36</v>
      </c>
      <c r="L64" s="86" t="str">
        <f t="shared" si="44"/>
        <v/>
      </c>
      <c r="M64" s="25" t="str">
        <f t="shared" si="64"/>
        <v xml:space="preserve">LMB08 </v>
      </c>
      <c r="N64" s="81">
        <f t="shared" si="69"/>
        <v>460595</v>
      </c>
      <c r="O64" s="81">
        <f t="shared" si="69"/>
        <v>7569395</v>
      </c>
      <c r="P64" s="30">
        <f t="shared" si="28"/>
        <v>27</v>
      </c>
      <c r="Q64" s="30">
        <f t="shared" si="29"/>
        <v>61</v>
      </c>
      <c r="R64" s="39" t="str">
        <f>p_Cambuquira_i!R30</f>
        <v>469609 m E</v>
      </c>
      <c r="S64" s="39" t="str">
        <f>p_Cambuquira_i!S30</f>
        <v>7583343 m S</v>
      </c>
      <c r="T64" s="31" t="s">
        <v>114</v>
      </c>
      <c r="U64" s="164" t="str">
        <f>p_Cambuquira_i!U30</f>
        <v>Cam</v>
      </c>
      <c r="V64" s="38" t="str">
        <f>p_Cambuquira_i!V30</f>
        <v xml:space="preserve">CAM27 </v>
      </c>
      <c r="W64" s="39" t="str">
        <f>p_Cambuquira_i!W30</f>
        <v xml:space="preserve">PT </v>
      </c>
      <c r="X64" s="38" t="str">
        <f>p_Cambuquira_i!X30</f>
        <v xml:space="preserve">PT </v>
      </c>
      <c r="Y64" s="33">
        <f>IF(X64=CK$4,CN$4,IF(X64=CK$5,CN$5,IF(X64=CK$6,CN$6,IF(X64=CK$7,CN$7,IF(X64=CK$8,CN$8,IF(X64=CK$9,CN$9,IF(X64=CK$10,CN$10,"")))))))</f>
        <v>2</v>
      </c>
      <c r="Z64" s="53">
        <f>p_Cambuquira_i!Z30</f>
        <v>150</v>
      </c>
      <c r="AA64" s="54" t="str">
        <f>p_Cambuquira_i!AA30</f>
        <v xml:space="preserve">sd </v>
      </c>
      <c r="AB64" s="39" t="str">
        <f>p_Cambuquira_i!AB30</f>
        <v>-</v>
      </c>
      <c r="AC64" s="166">
        <f>p_Cambuquira_i!AD30</f>
        <v>1715678.9871942999</v>
      </c>
      <c r="AD64" s="166">
        <f>p_Cambuquira_i!AE30</f>
        <v>7536696.7663001996</v>
      </c>
      <c r="AE64" s="39">
        <f>p_Cambuquira_i!AF30</f>
        <v>939.5</v>
      </c>
      <c r="AF64" s="39">
        <f>p_Cambuquira_i!AG30</f>
        <v>5</v>
      </c>
      <c r="AG64" s="39">
        <f>p_Cambuquira_i!AH30</f>
        <v>0</v>
      </c>
      <c r="AH64" s="39">
        <v>893.13819999999998</v>
      </c>
      <c r="AI64" s="39"/>
      <c r="AJ64" s="31"/>
      <c r="AK64" t="str">
        <f>""</f>
        <v/>
      </c>
      <c r="AL64" t="str">
        <f>""</f>
        <v/>
      </c>
      <c r="AM64" t="str">
        <f>""</f>
        <v/>
      </c>
      <c r="AN64" s="36">
        <f>IF(AND(ISNUMBER(Q64),ISNUMBER(AA64)),MAX(AN$4:AN63)+1,0)</f>
        <v>0</v>
      </c>
      <c r="AO64" s="1">
        <f t="shared" si="45"/>
        <v>16.362958274189253</v>
      </c>
      <c r="AP64" s="1">
        <f t="shared" si="46"/>
        <v>1.2411824194668135E-4</v>
      </c>
      <c r="AQ64" s="36">
        <f>IF(AA64=CK$11,0,IF(AND(ISNUMBER(Y64),ISNUMBER(Q64)),MAX(AQ$4:AQ63)+1,0))</f>
        <v>0</v>
      </c>
      <c r="AR64" s="73">
        <f t="shared" si="65"/>
        <v>100</v>
      </c>
      <c r="AS64" s="73" t="str">
        <f t="shared" si="17"/>
        <v>AQ</v>
      </c>
      <c r="AT64" s="73" t="str">
        <f t="shared" si="66"/>
        <v xml:space="preserve">ACT11 </v>
      </c>
      <c r="AU64" s="58" t="str">
        <f t="shared" si="67"/>
        <v xml:space="preserve">PT </v>
      </c>
      <c r="AV64" s="58">
        <f t="shared" si="47"/>
        <v>61</v>
      </c>
      <c r="AW64" s="68">
        <f t="shared" si="18"/>
        <v>1744403.0848443999</v>
      </c>
      <c r="AX64" s="68">
        <f t="shared" si="10"/>
        <v>7529665.4669364998</v>
      </c>
      <c r="AY64" s="160">
        <f>IF(BH64="",BC64,IF(ISNUMBER(AX64),BC64-BH64,""))</f>
        <v>893.13819999999998</v>
      </c>
      <c r="AZ64" s="160">
        <f>IF(ISNUMBER(AX64),IF(ISNUMBER(AY64-BD64),AY64-BD64,AY64),"")</f>
        <v>793.13819999999998</v>
      </c>
      <c r="BA64" s="160"/>
      <c r="BB64" s="160"/>
      <c r="BC64" s="68">
        <f>IF($Q64&lt;=$AQ$3,INDEX($AC$4:$AE$141,$AR64,AE$3),"")</f>
        <v>894.2</v>
      </c>
      <c r="BD64" s="188">
        <f>IF($Q64&lt;=$AQ$3,INDEX($Z$4:$AA$141,$AR64,AC$3),"")</f>
        <v>100</v>
      </c>
      <c r="BE64" s="105">
        <f>IF($Q64&lt;=$AQ$3,INDEX($Z$4:$AA$141,$AR64,AD$3),"")</f>
        <v>2880</v>
      </c>
      <c r="BF64" s="71" t="s">
        <v>132</v>
      </c>
      <c r="BG64" s="105">
        <v>893.13819999999998</v>
      </c>
      <c r="BH64" s="158">
        <f>IF(AU64=BH$3,"",IF(ISNUMBER(AW64),IF(BH$2=0,ABS(BC64-BG64),BC64-BG64),""))</f>
        <v>1.061800000000062</v>
      </c>
      <c r="BI64" s="170">
        <f>IF(ISNUMBER(BG64),IF(AS64=CS$4,CN$4,IF(AS64=CS$5,CN$5,IF(AS64=CS$6,CN$6,IF(AS64=CS$7,CN$7,IF(AS64=CS$8,CN$8,""))))),"")</f>
        <v>4</v>
      </c>
      <c r="BJ64" s="171" t="str">
        <f>IF(ISNUMBER(BI64),INDEX(CU$4:CU$8,BI64,1),"")</f>
        <v>Contendas</v>
      </c>
      <c r="BK64" s="171" t="s">
        <v>132</v>
      </c>
      <c r="BL64" s="170">
        <f>IF(BI64=1,MAX(BL$4:BL63)+1,0)</f>
        <v>0</v>
      </c>
      <c r="BM64" s="170" t="str">
        <f t="shared" si="19"/>
        <v/>
      </c>
      <c r="BN64" s="170">
        <f>IF(BI64=1,IF(BM64=1,MAX(BN$4:BN63)+1,0),0)</f>
        <v>0</v>
      </c>
      <c r="BO64" s="73" t="str">
        <f>IF(BM64="","",IF(BL64&lt;=BN$3,MATCH(Q64,BN$4:BN$141,0),""))</f>
        <v/>
      </c>
      <c r="BP64" s="198" t="str">
        <f>IF(ISNUMBER($BO64),IF(BM64="","",IF($BL64&lt;=$BN$3,INDEX($AU$4:$AZ$76,MATCH($Q64,$BN$4:$BN$76,0),BP$2),"")),"")</f>
        <v/>
      </c>
      <c r="BQ64" s="195" t="str">
        <f>IF(ISNUMBER($BO64),IF(BN64="","",IF($BL64&lt;=$BN$3,INDEX($AU$4:$AZ$76,MATCH($Q64,$BN$4:$BN$76,0),BQ$2),"")),"")</f>
        <v/>
      </c>
      <c r="BR64" s="196" t="str">
        <f>IF(ISNUMBER($BO64),IF(BO64="","",IF($BL64&lt;=$BN$3,INDEX($AU$4:$AZ$76,MATCH($Q64,$BN$4:$BN$76,0),BR$2),"")),"")</f>
        <v/>
      </c>
      <c r="BS64" s="196" t="str">
        <f>IF(ISNUMBER($BO64),IF(BP64="","",IF($BL64&lt;=$BN$3,INDEX($AU$4:$AZ$76,MATCH($Q64,$BN$4:$BN$76,0),BS$2),"")),"")</f>
        <v/>
      </c>
      <c r="BT64" s="197" t="str">
        <f>IF(ISNUMBER($BO64),IF(BQ64="","",IF($BL64&lt;=$BN$3,INDEX($AU$4:$AZ$76,MATCH($Q64,$BN$4:$BN$76,0),BT$2),"")),"")</f>
        <v/>
      </c>
      <c r="BU64" s="197" t="str">
        <f>IF(ISNUMBER($BO64),IF(BR64="","",IF($BL64&lt;=$BN$3,INDEX($AU$4:$AZ$76,MATCH($Q64,$BN$4:$BN$76,0),BU$2),"")),"")</f>
        <v/>
      </c>
      <c r="BV64" s="196" t="str">
        <f>IF(ISNUMBER($BO64),IF(BS64="","",IF($BL64&lt;=$BN$3,INDEX($AU$4:$BE$76,MATCH($Q64,$BN$4:$BN$76,0),BV$2),"")),"")</f>
        <v/>
      </c>
      <c r="BW64" s="195" t="str">
        <f t="shared" si="20"/>
        <v/>
      </c>
      <c r="BX64" s="196" t="str">
        <f t="shared" si="11"/>
        <v/>
      </c>
      <c r="BY64" s="195" t="str">
        <f t="shared" si="21"/>
        <v/>
      </c>
      <c r="BZ64" s="227" t="str">
        <f t="shared" si="22"/>
        <v/>
      </c>
      <c r="CA64" s="115" t="str">
        <f t="shared" si="30"/>
        <v/>
      </c>
      <c r="CB64" s="170" t="str">
        <f>IF(ISNUMBER($BO64),IF(BS64="","",IF($BL64&lt;=$BN$3,INDEX($AU$4:$BG$76,MATCH($Q64,$BN$4:$BN$76,0),CB$2),"")),"")</f>
        <v/>
      </c>
      <c r="CC64" s="170" t="str">
        <f>IF(ISNUMBER($BO64),IF(BS64="","",IF($BL64&lt;=$BN$3,INDEX($AU$4:$BG$76,MATCH($Q64,$BN$4:$BN$76,0),CC$2),"")),"")</f>
        <v/>
      </c>
      <c r="CD64" s="207" t="str">
        <f t="shared" si="23"/>
        <v/>
      </c>
      <c r="CE64" s="207" t="str">
        <f t="shared" si="24"/>
        <v/>
      </c>
      <c r="CF64" s="207" t="str">
        <f t="shared" si="25"/>
        <v/>
      </c>
      <c r="CG64" s="222"/>
      <c r="CH64" s="222"/>
      <c r="CI64" s="207"/>
      <c r="CJ64" s="172"/>
      <c r="CK64" s="175"/>
      <c r="CL64" s="175"/>
      <c r="CM64" s="104"/>
      <c r="CN64" s="104"/>
      <c r="CO64" s="104"/>
      <c r="CP64" s="104"/>
      <c r="CQ64" s="104" t="s">
        <v>132</v>
      </c>
      <c r="CR64" s="104"/>
      <c r="CS64" s="104"/>
      <c r="CT64" s="104"/>
      <c r="CU64" s="104"/>
      <c r="CV64" s="104"/>
      <c r="CW64" s="104"/>
      <c r="CX64" s="104"/>
      <c r="CY64" s="104"/>
      <c r="CZ64" s="104"/>
      <c r="DA64" s="104"/>
      <c r="DB64" s="104"/>
      <c r="DC64" s="104"/>
      <c r="DD64" s="104"/>
      <c r="DE64" s="104"/>
      <c r="DF64" s="104"/>
      <c r="DG64" s="104"/>
      <c r="DH64" s="104"/>
      <c r="DI64" s="104"/>
      <c r="DJ64" s="104"/>
      <c r="DK64" s="104"/>
      <c r="DL64" s="104"/>
      <c r="DM64" s="104"/>
    </row>
    <row r="65" spans="1:117" ht="14.25" customHeight="1" x14ac:dyDescent="0.25">
      <c r="A65" s="98">
        <f t="shared" si="27"/>
        <v>62</v>
      </c>
      <c r="B65" s="28"/>
      <c r="C65" s="116" t="s">
        <v>338</v>
      </c>
      <c r="D65" s="74" t="s">
        <v>147</v>
      </c>
      <c r="E65" s="74" t="s">
        <v>339</v>
      </c>
      <c r="F65" s="102">
        <v>460595</v>
      </c>
      <c r="G65" s="102">
        <v>7569395</v>
      </c>
      <c r="H65" s="95" t="s">
        <v>340</v>
      </c>
      <c r="I65" s="74" t="s">
        <v>295</v>
      </c>
      <c r="J65" s="74" t="s">
        <v>31</v>
      </c>
      <c r="K65" s="74">
        <v>36</v>
      </c>
      <c r="L65" s="86" t="str">
        <f t="shared" si="44"/>
        <v/>
      </c>
      <c r="M65" s="25" t="str">
        <f t="shared" si="64"/>
        <v xml:space="preserve">LMB08 </v>
      </c>
      <c r="N65" s="81">
        <f t="shared" si="69"/>
        <v>460595</v>
      </c>
      <c r="O65" s="81">
        <f t="shared" si="69"/>
        <v>7569395</v>
      </c>
      <c r="P65" s="30">
        <f t="shared" si="28"/>
        <v>28</v>
      </c>
      <c r="Q65" s="30">
        <f t="shared" si="29"/>
        <v>62</v>
      </c>
      <c r="R65" s="39" t="str">
        <f>p_Cambuquira_i!R31</f>
        <v>469806 m E</v>
      </c>
      <c r="S65" s="39" t="str">
        <f>p_Cambuquira_i!S31</f>
        <v>7583393 m S</v>
      </c>
      <c r="T65" s="31" t="s">
        <v>114</v>
      </c>
      <c r="U65" s="164" t="str">
        <f>p_Cambuquira_i!U31</f>
        <v>Cam</v>
      </c>
      <c r="V65" s="38" t="str">
        <f>p_Cambuquira_i!V31</f>
        <v xml:space="preserve">CAM28 </v>
      </c>
      <c r="W65" s="39" t="str">
        <f>p_Cambuquira_i!W31</f>
        <v xml:space="preserve">PZ(7) </v>
      </c>
      <c r="X65" s="38" t="str">
        <f>p_Cambuquira_i!X31</f>
        <v xml:space="preserve">PZ </v>
      </c>
      <c r="Y65" s="33">
        <f>IF(X65=CK$4,CN$4,IF(X65=CK$5,CN$5,IF(X65=CK$6,CN$6,IF(X65=CK$7,CN$7,IF(X65=CK$8,CN$8,IF(X65=CK$9,CN$9,IF(X65=CK$10,CN$10,"")))))))</f>
        <v>3</v>
      </c>
      <c r="Z65" s="53" t="str">
        <f>p_Cambuquira_i!Z31</f>
        <v xml:space="preserve">sd </v>
      </c>
      <c r="AA65" s="54" t="str">
        <f>p_Cambuquira_i!AA31</f>
        <v xml:space="preserve">sd </v>
      </c>
      <c r="AB65" s="39" t="str">
        <f>p_Cambuquira_i!AB31</f>
        <v>-</v>
      </c>
      <c r="AC65" s="166">
        <f>p_Cambuquira_i!AD31</f>
        <v>1715882.9843802</v>
      </c>
      <c r="AD65" s="166">
        <f>p_Cambuquira_i!AE31</f>
        <v>7536731.7121098004</v>
      </c>
      <c r="AE65" s="39">
        <f>p_Cambuquira_i!AF31</f>
        <v>921.5</v>
      </c>
      <c r="AF65" s="39">
        <f>p_Cambuquira_i!AG31</f>
        <v>4</v>
      </c>
      <c r="AG65" s="39">
        <f>p_Cambuquira_i!AH31</f>
        <v>0</v>
      </c>
      <c r="AH65" s="39">
        <v>1002.592</v>
      </c>
      <c r="AI65" s="39"/>
      <c r="AJ65" s="31"/>
      <c r="AK65" t="str">
        <f>""</f>
        <v/>
      </c>
      <c r="AL65" t="str">
        <f>""</f>
        <v/>
      </c>
      <c r="AM65" t="str">
        <f>""</f>
        <v/>
      </c>
      <c r="AN65" s="36">
        <f>IF(AND(ISNUMBER(Q65),ISNUMBER(AA65)),MAX(AN$4:AN64)+1,0)</f>
        <v>0</v>
      </c>
      <c r="AO65" s="1">
        <f t="shared" si="45"/>
        <v>16.363034145203052</v>
      </c>
      <c r="AP65" s="1">
        <f t="shared" si="46"/>
        <v>1.2174024476196578E-4</v>
      </c>
      <c r="AQ65" s="36">
        <f>IF(AA65=CK$11,0,IF(AND(ISNUMBER(Y65),ISNUMBER(Q65)),MAX(AQ$4:AQ64)+1,0))</f>
        <v>0</v>
      </c>
      <c r="AR65" s="73">
        <f t="shared" si="65"/>
        <v>102</v>
      </c>
      <c r="AS65" s="73" t="str">
        <f t="shared" si="17"/>
        <v>AQ</v>
      </c>
      <c r="AT65" s="73" t="str">
        <f t="shared" si="66"/>
        <v xml:space="preserve">ACT13 </v>
      </c>
      <c r="AU65" s="58" t="str">
        <f t="shared" si="67"/>
        <v xml:space="preserve">NC </v>
      </c>
      <c r="AV65" s="58">
        <f t="shared" si="47"/>
        <v>62</v>
      </c>
      <c r="AW65" s="68">
        <f t="shared" si="18"/>
        <v>1742998.8499252</v>
      </c>
      <c r="AX65" s="68">
        <f t="shared" si="10"/>
        <v>7527970.2851261003</v>
      </c>
      <c r="AY65" s="160">
        <f>IF(BH65="",BC65,IF(ISNUMBER(AX65),BC65-BH65,""))</f>
        <v>1002.592</v>
      </c>
      <c r="AZ65" s="160">
        <f>IF(ISNUMBER(AX65),IF(ISNUMBER(AY65-BD65),AY65-BD65,AY65),"")</f>
        <v>1002.592</v>
      </c>
      <c r="BA65" s="160"/>
      <c r="BB65" s="160"/>
      <c r="BC65" s="68">
        <f>IF($Q65&lt;=$AQ$3,INDEX($AC$4:$AE$141,$AR65,AE$3),"")</f>
        <v>1007.7</v>
      </c>
      <c r="BD65" s="188" t="str">
        <f>IF($Q65&lt;=$AQ$3,INDEX($Z$4:$AA$141,$AR65,AC$3),"")</f>
        <v xml:space="preserve">sd </v>
      </c>
      <c r="BE65" s="105">
        <f>IF($Q65&lt;=$AQ$3,INDEX($Z$4:$AA$141,$AR65,AD$3),"")</f>
        <v>360</v>
      </c>
      <c r="BF65" s="71" t="s">
        <v>132</v>
      </c>
      <c r="BG65" s="105">
        <v>1002.592</v>
      </c>
      <c r="BH65" s="158">
        <f>IF(AU65=BH$3,"",IF(ISNUMBER(AW65),IF(BH$2=0,ABS(BC65-BG65),BC65-BG65),""))</f>
        <v>5.1080000000000609</v>
      </c>
      <c r="BI65" s="170">
        <f>IF(ISNUMBER(BG65),IF(AS65=CS$4,CN$4,IF(AS65=CS$5,CN$5,IF(AS65=CS$6,CN$6,IF(AS65=CS$7,CN$7,IF(AS65=CS$8,CN$8,""))))),"")</f>
        <v>4</v>
      </c>
      <c r="BJ65" s="171" t="str">
        <f>IF(ISNUMBER(BI65),INDEX(CU$4:CU$8,BI65,1),"")</f>
        <v>Contendas</v>
      </c>
      <c r="BK65" s="171" t="s">
        <v>132</v>
      </c>
      <c r="BL65" s="170">
        <f>IF(BI65=1,MAX(BL$4:BL64)+1,0)</f>
        <v>0</v>
      </c>
      <c r="BM65" s="170" t="str">
        <f t="shared" si="19"/>
        <v/>
      </c>
      <c r="BN65" s="170">
        <f>IF(BI65=1,IF(BM65=1,MAX(BN$4:BN64)+1,0),0)</f>
        <v>0</v>
      </c>
      <c r="BO65" s="73" t="str">
        <f>IF(BM65="","",IF(BL65&lt;=BN$3,MATCH(Q65,BN$4:BN$141,0),""))</f>
        <v/>
      </c>
      <c r="BP65" s="198" t="str">
        <f>IF(ISNUMBER($BO65),IF(BM65="","",IF($BL65&lt;=$BN$3,INDEX($AU$4:$AZ$76,MATCH($Q65,$BN$4:$BN$76,0),BP$2),"")),"")</f>
        <v/>
      </c>
      <c r="BQ65" s="195" t="str">
        <f>IF(ISNUMBER($BO65),IF(BN65="","",IF($BL65&lt;=$BN$3,INDEX($AU$4:$AZ$76,MATCH($Q65,$BN$4:$BN$76,0),BQ$2),"")),"")</f>
        <v/>
      </c>
      <c r="BR65" s="196" t="str">
        <f>IF(ISNUMBER($BO65),IF(BO65="","",IF($BL65&lt;=$BN$3,INDEX($AU$4:$AZ$76,MATCH($Q65,$BN$4:$BN$76,0),BR$2),"")),"")</f>
        <v/>
      </c>
      <c r="BS65" s="196" t="str">
        <f>IF(ISNUMBER($BO65),IF(BP65="","",IF($BL65&lt;=$BN$3,INDEX($AU$4:$AZ$76,MATCH($Q65,$BN$4:$BN$76,0),BS$2),"")),"")</f>
        <v/>
      </c>
      <c r="BT65" s="197" t="str">
        <f>IF(ISNUMBER($BO65),IF(BQ65="","",IF($BL65&lt;=$BN$3,INDEX($AU$4:$AZ$76,MATCH($Q65,$BN$4:$BN$76,0),BT$2),"")),"")</f>
        <v/>
      </c>
      <c r="BU65" s="197" t="str">
        <f>IF(ISNUMBER($BO65),IF(BR65="","",IF($BL65&lt;=$BN$3,INDEX($AU$4:$AZ$76,MATCH($Q65,$BN$4:$BN$76,0),BU$2),"")),"")</f>
        <v/>
      </c>
      <c r="BV65" s="196" t="str">
        <f>IF(ISNUMBER($BO65),IF(BS65="","",IF($BL65&lt;=$BN$3,INDEX($AU$4:$BE$76,MATCH($Q65,$BN$4:$BN$76,0),BV$2),"")),"")</f>
        <v/>
      </c>
      <c r="BW65" s="195" t="str">
        <f t="shared" si="20"/>
        <v/>
      </c>
      <c r="BX65" s="196" t="str">
        <f t="shared" si="11"/>
        <v/>
      </c>
      <c r="BY65" s="195" t="str">
        <f t="shared" si="21"/>
        <v/>
      </c>
      <c r="BZ65" s="227" t="str">
        <f t="shared" si="22"/>
        <v/>
      </c>
      <c r="CA65" s="115" t="str">
        <f t="shared" si="30"/>
        <v/>
      </c>
      <c r="CB65" s="170" t="str">
        <f>IF(ISNUMBER($BO65),IF(BS65="","",IF($BL65&lt;=$BN$3,INDEX($AU$4:$BG$76,MATCH($Q65,$BN$4:$BN$76,0),CB$2),"")),"")</f>
        <v/>
      </c>
      <c r="CC65" s="170" t="str">
        <f>IF(ISNUMBER($BO65),IF(BS65="","",IF($BL65&lt;=$BN$3,INDEX($AU$4:$BG$76,MATCH($Q65,$BN$4:$BN$76,0),CC$2),"")),"")</f>
        <v/>
      </c>
      <c r="CD65" s="207" t="str">
        <f t="shared" si="23"/>
        <v/>
      </c>
      <c r="CE65" s="207" t="str">
        <f t="shared" si="24"/>
        <v/>
      </c>
      <c r="CF65" s="207" t="str">
        <f t="shared" si="25"/>
        <v/>
      </c>
      <c r="CG65" s="222"/>
      <c r="CH65" s="222"/>
      <c r="CI65" s="207"/>
      <c r="CJ65" s="172"/>
      <c r="CK65" s="175"/>
      <c r="CL65" s="175"/>
      <c r="CM65" s="104"/>
      <c r="CN65" s="104"/>
      <c r="CO65" s="104"/>
      <c r="CP65" s="104"/>
      <c r="CQ65" s="104" t="s">
        <v>132</v>
      </c>
      <c r="CR65" s="104"/>
      <c r="CS65" s="104"/>
      <c r="CT65" s="104"/>
      <c r="CU65" s="104"/>
      <c r="CV65" s="104"/>
      <c r="CW65" s="104"/>
      <c r="CX65" s="104"/>
      <c r="CY65" s="104"/>
      <c r="CZ65" s="104"/>
      <c r="DA65" s="104"/>
      <c r="DB65" s="104"/>
      <c r="DC65" s="104"/>
      <c r="DD65" s="104"/>
      <c r="DE65" s="104"/>
      <c r="DF65" s="104"/>
      <c r="DG65" s="104"/>
      <c r="DH65" s="104"/>
      <c r="DI65" s="104"/>
      <c r="DJ65" s="104"/>
      <c r="DK65" s="104"/>
      <c r="DL65" s="104"/>
      <c r="DM65" s="104"/>
    </row>
    <row r="66" spans="1:117" ht="14.25" customHeight="1" x14ac:dyDescent="0.25">
      <c r="A66" s="98">
        <f t="shared" si="27"/>
        <v>63</v>
      </c>
      <c r="B66" s="28"/>
      <c r="C66" s="116" t="s">
        <v>338</v>
      </c>
      <c r="D66" s="74" t="s">
        <v>147</v>
      </c>
      <c r="E66" s="74" t="s">
        <v>339</v>
      </c>
      <c r="F66" s="102">
        <v>460595</v>
      </c>
      <c r="G66" s="102">
        <v>7569395</v>
      </c>
      <c r="H66" s="95" t="s">
        <v>340</v>
      </c>
      <c r="I66" s="74" t="s">
        <v>295</v>
      </c>
      <c r="J66" s="74" t="s">
        <v>31</v>
      </c>
      <c r="K66" s="74">
        <v>36</v>
      </c>
      <c r="L66" s="86" t="str">
        <f t="shared" si="44"/>
        <v/>
      </c>
      <c r="M66" s="25" t="str">
        <f t="shared" si="64"/>
        <v xml:space="preserve">LMB08 </v>
      </c>
      <c r="N66" s="81">
        <f t="shared" si="69"/>
        <v>460595</v>
      </c>
      <c r="O66" s="81">
        <f t="shared" si="69"/>
        <v>7569395</v>
      </c>
      <c r="P66" s="30">
        <f t="shared" si="28"/>
        <v>29</v>
      </c>
      <c r="Q66" s="30">
        <f t="shared" si="29"/>
        <v>63</v>
      </c>
      <c r="R66" s="39" t="str">
        <f>p_Cambuquira_i!R32</f>
        <v>469803 m E</v>
      </c>
      <c r="S66" s="39" t="str">
        <f>p_Cambuquira_i!S32</f>
        <v>7583353 m S</v>
      </c>
      <c r="T66" s="31" t="s">
        <v>114</v>
      </c>
      <c r="U66" s="164" t="str">
        <f>p_Cambuquira_i!U32</f>
        <v>Cam</v>
      </c>
      <c r="V66" s="38" t="str">
        <f>p_Cambuquira_i!V32</f>
        <v xml:space="preserve">CAM29 </v>
      </c>
      <c r="W66" s="39" t="str">
        <f>p_Cambuquira_i!W32</f>
        <v xml:space="preserve">PZ </v>
      </c>
      <c r="X66" s="38" t="str">
        <f>p_Cambuquira_i!X32</f>
        <v xml:space="preserve">PZ </v>
      </c>
      <c r="Y66" s="33">
        <f>IF(X66=CK$4,CN$4,IF(X66=CK$5,CN$5,IF(X66=CK$6,CN$6,IF(X66=CK$7,CN$7,IF(X66=CK$8,CN$8,IF(X66=CK$9,CN$9,IF(X66=CK$10,CN$10,"")))))))</f>
        <v>3</v>
      </c>
      <c r="Z66" s="53" t="str">
        <f>p_Cambuquira_i!Z32</f>
        <v xml:space="preserve">sd </v>
      </c>
      <c r="AA66" s="54" t="str">
        <f>p_Cambuquira_i!AA32</f>
        <v xml:space="preserve">sd </v>
      </c>
      <c r="AB66" s="39" t="str">
        <f>p_Cambuquira_i!AB32</f>
        <v>-</v>
      </c>
      <c r="AC66" s="166">
        <f>p_Cambuquira_i!AD32</f>
        <v>1715876.7284142999</v>
      </c>
      <c r="AD66" s="166">
        <f>p_Cambuquira_i!AE32</f>
        <v>7536691.346903</v>
      </c>
      <c r="AE66" s="39">
        <f>p_Cambuquira_i!AF32</f>
        <v>921</v>
      </c>
      <c r="AF66" s="39">
        <f>p_Cambuquira_i!AG32</f>
        <v>3</v>
      </c>
      <c r="AG66" s="39">
        <f>p_Cambuquira_i!AH32</f>
        <v>0</v>
      </c>
      <c r="AH66" s="39">
        <v>879.37919999999997</v>
      </c>
      <c r="AI66" s="39"/>
      <c r="AJ66" s="31"/>
      <c r="AK66" t="str">
        <f>""</f>
        <v/>
      </c>
      <c r="AL66" t="str">
        <f>""</f>
        <v/>
      </c>
      <c r="AM66" t="str">
        <f>""</f>
        <v/>
      </c>
      <c r="AN66" s="36">
        <f>IF(AND(ISNUMBER(Q66),ISNUMBER(AA66)),MAX(AN$4:AN65)+1,0)</f>
        <v>0</v>
      </c>
      <c r="AO66" s="1">
        <f t="shared" si="45"/>
        <v>16.362946508110163</v>
      </c>
      <c r="AP66" s="1">
        <f t="shared" si="46"/>
        <v>1.2167418928461258E-4</v>
      </c>
      <c r="AQ66" s="36">
        <f>IF(AA66=CK$11,0,IF(AND(ISNUMBER(Y66),ISNUMBER(Q66)),MAX(AQ$4:AQ65)+1,0))</f>
        <v>0</v>
      </c>
      <c r="AR66" s="73">
        <f t="shared" si="65"/>
        <v>118</v>
      </c>
      <c r="AS66" s="73" t="str">
        <f t="shared" si="17"/>
        <v>Lam</v>
      </c>
      <c r="AT66" s="73" t="str">
        <f t="shared" si="66"/>
        <v xml:space="preserve">Fonte 1 </v>
      </c>
      <c r="AU66" s="58" t="str">
        <f t="shared" si="67"/>
        <v xml:space="preserve">CT </v>
      </c>
      <c r="AV66" s="58">
        <f t="shared" si="47"/>
        <v>63</v>
      </c>
      <c r="AW66" s="68">
        <f t="shared" si="18"/>
        <v>1708744.8995910999</v>
      </c>
      <c r="AX66" s="68">
        <f t="shared" si="10"/>
        <v>7523684.2677028002</v>
      </c>
      <c r="AY66" s="160">
        <f>IF(BH66="",BC66,IF(ISNUMBER(AX66),BC66-BH66,""))</f>
        <v>879.37919999999997</v>
      </c>
      <c r="AZ66" s="160">
        <f>IF(ISNUMBER(AX66),IF(ISNUMBER(AY66-BD66),AY66-BD66,AY66),"")</f>
        <v>873.37919999999997</v>
      </c>
      <c r="BA66" s="160"/>
      <c r="BB66" s="160"/>
      <c r="BC66" s="68">
        <f>IF($Q66&lt;=$AQ$3,INDEX($AC$4:$AE$141,$AR66,AE$3),"")</f>
        <v>878.8</v>
      </c>
      <c r="BD66" s="188">
        <f>IF($Q66&lt;=$AQ$3,INDEX($Z$4:$AA$141,$AR66,AC$3),"")</f>
        <v>6</v>
      </c>
      <c r="BE66" s="105">
        <f>IF($Q66&lt;=$AQ$3,INDEX($Z$4:$AA$141,$AR66,AD$3),"")</f>
        <v>4104</v>
      </c>
      <c r="BF66" s="71" t="s">
        <v>132</v>
      </c>
      <c r="BG66" s="105">
        <v>879.37919999999997</v>
      </c>
      <c r="BH66" s="158">
        <f>IF(AU66=BH$3,"",IF(ISNUMBER(AW66),IF(BH$2=0,ABS(BC66-BG66),BC66-BG66),""))</f>
        <v>-0.57920000000001437</v>
      </c>
      <c r="BI66" s="170">
        <f>IF(ISNUMBER(BG66),IF(AS66=CS$4,CN$4,IF(AS66=CS$5,CN$5,IF(AS66=CS$6,CN$6,IF(AS66=CS$7,CN$7,IF(AS66=CS$8,CN$8,""))))),"")</f>
        <v>5</v>
      </c>
      <c r="BJ66" s="171" t="str">
        <f>IF(ISNUMBER(BI66),INDEX(CU$4:CU$8,BI66,1),"")</f>
        <v>Lambari</v>
      </c>
      <c r="BK66" s="171" t="s">
        <v>132</v>
      </c>
      <c r="BL66" s="170">
        <f>IF(BI66=1,MAX(BL$4:BL65)+1,0)</f>
        <v>0</v>
      </c>
      <c r="BM66" s="170" t="str">
        <f t="shared" si="19"/>
        <v/>
      </c>
      <c r="BN66" s="170">
        <f>IF(BI66=1,IF(BM66=1,MAX(BN$4:BN65)+1,0),0)</f>
        <v>0</v>
      </c>
      <c r="BO66" s="73" t="str">
        <f>IF(BM66="","",IF(BL66&lt;=BN$3,MATCH(Q66,BN$4:BN$141,0),""))</f>
        <v/>
      </c>
      <c r="BP66" s="198" t="str">
        <f>IF(ISNUMBER($BO66),IF(BM66="","",IF($BL66&lt;=$BN$3,INDEX($AU$4:$AZ$76,MATCH($Q66,$BN$4:$BN$76,0),BP$2),"")),"")</f>
        <v/>
      </c>
      <c r="BQ66" s="195" t="str">
        <f>IF(ISNUMBER($BO66),IF(BN66="","",IF($BL66&lt;=$BN$3,INDEX($AU$4:$AZ$76,MATCH($Q66,$BN$4:$BN$76,0),BQ$2),"")),"")</f>
        <v/>
      </c>
      <c r="BR66" s="196" t="str">
        <f>IF(ISNUMBER($BO66),IF(BO66="","",IF($BL66&lt;=$BN$3,INDEX($AU$4:$AZ$76,MATCH($Q66,$BN$4:$BN$76,0),BR$2),"")),"")</f>
        <v/>
      </c>
      <c r="BS66" s="196" t="str">
        <f>IF(ISNUMBER($BO66),IF(BP66="","",IF($BL66&lt;=$BN$3,INDEX($AU$4:$AZ$76,MATCH($Q66,$BN$4:$BN$76,0),BS$2),"")),"")</f>
        <v/>
      </c>
      <c r="BT66" s="197" t="str">
        <f>IF(ISNUMBER($BO66),IF(BQ66="","",IF($BL66&lt;=$BN$3,INDEX($AU$4:$AZ$76,MATCH($Q66,$BN$4:$BN$76,0),BT$2),"")),"")</f>
        <v/>
      </c>
      <c r="BU66" s="197" t="str">
        <f>IF(ISNUMBER($BO66),IF(BR66="","",IF($BL66&lt;=$BN$3,INDEX($AU$4:$AZ$76,MATCH($Q66,$BN$4:$BN$76,0),BU$2),"")),"")</f>
        <v/>
      </c>
      <c r="BV66" s="196" t="str">
        <f>IF(ISNUMBER($BO66),IF(BS66="","",IF($BL66&lt;=$BN$3,INDEX($AU$4:$BE$76,MATCH($Q66,$BN$4:$BN$76,0),BV$2),"")),"")</f>
        <v/>
      </c>
      <c r="BW66" s="195" t="str">
        <f t="shared" si="20"/>
        <v/>
      </c>
      <c r="BX66" s="196" t="str">
        <f t="shared" si="11"/>
        <v/>
      </c>
      <c r="BY66" s="195" t="str">
        <f t="shared" si="21"/>
        <v/>
      </c>
      <c r="BZ66" s="227" t="str">
        <f t="shared" si="22"/>
        <v/>
      </c>
      <c r="CA66" s="115" t="str">
        <f t="shared" si="30"/>
        <v/>
      </c>
      <c r="CB66" s="170" t="str">
        <f>IF(ISNUMBER($BO66),IF(BS66="","",IF($BL66&lt;=$BN$3,INDEX($AU$4:$BG$76,MATCH($Q66,$BN$4:$BN$76,0),CB$2),"")),"")</f>
        <v/>
      </c>
      <c r="CC66" s="170" t="str">
        <f>IF(ISNUMBER($BO66),IF(BS66="","",IF($BL66&lt;=$BN$3,INDEX($AU$4:$BG$76,MATCH($Q66,$BN$4:$BN$76,0),CC$2),"")),"")</f>
        <v/>
      </c>
      <c r="CD66" s="207" t="str">
        <f t="shared" si="23"/>
        <v/>
      </c>
      <c r="CE66" s="207" t="str">
        <f t="shared" si="24"/>
        <v/>
      </c>
      <c r="CF66" s="207" t="str">
        <f t="shared" si="25"/>
        <v/>
      </c>
      <c r="CG66" s="222"/>
      <c r="CH66" s="222"/>
      <c r="CI66" s="207"/>
      <c r="CJ66" s="172"/>
      <c r="CK66" s="175"/>
      <c r="CL66" s="175"/>
      <c r="CM66" s="104"/>
      <c r="CN66" s="104"/>
      <c r="CO66" s="104"/>
      <c r="CP66" s="104"/>
      <c r="CQ66" s="104" t="s">
        <v>132</v>
      </c>
      <c r="CR66" s="104"/>
      <c r="CS66" s="104"/>
      <c r="CT66" s="104"/>
      <c r="CU66" s="104"/>
      <c r="CV66" s="104"/>
      <c r="CW66" s="104"/>
      <c r="CX66" s="104"/>
      <c r="CY66" s="104"/>
      <c r="CZ66" s="104"/>
      <c r="DA66" s="104"/>
      <c r="DB66" s="104"/>
      <c r="DC66" s="104"/>
      <c r="DD66" s="104"/>
      <c r="DE66" s="104"/>
      <c r="DF66" s="104"/>
      <c r="DG66" s="104"/>
      <c r="DH66" s="104"/>
      <c r="DI66" s="104"/>
      <c r="DJ66" s="104"/>
      <c r="DK66" s="104"/>
      <c r="DL66" s="104"/>
      <c r="DM66" s="104"/>
    </row>
    <row r="67" spans="1:117" ht="14.25" customHeight="1" x14ac:dyDescent="0.25">
      <c r="A67" s="98">
        <f t="shared" si="27"/>
        <v>64</v>
      </c>
      <c r="B67" s="28"/>
      <c r="C67" s="116" t="s">
        <v>338</v>
      </c>
      <c r="D67" s="74" t="s">
        <v>147</v>
      </c>
      <c r="E67" s="74" t="s">
        <v>339</v>
      </c>
      <c r="F67" s="102">
        <v>460595</v>
      </c>
      <c r="G67" s="102">
        <v>7569395</v>
      </c>
      <c r="H67" s="95" t="s">
        <v>340</v>
      </c>
      <c r="I67" s="74" t="s">
        <v>295</v>
      </c>
      <c r="J67" s="74" t="s">
        <v>31</v>
      </c>
      <c r="K67" s="74">
        <v>36</v>
      </c>
      <c r="L67" s="86" t="str">
        <f t="shared" si="44"/>
        <v/>
      </c>
      <c r="M67" s="25" t="str">
        <f t="shared" si="64"/>
        <v xml:space="preserve">LMB08 </v>
      </c>
      <c r="N67" s="81">
        <f t="shared" si="69"/>
        <v>460595</v>
      </c>
      <c r="O67" s="81">
        <f t="shared" si="69"/>
        <v>7569395</v>
      </c>
      <c r="P67" s="30">
        <f t="shared" si="28"/>
        <v>30</v>
      </c>
      <c r="Q67" s="30">
        <f t="shared" si="29"/>
        <v>64</v>
      </c>
      <c r="R67" s="39" t="str">
        <f>p_Cambuquira_i!R33</f>
        <v>469787 m E</v>
      </c>
      <c r="S67" s="39" t="str">
        <f>p_Cambuquira_i!S33</f>
        <v>7583290 m S</v>
      </c>
      <c r="T67" s="31" t="s">
        <v>114</v>
      </c>
      <c r="U67" s="164" t="str">
        <f>p_Cambuquira_i!U33</f>
        <v>Cam</v>
      </c>
      <c r="V67" s="38" t="str">
        <f>p_Cambuquira_i!V33</f>
        <v xml:space="preserve">CAM30 </v>
      </c>
      <c r="W67" s="39" t="str">
        <f>p_Cambuquira_i!W33</f>
        <v xml:space="preserve">PZ </v>
      </c>
      <c r="X67" s="38" t="str">
        <f>p_Cambuquira_i!X33</f>
        <v xml:space="preserve">PZ </v>
      </c>
      <c r="Y67" s="33">
        <f>IF(X67=CK$4,CN$4,IF(X67=CK$5,CN$5,IF(X67=CK$6,CN$6,IF(X67=CK$7,CN$7,IF(X67=CK$8,CN$8,IF(X67=CK$9,CN$9,IF(X67=CK$10,CN$10,"")))))))</f>
        <v>3</v>
      </c>
      <c r="Z67" s="53" t="str">
        <f>p_Cambuquira_i!Z33</f>
        <v xml:space="preserve">sd </v>
      </c>
      <c r="AA67" s="54" t="str">
        <f>p_Cambuquira_i!AA33</f>
        <v xml:space="preserve">sd </v>
      </c>
      <c r="AB67" s="39" t="str">
        <f>p_Cambuquira_i!AB33</f>
        <v>-</v>
      </c>
      <c r="AC67" s="166">
        <f>p_Cambuquira_i!AD33</f>
        <v>1715855.4294227001</v>
      </c>
      <c r="AD67" s="166">
        <f>p_Cambuquira_i!AE33</f>
        <v>7536628.6767065004</v>
      </c>
      <c r="AE67" s="39">
        <f>p_Cambuquira_i!AF33</f>
        <v>918.6</v>
      </c>
      <c r="AF67" s="39">
        <f>p_Cambuquira_i!AG33</f>
        <v>2</v>
      </c>
      <c r="AG67" s="39">
        <f>p_Cambuquira_i!AH33</f>
        <v>0</v>
      </c>
      <c r="AH67" s="39">
        <v>879.37919999999997</v>
      </c>
      <c r="AI67" s="39"/>
      <c r="AJ67" s="31"/>
      <c r="AK67" t="str">
        <f>""</f>
        <v/>
      </c>
      <c r="AL67" t="str">
        <f>""</f>
        <v/>
      </c>
      <c r="AM67" t="str">
        <f>""</f>
        <v/>
      </c>
      <c r="AN67" s="36">
        <f>IF(AND(ISNUMBER(Q67),ISNUMBER(AA67)),MAX(AN$4:AN66)+1,0)</f>
        <v>0</v>
      </c>
      <c r="AO67" s="1">
        <f t="shared" si="45"/>
        <v>16.362810444547815</v>
      </c>
      <c r="AP67" s="1">
        <f t="shared" si="46"/>
        <v>1.2135712299331717E-4</v>
      </c>
      <c r="AQ67" s="36">
        <f>IF(AA67=CK$11,0,IF(AND(ISNUMBER(Y67),ISNUMBER(Q67)),MAX(AQ$4:AQ66)+1,0))</f>
        <v>0</v>
      </c>
      <c r="AR67" s="73">
        <f t="shared" si="65"/>
        <v>119</v>
      </c>
      <c r="AS67" s="73" t="str">
        <f t="shared" si="17"/>
        <v>Lam</v>
      </c>
      <c r="AT67" s="73" t="str">
        <f t="shared" si="66"/>
        <v xml:space="preserve">Fonte 2 </v>
      </c>
      <c r="AU67" s="58" t="str">
        <f t="shared" si="67"/>
        <v xml:space="preserve">CT </v>
      </c>
      <c r="AV67" s="58">
        <f t="shared" si="47"/>
        <v>64</v>
      </c>
      <c r="AW67" s="68">
        <f t="shared" si="18"/>
        <v>1708745.0608528999</v>
      </c>
      <c r="AX67" s="68">
        <f t="shared" si="10"/>
        <v>7523686.297518</v>
      </c>
      <c r="AY67" s="160">
        <f>IF(BH67="",BC67,IF(ISNUMBER(AX67),BC67-BH67,""))</f>
        <v>879.37919999999997</v>
      </c>
      <c r="AZ67" s="160">
        <f>IF(ISNUMBER(AX67),IF(ISNUMBER(AY67-BD67),AY67-BD67,AY67),"")</f>
        <v>873.37919999999997</v>
      </c>
      <c r="BA67" s="160"/>
      <c r="BB67" s="160"/>
      <c r="BC67" s="68">
        <f>IF($Q67&lt;=$AQ$3,INDEX($AC$4:$AE$141,$AR67,AE$3),"")</f>
        <v>878.8</v>
      </c>
      <c r="BD67" s="188">
        <f>IF($Q67&lt;=$AQ$3,INDEX($Z$4:$AA$141,$AR67,AC$3),"")</f>
        <v>6</v>
      </c>
      <c r="BE67" s="105">
        <f>IF($Q67&lt;=$AQ$3,INDEX($Z$4:$AA$141,$AR67,AD$3),"")</f>
        <v>720</v>
      </c>
      <c r="BF67" s="71" t="s">
        <v>132</v>
      </c>
      <c r="BG67" s="105">
        <v>879.37919999999997</v>
      </c>
      <c r="BH67" s="158">
        <f>IF(AU67=BH$3,"",IF(ISNUMBER(AW67),IF(BH$2=0,ABS(BC67-BG67),BC67-BG67),""))</f>
        <v>-0.57920000000001437</v>
      </c>
      <c r="BI67" s="170">
        <f>IF(ISNUMBER(BG67),IF(AS67=CS$4,CN$4,IF(AS67=CS$5,CN$5,IF(AS67=CS$6,CN$6,IF(AS67=CS$7,CN$7,IF(AS67=CS$8,CN$8,""))))),"")</f>
        <v>5</v>
      </c>
      <c r="BJ67" s="171" t="str">
        <f>IF(ISNUMBER(BI67),INDEX(CU$4:CU$8,BI67,1),"")</f>
        <v>Lambari</v>
      </c>
      <c r="BK67" s="171" t="s">
        <v>132</v>
      </c>
      <c r="BL67" s="170">
        <f>IF(BI67=1,MAX(BL$4:BL66)+1,0)</f>
        <v>0</v>
      </c>
      <c r="BM67" s="170" t="str">
        <f t="shared" si="19"/>
        <v/>
      </c>
      <c r="BN67" s="170">
        <f>IF(BI67=1,IF(BM67=1,MAX(BN$4:BN66)+1,0),0)</f>
        <v>0</v>
      </c>
      <c r="BO67" s="73" t="str">
        <f>IF(BM67="","",IF(BL67&lt;=BN$3,MATCH(Q67,BN$4:BN$141,0),""))</f>
        <v/>
      </c>
      <c r="BP67" s="198" t="str">
        <f>IF(ISNUMBER($BO67),IF(BM67="","",IF($BL67&lt;=$BN$3,INDEX($AU$4:$AZ$76,MATCH($Q67,$BN$4:$BN$76,0),BP$2),"")),"")</f>
        <v/>
      </c>
      <c r="BQ67" s="195" t="str">
        <f>IF(ISNUMBER($BO67),IF(BN67="","",IF($BL67&lt;=$BN$3,INDEX($AU$4:$AZ$76,MATCH($Q67,$BN$4:$BN$76,0),BQ$2),"")),"")</f>
        <v/>
      </c>
      <c r="BR67" s="196" t="str">
        <f>IF(ISNUMBER($BO67),IF(BO67="","",IF($BL67&lt;=$BN$3,INDEX($AU$4:$AZ$76,MATCH($Q67,$BN$4:$BN$76,0),BR$2),"")),"")</f>
        <v/>
      </c>
      <c r="BS67" s="196" t="str">
        <f>IF(ISNUMBER($BO67),IF(BP67="","",IF($BL67&lt;=$BN$3,INDEX($AU$4:$AZ$76,MATCH($Q67,$BN$4:$BN$76,0),BS$2),"")),"")</f>
        <v/>
      </c>
      <c r="BT67" s="197" t="str">
        <f>IF(ISNUMBER($BO67),IF(BQ67="","",IF($BL67&lt;=$BN$3,INDEX($AU$4:$AZ$76,MATCH($Q67,$BN$4:$BN$76,0),BT$2),"")),"")</f>
        <v/>
      </c>
      <c r="BU67" s="197" t="str">
        <f>IF(ISNUMBER($BO67),IF(BR67="","",IF($BL67&lt;=$BN$3,INDEX($AU$4:$AZ$76,MATCH($Q67,$BN$4:$BN$76,0),BU$2),"")),"")</f>
        <v/>
      </c>
      <c r="BV67" s="196" t="str">
        <f>IF(ISNUMBER($BO67),IF(BS67="","",IF($BL67&lt;=$BN$3,INDEX($AU$4:$BE$76,MATCH($Q67,$BN$4:$BN$76,0),BV$2),"")),"")</f>
        <v/>
      </c>
      <c r="BW67" s="195" t="str">
        <f t="shared" si="20"/>
        <v/>
      </c>
      <c r="BX67" s="196" t="str">
        <f t="shared" si="11"/>
        <v/>
      </c>
      <c r="BY67" s="195" t="str">
        <f t="shared" si="21"/>
        <v/>
      </c>
      <c r="BZ67" s="227" t="str">
        <f t="shared" si="22"/>
        <v/>
      </c>
      <c r="CA67" s="115" t="str">
        <f t="shared" si="30"/>
        <v/>
      </c>
      <c r="CB67" s="170" t="str">
        <f>IF(ISNUMBER($BO67),IF(BS67="","",IF($BL67&lt;=$BN$3,INDEX($AU$4:$BG$76,MATCH($Q67,$BN$4:$BN$76,0),CB$2),"")),"")</f>
        <v/>
      </c>
      <c r="CC67" s="170" t="str">
        <f>IF(ISNUMBER($BO67),IF(BS67="","",IF($BL67&lt;=$BN$3,INDEX($AU$4:$BG$76,MATCH($Q67,$BN$4:$BN$76,0),CC$2),"")),"")</f>
        <v/>
      </c>
      <c r="CD67" s="207" t="str">
        <f t="shared" si="23"/>
        <v/>
      </c>
      <c r="CE67" s="207" t="str">
        <f t="shared" si="24"/>
        <v/>
      </c>
      <c r="CF67" s="207" t="str">
        <f t="shared" si="25"/>
        <v/>
      </c>
      <c r="CG67" s="222"/>
      <c r="CH67" s="222"/>
      <c r="CI67" s="207"/>
      <c r="CJ67" s="172"/>
      <c r="CK67" s="175"/>
      <c r="CL67" s="175"/>
      <c r="CM67" s="104"/>
      <c r="CN67" s="104"/>
      <c r="CO67" s="104"/>
      <c r="CP67" s="104"/>
      <c r="CQ67" s="104" t="s">
        <v>132</v>
      </c>
      <c r="CR67" s="104"/>
      <c r="CS67" s="104"/>
      <c r="CT67" s="104"/>
      <c r="CU67" s="104"/>
      <c r="CV67" s="104"/>
      <c r="CW67" s="104"/>
      <c r="CX67" s="104"/>
      <c r="CY67" s="104"/>
      <c r="CZ67" s="104"/>
      <c r="DA67" s="104"/>
      <c r="DB67" s="104"/>
      <c r="DC67" s="104"/>
      <c r="DD67" s="104"/>
      <c r="DE67" s="104"/>
      <c r="DF67" s="104"/>
      <c r="DG67" s="104"/>
      <c r="DH67" s="104"/>
      <c r="DI67" s="104"/>
      <c r="DJ67" s="104"/>
      <c r="DK67" s="104"/>
      <c r="DL67" s="104"/>
      <c r="DM67" s="104"/>
    </row>
    <row r="68" spans="1:117" ht="14.25" customHeight="1" x14ac:dyDescent="0.25">
      <c r="A68" s="98">
        <f t="shared" si="27"/>
        <v>65</v>
      </c>
      <c r="B68" s="28"/>
      <c r="C68" s="116" t="s">
        <v>338</v>
      </c>
      <c r="D68" s="74" t="s">
        <v>147</v>
      </c>
      <c r="E68" s="74" t="s">
        <v>339</v>
      </c>
      <c r="F68" s="102">
        <v>460595</v>
      </c>
      <c r="G68" s="102">
        <v>7569395</v>
      </c>
      <c r="H68" s="95" t="s">
        <v>340</v>
      </c>
      <c r="I68" s="74" t="s">
        <v>295</v>
      </c>
      <c r="J68" s="74" t="s">
        <v>31</v>
      </c>
      <c r="K68" s="74">
        <v>36</v>
      </c>
      <c r="L68" s="86" t="str">
        <f t="shared" si="44"/>
        <v/>
      </c>
      <c r="M68" s="25" t="str">
        <f t="shared" ref="M68:M99" si="70">INDEX($B$4:$C$141,$P68,M$3)</f>
        <v xml:space="preserve">LMB08 </v>
      </c>
      <c r="N68" s="81">
        <f t="shared" si="69"/>
        <v>460595</v>
      </c>
      <c r="O68" s="81">
        <f t="shared" si="69"/>
        <v>7569395</v>
      </c>
      <c r="P68" s="30">
        <f t="shared" si="28"/>
        <v>31</v>
      </c>
      <c r="Q68" s="30">
        <f t="shared" si="29"/>
        <v>65</v>
      </c>
      <c r="R68" s="39" t="str">
        <f>p_Cambuquira_i!R34</f>
        <v>469761 m E</v>
      </c>
      <c r="S68" s="39" t="str">
        <f>p_Cambuquira_i!S34</f>
        <v>7583278 m S</v>
      </c>
      <c r="T68" s="31" t="s">
        <v>114</v>
      </c>
      <c r="U68" s="164" t="str">
        <f>p_Cambuquira_i!U34</f>
        <v>Cam</v>
      </c>
      <c r="V68" s="38" t="str">
        <f>p_Cambuquira_i!V34</f>
        <v xml:space="preserve">CAM31 </v>
      </c>
      <c r="W68" s="39" t="str">
        <f>p_Cambuquira_i!W34</f>
        <v xml:space="preserve">PZ </v>
      </c>
      <c r="X68" s="38" t="str">
        <f>p_Cambuquira_i!X34</f>
        <v xml:space="preserve">PZ </v>
      </c>
      <c r="Y68" s="33">
        <f>IF(X68=CK$4,CN$4,IF(X68=CK$5,CN$5,IF(X68=CK$6,CN$6,IF(X68=CK$7,CN$7,IF(X68=CK$8,CN$8,IF(X68=CK$9,CN$9,IF(X68=CK$10,CN$10,"")))))))</f>
        <v>3</v>
      </c>
      <c r="Z68" s="53" t="str">
        <f>p_Cambuquira_i!Z34</f>
        <v xml:space="preserve">sd </v>
      </c>
      <c r="AA68" s="54" t="str">
        <f>p_Cambuquira_i!AA34</f>
        <v xml:space="preserve">sd </v>
      </c>
      <c r="AB68" s="39" t="str">
        <f>p_Cambuquira_i!AB34</f>
        <v>-</v>
      </c>
      <c r="AC68" s="166">
        <f>p_Cambuquira_i!AD34</f>
        <v>1715828.0723758</v>
      </c>
      <c r="AD68" s="166">
        <f>p_Cambuquira_i!AE34</f>
        <v>7536618.5817945004</v>
      </c>
      <c r="AE68" s="39">
        <f>p_Cambuquira_i!AF34</f>
        <v>918.4</v>
      </c>
      <c r="AF68" s="39">
        <f>p_Cambuquira_i!AG34</f>
        <v>1</v>
      </c>
      <c r="AG68" s="39">
        <f>p_Cambuquira_i!AH34</f>
        <v>0</v>
      </c>
      <c r="AH68" s="39">
        <v>879.37919999999997</v>
      </c>
      <c r="AI68" s="39"/>
      <c r="AJ68" s="31"/>
      <c r="AK68" t="str">
        <f>""</f>
        <v/>
      </c>
      <c r="AL68" t="str">
        <f>""</f>
        <v/>
      </c>
      <c r="AM68" t="str">
        <f>""</f>
        <v/>
      </c>
      <c r="AN68" s="36">
        <f>IF(AND(ISNUMBER(Q68),ISNUMBER(AA68)),MAX(AN$4:AN67)+1,0)</f>
        <v>0</v>
      </c>
      <c r="AO68" s="1">
        <f t="shared" si="45"/>
        <v>16.362788527436251</v>
      </c>
      <c r="AP68" s="1">
        <f t="shared" si="46"/>
        <v>1.2133070080237588E-4</v>
      </c>
      <c r="AQ68" s="36">
        <f>IF(AA68=CK$11,0,IF(AND(ISNUMBER(Y68),ISNUMBER(Q68)),MAX(AQ$4:AQ67)+1,0))</f>
        <v>0</v>
      </c>
      <c r="AR68" s="73">
        <f t="shared" ref="AR68:AR99" si="71">IF(Q68&lt;=AQ$3,MATCH(Q68,AQ$4:AQ$141,0),"")</f>
        <v>120</v>
      </c>
      <c r="AS68" s="73" t="str">
        <f t="shared" si="17"/>
        <v>Lam</v>
      </c>
      <c r="AT68" s="73" t="str">
        <f t="shared" ref="AT68:AT99" si="72">IF($Q68&lt;=$AQ$3,INDEX($V$4:$V$141,$AR68,AC$3),"")</f>
        <v xml:space="preserve">Fonte 3 </v>
      </c>
      <c r="AU68" s="58" t="str">
        <f t="shared" ref="AU68:AU99" si="73">IF($Q68&lt;=$AQ$3,INDEX($X$4:$X$141,$AR68,AC$3),"")</f>
        <v xml:space="preserve">CT </v>
      </c>
      <c r="AV68" s="58">
        <f t="shared" si="47"/>
        <v>65</v>
      </c>
      <c r="AW68" s="68">
        <f t="shared" si="18"/>
        <v>1708744.6575978</v>
      </c>
      <c r="AX68" s="68">
        <f t="shared" ref="AX68:AX131" si="74">IF($Q68&lt;=$AQ$3,INDEX($AC$4:$AE$141,$AR68,AD$3),"")</f>
        <v>7523681.2230444001</v>
      </c>
      <c r="AY68" s="160">
        <f>IF(BH68="",BC68,IF(ISNUMBER(AX68),BC68-BH68,""))</f>
        <v>879.37919999999997</v>
      </c>
      <c r="AZ68" s="160">
        <f>IF(ISNUMBER(AX68),IF(ISNUMBER(AY68-BD68),AY68-BD68,AY68),"")</f>
        <v>873.37919999999997</v>
      </c>
      <c r="BA68" s="160"/>
      <c r="BB68" s="160"/>
      <c r="BC68" s="68">
        <f>IF($Q68&lt;=$AQ$3,INDEX($AC$4:$AE$141,$AR68,AE$3),"")</f>
        <v>878.9</v>
      </c>
      <c r="BD68" s="188">
        <f>IF($Q68&lt;=$AQ$3,INDEX($Z$4:$AA$141,$AR68,AC$3),"")</f>
        <v>6</v>
      </c>
      <c r="BE68" s="105">
        <f>IF($Q68&lt;=$AQ$3,INDEX($Z$4:$AA$141,$AR68,AD$3),"")</f>
        <v>432</v>
      </c>
      <c r="BF68" s="71" t="s">
        <v>132</v>
      </c>
      <c r="BG68" s="105">
        <v>879.37919999999997</v>
      </c>
      <c r="BH68" s="158">
        <f>IF(AU68=BH$3,"",IF(ISNUMBER(AW68),IF(BH$2=0,ABS(BC68-BG68),BC68-BG68),""))</f>
        <v>-0.47919999999999163</v>
      </c>
      <c r="BI68" s="170">
        <f>IF(ISNUMBER(BG68),IF(AS68=CS$4,CN$4,IF(AS68=CS$5,CN$5,IF(AS68=CS$6,CN$6,IF(AS68=CS$7,CN$7,IF(AS68=CS$8,CN$8,""))))),"")</f>
        <v>5</v>
      </c>
      <c r="BJ68" s="171" t="str">
        <f>IF(ISNUMBER(BI68),INDEX(CU$4:CU$8,BI68,1),"")</f>
        <v>Lambari</v>
      </c>
      <c r="BK68" s="171" t="s">
        <v>132</v>
      </c>
      <c r="BL68" s="170">
        <f>IF(BI68=1,MAX(BL$4:BL67)+1,0)</f>
        <v>0</v>
      </c>
      <c r="BM68" s="170" t="str">
        <f t="shared" si="19"/>
        <v/>
      </c>
      <c r="BN68" s="170">
        <f>IF(BI68=1,IF(BM68=1,MAX(BN$4:BN67)+1,0),0)</f>
        <v>0</v>
      </c>
      <c r="BO68" s="73" t="str">
        <f>IF(BM68="","",IF(BL68&lt;=BN$3,MATCH(Q68,BN$4:BN$141,0),""))</f>
        <v/>
      </c>
      <c r="BP68" s="198" t="str">
        <f>IF(ISNUMBER($BO68),IF(BM68="","",IF($BL68&lt;=$BN$3,INDEX($AU$4:$AZ$76,MATCH($Q68,$BN$4:$BN$76,0),BP$2),"")),"")</f>
        <v/>
      </c>
      <c r="BQ68" s="195" t="str">
        <f>IF(ISNUMBER($BO68),IF(BN68="","",IF($BL68&lt;=$BN$3,INDEX($AU$4:$AZ$76,MATCH($Q68,$BN$4:$BN$76,0),BQ$2),"")),"")</f>
        <v/>
      </c>
      <c r="BR68" s="196" t="str">
        <f>IF(ISNUMBER($BO68),IF(BO68="","",IF($BL68&lt;=$BN$3,INDEX($AU$4:$AZ$76,MATCH($Q68,$BN$4:$BN$76,0),BR$2),"")),"")</f>
        <v/>
      </c>
      <c r="BS68" s="196" t="str">
        <f>IF(ISNUMBER($BO68),IF(BP68="","",IF($BL68&lt;=$BN$3,INDEX($AU$4:$AZ$76,MATCH($Q68,$BN$4:$BN$76,0),BS$2),"")),"")</f>
        <v/>
      </c>
      <c r="BT68" s="197" t="str">
        <f>IF(ISNUMBER($BO68),IF(BQ68="","",IF($BL68&lt;=$BN$3,INDEX($AU$4:$AZ$76,MATCH($Q68,$BN$4:$BN$76,0),BT$2),"")),"")</f>
        <v/>
      </c>
      <c r="BU68" s="197" t="str">
        <f>IF(ISNUMBER($BO68),IF(BR68="","",IF($BL68&lt;=$BN$3,INDEX($AU$4:$AZ$76,MATCH($Q68,$BN$4:$BN$76,0),BU$2),"")),"")</f>
        <v/>
      </c>
      <c r="BV68" s="196" t="str">
        <f>IF(ISNUMBER($BO68),IF(BS68="","",IF($BL68&lt;=$BN$3,INDEX($AU$4:$BE$76,MATCH($Q68,$BN$4:$BN$76,0),BV$2),"")),"")</f>
        <v/>
      </c>
      <c r="BW68" s="195" t="str">
        <f t="shared" si="20"/>
        <v/>
      </c>
      <c r="BX68" s="196" t="str">
        <f t="shared" ref="BX68:BX131" si="75">IF(ISNUMBER($BO68),IF(ISNUMBER(BB68),BB68,IF($BP68=$CL$4,0.5,($BT68+$BU68)/2)),"")</f>
        <v/>
      </c>
      <c r="BY68" s="195" t="str">
        <f t="shared" si="21"/>
        <v/>
      </c>
      <c r="BZ68" s="227" t="str">
        <f t="shared" si="22"/>
        <v/>
      </c>
      <c r="CA68" s="115" t="str">
        <f t="shared" si="30"/>
        <v/>
      </c>
      <c r="CB68" s="170" t="str">
        <f>IF(ISNUMBER($BO68),IF(BS68="","",IF($BL68&lt;=$BN$3,INDEX($AU$4:$BG$76,MATCH($Q68,$BN$4:$BN$76,0),CB$2),"")),"")</f>
        <v/>
      </c>
      <c r="CC68" s="170" t="str">
        <f>IF(ISNUMBER($BO68),IF(BS68="","",IF($BL68&lt;=$BN$3,INDEX($AU$4:$BG$76,MATCH($Q68,$BN$4:$BN$76,0),CC$2),"")),"")</f>
        <v/>
      </c>
      <c r="CD68" s="207" t="str">
        <f t="shared" si="23"/>
        <v/>
      </c>
      <c r="CE68" s="207" t="str">
        <f t="shared" si="24"/>
        <v/>
      </c>
      <c r="CF68" s="207" t="str">
        <f t="shared" si="25"/>
        <v/>
      </c>
      <c r="CG68" s="222"/>
      <c r="CH68" s="222"/>
      <c r="CI68" s="207"/>
      <c r="CJ68" s="172"/>
      <c r="CK68" s="175"/>
      <c r="CL68" s="175"/>
      <c r="CM68" s="104"/>
      <c r="CN68" s="104"/>
      <c r="CO68" s="104"/>
      <c r="CP68" s="104"/>
      <c r="CQ68" s="104" t="s">
        <v>132</v>
      </c>
      <c r="CR68" s="104"/>
      <c r="CS68" s="104"/>
      <c r="CT68" s="104"/>
      <c r="CU68" s="104"/>
      <c r="CV68" s="104"/>
      <c r="CW68" s="104"/>
      <c r="CX68" s="104"/>
      <c r="CY68" s="104"/>
      <c r="CZ68" s="104"/>
      <c r="DA68" s="104"/>
      <c r="DB68" s="104"/>
      <c r="DC68" s="104"/>
      <c r="DD68" s="104"/>
      <c r="DE68" s="104"/>
      <c r="DF68" s="104"/>
      <c r="DG68" s="104"/>
      <c r="DH68" s="104"/>
      <c r="DI68" s="104"/>
      <c r="DJ68" s="104"/>
      <c r="DK68" s="104"/>
      <c r="DL68" s="104"/>
      <c r="DM68" s="104"/>
    </row>
    <row r="69" spans="1:117" ht="14.25" customHeight="1" x14ac:dyDescent="0.25">
      <c r="A69" s="98">
        <f t="shared" si="27"/>
        <v>66</v>
      </c>
      <c r="B69" s="28"/>
      <c r="C69" s="116" t="s">
        <v>338</v>
      </c>
      <c r="D69" s="74" t="s">
        <v>147</v>
      </c>
      <c r="E69" s="74" t="s">
        <v>339</v>
      </c>
      <c r="F69" s="102">
        <v>460595</v>
      </c>
      <c r="G69" s="102">
        <v>7569395</v>
      </c>
      <c r="H69" s="95" t="s">
        <v>340</v>
      </c>
      <c r="I69" s="74" t="s">
        <v>295</v>
      </c>
      <c r="J69" s="74" t="s">
        <v>31</v>
      </c>
      <c r="K69" s="74">
        <v>36</v>
      </c>
      <c r="L69" s="86">
        <f t="shared" si="44"/>
        <v>1</v>
      </c>
      <c r="M69" s="25" t="str">
        <f t="shared" si="70"/>
        <v xml:space="preserve">Fonte 1 </v>
      </c>
      <c r="N69" s="81">
        <f t="shared" si="69"/>
        <v>463830</v>
      </c>
      <c r="O69" s="81">
        <f t="shared" si="69"/>
        <v>7570065</v>
      </c>
      <c r="P69" s="30">
        <v>1</v>
      </c>
      <c r="Q69" s="30">
        <f t="shared" si="29"/>
        <v>66</v>
      </c>
      <c r="R69" s="39" t="str">
        <f>p_Cambuquira_ii!R4</f>
        <v>467661 m E</v>
      </c>
      <c r="S69" s="39" t="str">
        <f>p_Cambuquira_ii!S4</f>
        <v>7583400 m S</v>
      </c>
      <c r="T69" s="39" t="str">
        <f>p_Cambuquira_ii!T4</f>
        <v>.</v>
      </c>
      <c r="U69" s="164" t="str">
        <f>p_Cambuquira_ii!U4</f>
        <v>Cam2</v>
      </c>
      <c r="V69" s="38" t="str">
        <f>p_Cambuquira_ii!V4</f>
        <v xml:space="preserve">MAR01 Fonte </v>
      </c>
      <c r="W69" s="39" t="str">
        <f>p_Cambuquira_ii!W4</f>
        <v xml:space="preserve">CT (3) </v>
      </c>
      <c r="X69" s="38" t="str">
        <f>p_Cambuquira_ii!X4</f>
        <v xml:space="preserve">CT </v>
      </c>
      <c r="Y69" s="33">
        <f>IF(X69=CK$4,CN$4,IF(X69=CK$5,CN$5,IF(X69=CK$6,CN$6,IF(X69=CK$7,CN$7,IF(X69=CK$8,CN$8,IF(X69=CK$9,CN$9,IF(X69=CK$10,CN$10,"")))))))</f>
        <v>1</v>
      </c>
      <c r="Z69" s="53">
        <f>p_Cambuquira_ii!Z4</f>
        <v>20</v>
      </c>
      <c r="AA69" s="54">
        <f>p_Cambuquira_ii!AA4</f>
        <v>640</v>
      </c>
      <c r="AB69" s="39" t="str">
        <f>p_Cambuquira_ii!AB4</f>
        <v>-</v>
      </c>
      <c r="AC69" s="166">
        <f>p_Cambuquira_ii!AD4</f>
        <v>1713706.1195119</v>
      </c>
      <c r="AD69" s="166">
        <f>p_Cambuquira_ii!AE4</f>
        <v>7536910.9672889002</v>
      </c>
      <c r="AE69" s="39">
        <f>p_Cambuquira_ii!AF4</f>
        <v>885.9</v>
      </c>
      <c r="AF69" s="39">
        <f>p_Cambuquira_ii!AG4</f>
        <v>24</v>
      </c>
      <c r="AG69" s="39">
        <f>p_Cambuquira_ii!AH4</f>
        <v>0</v>
      </c>
      <c r="AH69" s="39">
        <v>879.37919999999997</v>
      </c>
      <c r="AI69" s="39"/>
      <c r="AJ69" s="31"/>
      <c r="AK69" t="str">
        <f>""</f>
        <v/>
      </c>
      <c r="AL69" t="str">
        <f>""</f>
        <v/>
      </c>
      <c r="AM69" t="str">
        <f>""</f>
        <v/>
      </c>
      <c r="AN69" s="36">
        <f>IF(AND(ISNUMBER(Q69),ISNUMBER(AA69)),MAX(AN$4:AN68)+1,0)</f>
        <v>39</v>
      </c>
      <c r="AO69" s="1">
        <f t="shared" si="45"/>
        <v>16.249296007780654</v>
      </c>
      <c r="AP69" s="1">
        <f t="shared" si="46"/>
        <v>1.1702673623013805E-4</v>
      </c>
      <c r="AQ69" s="36">
        <f>IF(AA69=CK$11,0,IF(AND(ISNUMBER(Y69),ISNUMBER(Q69)),MAX(AQ$4:AQ68)+1,0))</f>
        <v>39</v>
      </c>
      <c r="AR69" s="73">
        <f t="shared" si="71"/>
        <v>121</v>
      </c>
      <c r="AS69" s="73" t="str">
        <f t="shared" ref="AS69:AS132" si="76">IF($Q69&lt;=$AQ$3,INDEX($U$4:$U$141,$AR69,AC$3),"")</f>
        <v>Lam</v>
      </c>
      <c r="AT69" s="73" t="str">
        <f t="shared" si="72"/>
        <v xml:space="preserve">Fonte 4 </v>
      </c>
      <c r="AU69" s="58" t="str">
        <f t="shared" si="73"/>
        <v xml:space="preserve">CT </v>
      </c>
      <c r="AV69" s="58">
        <f t="shared" si="47"/>
        <v>66</v>
      </c>
      <c r="AW69" s="68">
        <f t="shared" ref="AW69:AW132" si="77">IF($Q69&lt;=$AQ$3,INDEX($AC$4:$AE$141,$AR69,AC$3),"")</f>
        <v>1708740.8399920999</v>
      </c>
      <c r="AX69" s="68">
        <f t="shared" si="74"/>
        <v>7523684.5903270999</v>
      </c>
      <c r="AY69" s="160">
        <f>IF(BH69="",BC69,IF(ISNUMBER(AX69),BC69-BH69,""))</f>
        <v>879.37919999999997</v>
      </c>
      <c r="AZ69" s="160">
        <f>IF(ISNUMBER(AX69),IF(ISNUMBER(AY69-BD69),AY69-BD69,AY69),"")</f>
        <v>873.37919999999997</v>
      </c>
      <c r="BA69" s="160"/>
      <c r="BB69" s="160"/>
      <c r="BC69" s="68">
        <f>IF($Q69&lt;=$AQ$3,INDEX($AC$4:$AE$141,$AR69,AE$3),"")</f>
        <v>879</v>
      </c>
      <c r="BD69" s="188">
        <f>IF($Q69&lt;=$AQ$3,INDEX($Z$4:$AA$141,$AR69,AC$3),"")</f>
        <v>6</v>
      </c>
      <c r="BE69" s="105">
        <f>IF($Q69&lt;=$AQ$3,INDEX($Z$4:$AA$141,$AR69,AD$3),"")</f>
        <v>216</v>
      </c>
      <c r="BF69" s="71" t="s">
        <v>132</v>
      </c>
      <c r="BG69" s="105">
        <v>879.37919999999997</v>
      </c>
      <c r="BH69" s="158">
        <f>IF(AU69=BH$3,"",IF(ISNUMBER(AW69),IF(BH$2=0,ABS(BC69-BG69),BC69-BG69),""))</f>
        <v>-0.3791999999999689</v>
      </c>
      <c r="BI69" s="170">
        <f>IF(ISNUMBER(BG69),IF(AS69=CS$4,CN$4,IF(AS69=CS$5,CN$5,IF(AS69=CS$6,CN$6,IF(AS69=CS$7,CN$7,IF(AS69=CS$8,CN$8,""))))),"")</f>
        <v>5</v>
      </c>
      <c r="BJ69" s="171" t="str">
        <f>IF(ISNUMBER(BI69),INDEX(CU$4:CU$8,BI69,1),"")</f>
        <v>Lambari</v>
      </c>
      <c r="BK69" s="171" t="s">
        <v>132</v>
      </c>
      <c r="BL69" s="170">
        <f>IF(BI69=1,MAX(BL$4:BL68)+1,0)</f>
        <v>0</v>
      </c>
      <c r="BM69" s="170" t="str">
        <f t="shared" ref="BM69:BM132" si="78">IF(BI69=1,IF(AU69=CG$4,CN$4,IF(AU69=CG$5,CN$4,IF(AU69=CG$6,CN$4,IF(AU69=CG$7,CN$4,IF(AU69=CG$8,CN$4,IF(AU69=CG$9,CN$4,IF(AU69=CG$10,CN$4,0))))))),"")</f>
        <v/>
      </c>
      <c r="BN69" s="170">
        <f>IF(BI69=1,IF(BM69=1,MAX(BN$4:BN68)+1,0),0)</f>
        <v>0</v>
      </c>
      <c r="BO69" s="73" t="str">
        <f>IF(BM69="","",IF(BL69&lt;=BN$3,MATCH(Q69,BN$4:BN$141,0),""))</f>
        <v/>
      </c>
      <c r="BP69" s="198" t="str">
        <f>IF(ISNUMBER($BO69),IF(BM69="","",IF($BL69&lt;=$BN$3,INDEX($AU$4:$AZ$76,MATCH($Q69,$BN$4:$BN$76,0),BP$2),"")),"")</f>
        <v/>
      </c>
      <c r="BQ69" s="195" t="str">
        <f>IF(ISNUMBER($BO69),IF(BN69="","",IF($BL69&lt;=$BN$3,INDEX($AU$4:$AZ$76,MATCH($Q69,$BN$4:$BN$76,0),BQ$2),"")),"")</f>
        <v/>
      </c>
      <c r="BR69" s="196" t="str">
        <f>IF(ISNUMBER($BO69),IF(BO69="","",IF($BL69&lt;=$BN$3,INDEX($AU$4:$AZ$76,MATCH($Q69,$BN$4:$BN$76,0),BR$2),"")),"")</f>
        <v/>
      </c>
      <c r="BS69" s="196" t="str">
        <f>IF(ISNUMBER($BO69),IF(BP69="","",IF($BL69&lt;=$BN$3,INDEX($AU$4:$AZ$76,MATCH($Q69,$BN$4:$BN$76,0),BS$2),"")),"")</f>
        <v/>
      </c>
      <c r="BT69" s="197" t="str">
        <f>IF(ISNUMBER($BO69),IF(BQ69="","",IF($BL69&lt;=$BN$3,INDEX($AU$4:$AZ$76,MATCH($Q69,$BN$4:$BN$76,0),BT$2),"")),"")</f>
        <v/>
      </c>
      <c r="BU69" s="197" t="str">
        <f>IF(ISNUMBER($BO69),IF(BR69="","",IF($BL69&lt;=$BN$3,INDEX($AU$4:$AZ$76,MATCH($Q69,$BN$4:$BN$76,0),BU$2),"")),"")</f>
        <v/>
      </c>
      <c r="BV69" s="196" t="str">
        <f>IF(ISNUMBER($BO69),IF(BS69="","",IF($BL69&lt;=$BN$3,INDEX($AU$4:$BE$76,MATCH($Q69,$BN$4:$BN$76,0),BV$2),"")),"")</f>
        <v/>
      </c>
      <c r="BW69" s="195" t="str">
        <f t="shared" ref="BW69:BW132" si="79">IF(ISNUMBER($BO69),IF(ISNUMBER(BA69),BT69-BA69,IF($BP69=$CL$4,BT69-0.5,($BT69+$BU69)/2)),"")</f>
        <v/>
      </c>
      <c r="BX69" s="196" t="str">
        <f t="shared" si="75"/>
        <v/>
      </c>
      <c r="BY69" s="195" t="str">
        <f t="shared" ref="BY69:BY132" si="80">IF(ISNUMBER($BO69),IF(ISNUMBER(BA69),BT69-BA69,($BT69+$BU69)/2),"")</f>
        <v/>
      </c>
      <c r="BZ69" s="227" t="str">
        <f t="shared" ref="BZ69:BZ132" si="81">IF(ISNUMBER($BO69),BW69-BY69,"")</f>
        <v/>
      </c>
      <c r="CA69" s="115" t="str">
        <f t="shared" si="30"/>
        <v/>
      </c>
      <c r="CB69" s="170" t="str">
        <f>IF(ISNUMBER($BO69),IF(BS69="","",IF($BL69&lt;=$BN$3,INDEX($AU$4:$BG$76,MATCH($Q69,$BN$4:$BN$76,0),CB$2),"")),"")</f>
        <v/>
      </c>
      <c r="CC69" s="170" t="str">
        <f>IF(ISNUMBER($BO69),IF(BS69="","",IF($BL69&lt;=$BN$3,INDEX($AU$4:$BG$76,MATCH($Q69,$BN$4:$BN$76,0),CC$2),"")),"")</f>
        <v/>
      </c>
      <c r="CD69" s="207" t="str">
        <f t="shared" ref="CD69:CD132" si="82">IF(ISNUMBER($BO69),CB69-CC69,"")</f>
        <v/>
      </c>
      <c r="CE69" s="207" t="str">
        <f t="shared" ref="CE69:CE132" si="83">IF(ISNUMBER($BO69),ABS(CD69),"")</f>
        <v/>
      </c>
      <c r="CF69" s="207" t="str">
        <f t="shared" ref="CF69:CF132" si="84">IF(ISNUMBER($BO69),1/ABS(CE69/MIN(CE$4:CE$76)),"")</f>
        <v/>
      </c>
      <c r="CG69" s="222"/>
      <c r="CH69" s="222"/>
      <c r="CI69" s="207"/>
      <c r="CJ69" s="172"/>
      <c r="CK69" s="175"/>
      <c r="CL69" s="175"/>
      <c r="CM69" s="104"/>
      <c r="CN69" s="104"/>
      <c r="CO69" s="104"/>
      <c r="CP69" s="104"/>
      <c r="CQ69" s="104" t="s">
        <v>132</v>
      </c>
      <c r="CR69" s="104"/>
      <c r="CS69" s="104"/>
      <c r="CT69" s="104"/>
      <c r="CU69" s="104"/>
      <c r="CV69" s="104"/>
      <c r="CW69" s="104"/>
      <c r="CX69" s="104"/>
      <c r="CY69" s="104"/>
      <c r="CZ69" s="104"/>
      <c r="DA69" s="104"/>
      <c r="DB69" s="104"/>
      <c r="DC69" s="104"/>
      <c r="DD69" s="104"/>
      <c r="DE69" s="104"/>
      <c r="DF69" s="104"/>
      <c r="DG69" s="104"/>
      <c r="DH69" s="104"/>
      <c r="DI69" s="104"/>
      <c r="DJ69" s="104"/>
      <c r="DK69" s="104"/>
      <c r="DL69" s="104"/>
      <c r="DM69" s="104"/>
    </row>
    <row r="70" spans="1:117" ht="14.25" customHeight="1" x14ac:dyDescent="0.25">
      <c r="A70" s="98">
        <f t="shared" ref="A70:A133" si="85">A69+1</f>
        <v>67</v>
      </c>
      <c r="B70" s="28"/>
      <c r="C70" s="116" t="s">
        <v>338</v>
      </c>
      <c r="D70" s="74" t="s">
        <v>147</v>
      </c>
      <c r="E70" s="74" t="s">
        <v>339</v>
      </c>
      <c r="F70" s="102">
        <v>460595</v>
      </c>
      <c r="G70" s="102">
        <v>7569395</v>
      </c>
      <c r="H70" s="95" t="s">
        <v>340</v>
      </c>
      <c r="I70" s="74" t="s">
        <v>295</v>
      </c>
      <c r="J70" s="74" t="s">
        <v>31</v>
      </c>
      <c r="K70" s="74">
        <v>36</v>
      </c>
      <c r="L70" s="86" t="str">
        <f t="shared" si="44"/>
        <v/>
      </c>
      <c r="M70" s="25" t="str">
        <f t="shared" si="70"/>
        <v xml:space="preserve">LMB01 </v>
      </c>
      <c r="N70" s="81">
        <f t="shared" ref="N70:O89" si="86">INDEX($F$4:$G$141,$P70,N$3)</f>
        <v>0</v>
      </c>
      <c r="O70" s="81">
        <f t="shared" si="86"/>
        <v>0</v>
      </c>
      <c r="P70" s="30">
        <f t="shared" ref="P70:P133" si="87">P69+1</f>
        <v>2</v>
      </c>
      <c r="Q70" s="30">
        <f t="shared" ref="Q70:Q133" si="88">Q69+1</f>
        <v>67</v>
      </c>
      <c r="R70" s="39" t="str">
        <f>p_Cambuquira_ii!R5</f>
        <v>467662 m E</v>
      </c>
      <c r="S70" s="39" t="str">
        <f>p_Cambuquira_ii!S5</f>
        <v>7583401 m S</v>
      </c>
      <c r="T70" s="39" t="str">
        <f>p_Cambuquira_ii!T5</f>
        <v>.</v>
      </c>
      <c r="U70" s="164" t="str">
        <f>p_Cambuquira_ii!U5</f>
        <v>Cam2</v>
      </c>
      <c r="V70" s="38" t="str">
        <f>p_Cambuquira_ii!V5</f>
        <v xml:space="preserve">MAR02 Fonte </v>
      </c>
      <c r="W70" s="39" t="str">
        <f>p_Cambuquira_ii!W5</f>
        <v xml:space="preserve">CT </v>
      </c>
      <c r="X70" s="38" t="str">
        <f>p_Cambuquira_ii!X5</f>
        <v xml:space="preserve">CT </v>
      </c>
      <c r="Y70" s="33">
        <f>IF(X70=CK$4,CN$4,IF(X70=CK$5,CN$5,IF(X70=CK$6,CN$6,IF(X70=CK$7,CN$7,IF(X70=CK$8,CN$8,IF(X70=CK$9,CN$9,IF(X70=CK$10,CN$10,"")))))))</f>
        <v>1</v>
      </c>
      <c r="Z70" s="53">
        <f>p_Cambuquira_ii!Z5</f>
        <v>20</v>
      </c>
      <c r="AA70" s="54">
        <f>p_Cambuquira_ii!AA5</f>
        <v>690</v>
      </c>
      <c r="AB70" s="39" t="str">
        <f>p_Cambuquira_ii!AB5</f>
        <v>-</v>
      </c>
      <c r="AC70" s="166">
        <f>p_Cambuquira_ii!AD5</f>
        <v>1713707.2148905999</v>
      </c>
      <c r="AD70" s="166">
        <f>p_Cambuquira_ii!AE5</f>
        <v>7536911.9020926002</v>
      </c>
      <c r="AE70" s="39">
        <f>p_Cambuquira_ii!AF5</f>
        <v>886</v>
      </c>
      <c r="AF70" s="39">
        <f>p_Cambuquira_ii!AG5</f>
        <v>23</v>
      </c>
      <c r="AG70" s="39">
        <f>p_Cambuquira_ii!AH5</f>
        <v>0</v>
      </c>
      <c r="AH70" s="39">
        <v>878.76779999999997</v>
      </c>
      <c r="AI70" s="39"/>
      <c r="AJ70" s="31"/>
      <c r="AK70" t="str">
        <f>""</f>
        <v/>
      </c>
      <c r="AL70" t="str">
        <f>""</f>
        <v/>
      </c>
      <c r="AM70" t="str">
        <f>""</f>
        <v/>
      </c>
      <c r="AN70" s="36">
        <f>IF(AND(ISNUMBER(Q70),ISNUMBER(AA70)),MAX(AN$4:AN69)+1,0)</f>
        <v>40</v>
      </c>
      <c r="AO70" s="1" t="e">
        <f t="shared" si="45"/>
        <v>#DIV/0!</v>
      </c>
      <c r="AP70" s="1" t="e">
        <f t="shared" si="46"/>
        <v>#DIV/0!</v>
      </c>
      <c r="AQ70" s="36">
        <f>IF(AA70=CK$11,0,IF(AND(ISNUMBER(Y70),ISNUMBER(Q70)),MAX(AQ$4:AQ69)+1,0))</f>
        <v>40</v>
      </c>
      <c r="AR70" s="73">
        <f t="shared" si="71"/>
        <v>123</v>
      </c>
      <c r="AS70" s="73" t="str">
        <f t="shared" si="76"/>
        <v>Lam</v>
      </c>
      <c r="AT70" s="73" t="str">
        <f t="shared" si="72"/>
        <v xml:space="preserve">Fonte 6 </v>
      </c>
      <c r="AU70" s="58" t="str">
        <f t="shared" si="73"/>
        <v xml:space="preserve">CT </v>
      </c>
      <c r="AV70" s="58">
        <f t="shared" si="47"/>
        <v>67</v>
      </c>
      <c r="AW70" s="68">
        <f t="shared" si="77"/>
        <v>1708808.4014387999</v>
      </c>
      <c r="AX70" s="68">
        <f t="shared" si="74"/>
        <v>7523660.8381297002</v>
      </c>
      <c r="AY70" s="160">
        <f>IF(BH70="",BC70,IF(ISNUMBER(AX70),BC70-BH70,""))</f>
        <v>878.76779999999997</v>
      </c>
      <c r="AZ70" s="160">
        <f>IF(ISNUMBER(AX70),IF(ISNUMBER(AY70-BD70),AY70-BD70,AY70),"")</f>
        <v>872.76779999999997</v>
      </c>
      <c r="BA70" s="160"/>
      <c r="BB70" s="160"/>
      <c r="BC70" s="68">
        <f>IF($Q70&lt;=$AQ$3,INDEX($AC$4:$AE$141,$AR70,AE$3),"")</f>
        <v>880</v>
      </c>
      <c r="BD70" s="188">
        <f>IF($Q70&lt;=$AQ$3,INDEX($Z$4:$AA$141,$AR70,AC$3),"")</f>
        <v>6</v>
      </c>
      <c r="BE70" s="105">
        <f>IF($Q70&lt;=$AQ$3,INDEX($Z$4:$AA$141,$AR70,AD$3),"")</f>
        <v>10.8</v>
      </c>
      <c r="BF70" s="71" t="s">
        <v>132</v>
      </c>
      <c r="BG70" s="105">
        <v>878.76779999999997</v>
      </c>
      <c r="BH70" s="158">
        <f>IF(AU70=BH$3,"",IF(ISNUMBER(AW70),IF(BH$2=0,ABS(BC70-BG70),BC70-BG70),""))</f>
        <v>1.2322000000000344</v>
      </c>
      <c r="BI70" s="170">
        <f>IF(ISNUMBER(BG70),IF(AS70=CS$4,CN$4,IF(AS70=CS$5,CN$5,IF(AS70=CS$6,CN$6,IF(AS70=CS$7,CN$7,IF(AS70=CS$8,CN$8,""))))),"")</f>
        <v>5</v>
      </c>
      <c r="BJ70" s="171" t="str">
        <f>IF(ISNUMBER(BI70),INDEX(CU$4:CU$8,BI70,1),"")</f>
        <v>Lambari</v>
      </c>
      <c r="BK70" s="171" t="s">
        <v>132</v>
      </c>
      <c r="BL70" s="170">
        <f>IF(BI70=1,MAX(BL$4:BL69)+1,0)</f>
        <v>0</v>
      </c>
      <c r="BM70" s="170" t="str">
        <f t="shared" si="78"/>
        <v/>
      </c>
      <c r="BN70" s="170">
        <f>IF(BI70=1,IF(BM70=1,MAX(BN$4:BN69)+1,0),0)</f>
        <v>0</v>
      </c>
      <c r="BO70" s="73" t="str">
        <f>IF(BM70="","",IF(BL70&lt;=BN$3,MATCH(Q70,BN$4:BN$141,0),""))</f>
        <v/>
      </c>
      <c r="BP70" s="198" t="str">
        <f>IF(ISNUMBER($BO70),IF(BM70="","",IF($BL70&lt;=$BN$3,INDEX($AU$4:$AZ$76,MATCH($Q70,$BN$4:$BN$76,0),BP$2),"")),"")</f>
        <v/>
      </c>
      <c r="BQ70" s="195" t="str">
        <f>IF(ISNUMBER($BO70),IF(BN70="","",IF($BL70&lt;=$BN$3,INDEX($AU$4:$AZ$76,MATCH($Q70,$BN$4:$BN$76,0),BQ$2),"")),"")</f>
        <v/>
      </c>
      <c r="BR70" s="196" t="str">
        <f>IF(ISNUMBER($BO70),IF(BO70="","",IF($BL70&lt;=$BN$3,INDEX($AU$4:$AZ$76,MATCH($Q70,$BN$4:$BN$76,0),BR$2),"")),"")</f>
        <v/>
      </c>
      <c r="BS70" s="196" t="str">
        <f>IF(ISNUMBER($BO70),IF(BP70="","",IF($BL70&lt;=$BN$3,INDEX($AU$4:$AZ$76,MATCH($Q70,$BN$4:$BN$76,0),BS$2),"")),"")</f>
        <v/>
      </c>
      <c r="BT70" s="197" t="str">
        <f>IF(ISNUMBER($BO70),IF(BQ70="","",IF($BL70&lt;=$BN$3,INDEX($AU$4:$AZ$76,MATCH($Q70,$BN$4:$BN$76,0),BT$2),"")),"")</f>
        <v/>
      </c>
      <c r="BU70" s="197" t="str">
        <f>IF(ISNUMBER($BO70),IF(BR70="","",IF($BL70&lt;=$BN$3,INDEX($AU$4:$AZ$76,MATCH($Q70,$BN$4:$BN$76,0),BU$2),"")),"")</f>
        <v/>
      </c>
      <c r="BV70" s="196" t="str">
        <f>IF(ISNUMBER($BO70),IF(BS70="","",IF($BL70&lt;=$BN$3,INDEX($AU$4:$BE$76,MATCH($Q70,$BN$4:$BN$76,0),BV$2),"")),"")</f>
        <v/>
      </c>
      <c r="BW70" s="195" t="str">
        <f t="shared" si="79"/>
        <v/>
      </c>
      <c r="BX70" s="196" t="str">
        <f t="shared" si="75"/>
        <v/>
      </c>
      <c r="BY70" s="195" t="str">
        <f t="shared" si="80"/>
        <v/>
      </c>
      <c r="BZ70" s="227" t="str">
        <f t="shared" si="81"/>
        <v/>
      </c>
      <c r="CA70" s="115" t="str">
        <f t="shared" ref="CA70:CA133" si="89">IF(ISNUMBER(BO70),BT70-BU70,"")</f>
        <v/>
      </c>
      <c r="CB70" s="170" t="str">
        <f>IF(ISNUMBER($BO70),IF(BS70="","",IF($BL70&lt;=$BN$3,INDEX($AU$4:$BG$76,MATCH($Q70,$BN$4:$BN$76,0),CB$2),"")),"")</f>
        <v/>
      </c>
      <c r="CC70" s="170" t="str">
        <f>IF(ISNUMBER($BO70),IF(BS70="","",IF($BL70&lt;=$BN$3,INDEX($AU$4:$BG$76,MATCH($Q70,$BN$4:$BN$76,0),CC$2),"")),"")</f>
        <v/>
      </c>
      <c r="CD70" s="207" t="str">
        <f t="shared" si="82"/>
        <v/>
      </c>
      <c r="CE70" s="207" t="str">
        <f t="shared" si="83"/>
        <v/>
      </c>
      <c r="CF70" s="207" t="str">
        <f t="shared" si="84"/>
        <v/>
      </c>
      <c r="CG70" s="222"/>
      <c r="CH70" s="222"/>
      <c r="CI70" s="207"/>
      <c r="CJ70" s="172"/>
      <c r="CK70" s="175"/>
      <c r="CL70" s="175"/>
      <c r="CM70" s="104"/>
      <c r="CN70" s="104"/>
      <c r="CO70" s="104"/>
      <c r="CP70" s="104"/>
      <c r="CQ70" s="104" t="s">
        <v>132</v>
      </c>
      <c r="CR70" s="104"/>
      <c r="CS70" s="104"/>
      <c r="CT70" s="104"/>
      <c r="CU70" s="104"/>
      <c r="CV70" s="104"/>
      <c r="CW70" s="104"/>
      <c r="CX70" s="104"/>
      <c r="CY70" s="104"/>
      <c r="CZ70" s="104"/>
      <c r="DA70" s="104"/>
      <c r="DB70" s="104"/>
      <c r="DC70" s="104"/>
      <c r="DD70" s="104"/>
      <c r="DE70" s="104"/>
      <c r="DF70" s="104"/>
      <c r="DG70" s="104"/>
      <c r="DH70" s="104"/>
      <c r="DI70" s="104"/>
      <c r="DJ70" s="104"/>
      <c r="DK70" s="104"/>
      <c r="DL70" s="104"/>
      <c r="DM70" s="104"/>
    </row>
    <row r="71" spans="1:117" ht="14.25" customHeight="1" x14ac:dyDescent="0.25">
      <c r="A71" s="98">
        <f t="shared" si="85"/>
        <v>68</v>
      </c>
      <c r="B71" s="28"/>
      <c r="C71" s="116" t="s">
        <v>338</v>
      </c>
      <c r="D71" s="74" t="s">
        <v>147</v>
      </c>
      <c r="E71" s="74" t="s">
        <v>339</v>
      </c>
      <c r="F71" s="102">
        <v>460595</v>
      </c>
      <c r="G71" s="102">
        <v>7569395</v>
      </c>
      <c r="H71" s="95" t="s">
        <v>340</v>
      </c>
      <c r="I71" s="74" t="s">
        <v>295</v>
      </c>
      <c r="J71" s="74" t="s">
        <v>31</v>
      </c>
      <c r="K71" s="74">
        <v>36</v>
      </c>
      <c r="L71" s="86" t="str">
        <f t="shared" si="44"/>
        <v/>
      </c>
      <c r="M71" s="25" t="str">
        <f t="shared" si="70"/>
        <v xml:space="preserve">Fonte 2 </v>
      </c>
      <c r="N71" s="81">
        <f t="shared" si="86"/>
        <v>463830</v>
      </c>
      <c r="O71" s="81">
        <f t="shared" si="86"/>
        <v>7570067</v>
      </c>
      <c r="P71" s="30">
        <f t="shared" si="87"/>
        <v>3</v>
      </c>
      <c r="Q71" s="30">
        <f t="shared" si="88"/>
        <v>68</v>
      </c>
      <c r="R71" s="39" t="str">
        <f>p_Cambuquira_ii!R6</f>
        <v>467663 m E</v>
      </c>
      <c r="S71" s="39" t="str">
        <f>p_Cambuquira_ii!S6</f>
        <v>7583402 m S</v>
      </c>
      <c r="T71" s="39" t="str">
        <f>p_Cambuquira_ii!T6</f>
        <v>.</v>
      </c>
      <c r="U71" s="164" t="str">
        <f>p_Cambuquira_ii!U6</f>
        <v>Cam2</v>
      </c>
      <c r="V71" s="38" t="str">
        <f>p_Cambuquira_ii!V6</f>
        <v xml:space="preserve">MAR03 Fonte </v>
      </c>
      <c r="W71" s="39" t="str">
        <f>p_Cambuquira_ii!W6</f>
        <v xml:space="preserve">CT </v>
      </c>
      <c r="X71" s="38" t="str">
        <f>p_Cambuquira_ii!X6</f>
        <v xml:space="preserve">CT </v>
      </c>
      <c r="Y71" s="33">
        <f>IF(X71=CK$4,CN$4,IF(X71=CK$5,CN$5,IF(X71=CK$6,CN$6,IF(X71=CK$7,CN$7,IF(X71=CK$8,CN$8,IF(X71=CK$9,CN$9,IF(X71=CK$10,CN$10,"")))))))</f>
        <v>1</v>
      </c>
      <c r="Z71" s="53">
        <f>p_Cambuquira_ii!Z6</f>
        <v>20</v>
      </c>
      <c r="AA71" s="54">
        <f>p_Cambuquira_ii!AA6</f>
        <v>330</v>
      </c>
      <c r="AB71" s="39" t="str">
        <f>p_Cambuquira_ii!AB6</f>
        <v>-</v>
      </c>
      <c r="AC71" s="166">
        <f>p_Cambuquira_ii!AD6</f>
        <v>1713708.3101731001</v>
      </c>
      <c r="AD71" s="166">
        <f>p_Cambuquira_ii!AE6</f>
        <v>7536912.8370168004</v>
      </c>
      <c r="AE71" s="39">
        <f>p_Cambuquira_ii!AF6</f>
        <v>886.1</v>
      </c>
      <c r="AF71" s="39">
        <f>p_Cambuquira_ii!AG6</f>
        <v>22</v>
      </c>
      <c r="AG71" s="39">
        <f>p_Cambuquira_ii!AH6</f>
        <v>0</v>
      </c>
      <c r="AH71" s="39">
        <v>980.26679999999999</v>
      </c>
      <c r="AI71" s="39"/>
      <c r="AJ71" s="31"/>
      <c r="AK71" t="str">
        <f>""</f>
        <v/>
      </c>
      <c r="AL71" t="str">
        <f>""</f>
        <v/>
      </c>
      <c r="AM71" t="str">
        <f>""</f>
        <v/>
      </c>
      <c r="AN71" s="36">
        <f>IF(AND(ISNUMBER(Q71),ISNUMBER(AA71)),MAX(AN$4:AN70)+1,0)</f>
        <v>41</v>
      </c>
      <c r="AO71" s="1">
        <f t="shared" si="45"/>
        <v>16.249300038843543</v>
      </c>
      <c r="AP71" s="1">
        <f t="shared" si="46"/>
        <v>1.1705312515728065E-4</v>
      </c>
      <c r="AQ71" s="36">
        <f>IF(AA71=CK$11,0,IF(AND(ISNUMBER(Y71),ISNUMBER(Q71)),MAX(AQ$4:AQ70)+1,0))</f>
        <v>41</v>
      </c>
      <c r="AR71" s="73">
        <f t="shared" si="71"/>
        <v>125</v>
      </c>
      <c r="AS71" s="73" t="str">
        <f t="shared" si="76"/>
        <v>Lam</v>
      </c>
      <c r="AT71" s="73" t="str">
        <f t="shared" si="72"/>
        <v xml:space="preserve">LMB08 </v>
      </c>
      <c r="AU71" s="58" t="str">
        <f t="shared" si="73"/>
        <v xml:space="preserve">NC </v>
      </c>
      <c r="AV71" s="58">
        <f t="shared" si="47"/>
        <v>68</v>
      </c>
      <c r="AW71" s="68">
        <f t="shared" si="77"/>
        <v>1705407.8345267</v>
      </c>
      <c r="AX71" s="68">
        <f t="shared" si="74"/>
        <v>7523265.2225171998</v>
      </c>
      <c r="AY71" s="160">
        <f>IF(BH71="",BC71,IF(ISNUMBER(AX71),BC71-BH71,""))</f>
        <v>980.26679999999999</v>
      </c>
      <c r="AZ71" s="160">
        <f>IF(ISNUMBER(AX71),IF(ISNUMBER(AY71-BD71),AY71-BD71,AY71),"")</f>
        <v>980.26679999999999</v>
      </c>
      <c r="BA71" s="160"/>
      <c r="BB71" s="160"/>
      <c r="BC71" s="68">
        <f>IF($Q71&lt;=$AQ$3,INDEX($AC$4:$AE$141,$AR71,AE$3),"")</f>
        <v>980.3</v>
      </c>
      <c r="BD71" s="188" t="str">
        <f>IF($Q71&lt;=$AQ$3,INDEX($Z$4:$AA$141,$AR71,AC$3),"")</f>
        <v xml:space="preserve">sd </v>
      </c>
      <c r="BE71" s="105">
        <f>IF($Q71&lt;=$AQ$3,INDEX($Z$4:$AA$141,$AR71,AD$3),"")</f>
        <v>36</v>
      </c>
      <c r="BF71" s="71" t="s">
        <v>132</v>
      </c>
      <c r="BG71" s="105">
        <v>980.26679999999999</v>
      </c>
      <c r="BH71" s="158">
        <f>IF(AU71=BH$3,"",IF(ISNUMBER(AW71),IF(BH$2=0,ABS(BC71-BG71),BC71-BG71),""))</f>
        <v>3.3199999999965257E-2</v>
      </c>
      <c r="BI71" s="170">
        <f>IF(ISNUMBER(BG71),IF(AS71=CS$4,CN$4,IF(AS71=CS$5,CN$5,IF(AS71=CS$6,CN$6,IF(AS71=CS$7,CN$7,IF(AS71=CS$8,CN$8,""))))),"")</f>
        <v>5</v>
      </c>
      <c r="BJ71" s="171" t="str">
        <f>IF(ISNUMBER(BI71),INDEX(CU$4:CU$8,BI71,1),"")</f>
        <v>Lambari</v>
      </c>
      <c r="BK71" s="171" t="s">
        <v>132</v>
      </c>
      <c r="BL71" s="170">
        <f>IF(BI71=1,MAX(BL$4:BL70)+1,0)</f>
        <v>0</v>
      </c>
      <c r="BM71" s="170" t="str">
        <f t="shared" si="78"/>
        <v/>
      </c>
      <c r="BN71" s="170">
        <f>IF(BI71=1,IF(BM71=1,MAX(BN$4:BN70)+1,0),0)</f>
        <v>0</v>
      </c>
      <c r="BO71" s="73" t="str">
        <f>IF(BM71="","",IF(BL71&lt;=BN$3,MATCH(Q71,BN$4:BN$141,0),""))</f>
        <v/>
      </c>
      <c r="BP71" s="198" t="str">
        <f>IF(ISNUMBER($BO71),IF(BM71="","",IF($BL71&lt;=$BN$3,INDEX($AU$4:$AZ$76,MATCH($Q71,$BN$4:$BN$76,0),BP$2),"")),"")</f>
        <v/>
      </c>
      <c r="BQ71" s="195" t="str">
        <f>IF(ISNUMBER($BO71),IF(BN71="","",IF($BL71&lt;=$BN$3,INDEX($AU$4:$AZ$76,MATCH($Q71,$BN$4:$BN$76,0),BQ$2),"")),"")</f>
        <v/>
      </c>
      <c r="BR71" s="196" t="str">
        <f>IF(ISNUMBER($BO71),IF(BO71="","",IF($BL71&lt;=$BN$3,INDEX($AU$4:$AZ$76,MATCH($Q71,$BN$4:$BN$76,0),BR$2),"")),"")</f>
        <v/>
      </c>
      <c r="BS71" s="196" t="str">
        <f>IF(ISNUMBER($BO71),IF(BP71="","",IF($BL71&lt;=$BN$3,INDEX($AU$4:$AZ$76,MATCH($Q71,$BN$4:$BN$76,0),BS$2),"")),"")</f>
        <v/>
      </c>
      <c r="BT71" s="197" t="str">
        <f>IF(ISNUMBER($BO71),IF(BQ71="","",IF($BL71&lt;=$BN$3,INDEX($AU$4:$AZ$76,MATCH($Q71,$BN$4:$BN$76,0),BT$2),"")),"")</f>
        <v/>
      </c>
      <c r="BU71" s="197" t="str">
        <f>IF(ISNUMBER($BO71),IF(BR71="","",IF($BL71&lt;=$BN$3,INDEX($AU$4:$AZ$76,MATCH($Q71,$BN$4:$BN$76,0),BU$2),"")),"")</f>
        <v/>
      </c>
      <c r="BV71" s="196" t="str">
        <f>IF(ISNUMBER($BO71),IF(BS71="","",IF($BL71&lt;=$BN$3,INDEX($AU$4:$BE$76,MATCH($Q71,$BN$4:$BN$76,0),BV$2),"")),"")</f>
        <v/>
      </c>
      <c r="BW71" s="195" t="str">
        <f t="shared" si="79"/>
        <v/>
      </c>
      <c r="BX71" s="196" t="str">
        <f t="shared" si="75"/>
        <v/>
      </c>
      <c r="BY71" s="195" t="str">
        <f t="shared" si="80"/>
        <v/>
      </c>
      <c r="BZ71" s="227" t="str">
        <f t="shared" si="81"/>
        <v/>
      </c>
      <c r="CA71" s="115" t="str">
        <f t="shared" si="89"/>
        <v/>
      </c>
      <c r="CB71" s="170" t="str">
        <f>IF(ISNUMBER($BO71),IF(BS71="","",IF($BL71&lt;=$BN$3,INDEX($AU$4:$BG$76,MATCH($Q71,$BN$4:$BN$76,0),CB$2),"")),"")</f>
        <v/>
      </c>
      <c r="CC71" s="170" t="str">
        <f>IF(ISNUMBER($BO71),IF(BS71="","",IF($BL71&lt;=$BN$3,INDEX($AU$4:$BG$76,MATCH($Q71,$BN$4:$BN$76,0),CC$2),"")),"")</f>
        <v/>
      </c>
      <c r="CD71" s="207" t="str">
        <f t="shared" si="82"/>
        <v/>
      </c>
      <c r="CE71" s="207" t="str">
        <f t="shared" si="83"/>
        <v/>
      </c>
      <c r="CF71" s="207" t="str">
        <f t="shared" si="84"/>
        <v/>
      </c>
      <c r="CG71" s="222"/>
      <c r="CH71" s="222"/>
      <c r="CI71" s="207"/>
      <c r="CJ71" s="172"/>
      <c r="CK71" s="175"/>
      <c r="CL71" s="175"/>
      <c r="CM71" s="104"/>
      <c r="CN71" s="104"/>
      <c r="CO71" s="104"/>
      <c r="CP71" s="104"/>
      <c r="CQ71" s="104" t="s">
        <v>132</v>
      </c>
      <c r="CR71" s="104"/>
      <c r="CS71" s="104"/>
      <c r="CT71" s="104"/>
      <c r="CU71" s="104"/>
      <c r="CV71" s="104"/>
      <c r="CW71" s="104"/>
      <c r="CX71" s="104"/>
      <c r="CY71" s="104"/>
      <c r="CZ71" s="104"/>
      <c r="DA71" s="104"/>
      <c r="DB71" s="104"/>
      <c r="DC71" s="104"/>
      <c r="DD71" s="104"/>
      <c r="DE71" s="104"/>
      <c r="DF71" s="104"/>
      <c r="DG71" s="104"/>
      <c r="DH71" s="104"/>
      <c r="DI71" s="104"/>
      <c r="DJ71" s="104"/>
      <c r="DK71" s="104"/>
      <c r="DL71" s="104"/>
      <c r="DM71" s="104"/>
    </row>
    <row r="72" spans="1:117" ht="14.25" customHeight="1" x14ac:dyDescent="0.25">
      <c r="A72" s="98">
        <f t="shared" si="85"/>
        <v>69</v>
      </c>
      <c r="B72" s="28"/>
      <c r="C72" s="116" t="s">
        <v>338</v>
      </c>
      <c r="D72" s="74" t="s">
        <v>147</v>
      </c>
      <c r="E72" s="74" t="s">
        <v>339</v>
      </c>
      <c r="F72" s="102">
        <v>460595</v>
      </c>
      <c r="G72" s="102">
        <v>7569395</v>
      </c>
      <c r="H72" s="95" t="s">
        <v>340</v>
      </c>
      <c r="I72" s="74" t="s">
        <v>295</v>
      </c>
      <c r="J72" s="74" t="s">
        <v>31</v>
      </c>
      <c r="K72" s="74">
        <v>36</v>
      </c>
      <c r="L72" s="86" t="str">
        <f t="shared" si="44"/>
        <v/>
      </c>
      <c r="M72" s="25" t="str">
        <f t="shared" si="70"/>
        <v xml:space="preserve">LMB02 </v>
      </c>
      <c r="N72" s="81">
        <f t="shared" si="86"/>
        <v>0</v>
      </c>
      <c r="O72" s="81">
        <f t="shared" si="86"/>
        <v>0</v>
      </c>
      <c r="P72" s="30">
        <f t="shared" si="87"/>
        <v>4</v>
      </c>
      <c r="Q72" s="30">
        <f t="shared" si="88"/>
        <v>69</v>
      </c>
      <c r="R72" s="39" t="str">
        <f>p_Cambuquira_ii!R7</f>
        <v>466654 m E</v>
      </c>
      <c r="S72" s="39" t="str">
        <f>p_Cambuquira_ii!S7</f>
        <v>7579755 m S</v>
      </c>
      <c r="T72" s="39" t="str">
        <f>p_Cambuquira_ii!T7</f>
        <v>.</v>
      </c>
      <c r="U72" s="164" t="str">
        <f>p_Cambuquira_ii!U7</f>
        <v>Cam2</v>
      </c>
      <c r="V72" s="38" t="str">
        <f>p_Cambuquira_ii!V7</f>
        <v xml:space="preserve">MAR04 </v>
      </c>
      <c r="W72" s="39" t="str">
        <f>p_Cambuquira_ii!W7</f>
        <v xml:space="preserve">NC(6) </v>
      </c>
      <c r="X72" s="38" t="str">
        <f>p_Cambuquira_ii!X7</f>
        <v xml:space="preserve">NC </v>
      </c>
      <c r="Y72" s="33">
        <f>IF(X72=CK$4,CN$4,IF(X72=CK$5,CN$5,IF(X72=CK$6,CN$6,IF(X72=CK$7,CN$7,IF(X72=CK$8,CN$8,IF(X72=CK$9,CN$9,IF(X72=CK$10,CN$10,"")))))))</f>
        <v>4</v>
      </c>
      <c r="Z72" s="53" t="str">
        <f>p_Cambuquira_ii!Z7</f>
        <v xml:space="preserve">- </v>
      </c>
      <c r="AA72" s="54">
        <f>p_Cambuquira_ii!AA7</f>
        <v>612</v>
      </c>
      <c r="AB72" s="39" t="str">
        <f>p_Cambuquira_ii!AB7</f>
        <v>-</v>
      </c>
      <c r="AC72" s="166">
        <f>p_Cambuquira_ii!AD7</f>
        <v>1712391.2428321</v>
      </c>
      <c r="AD72" s="166">
        <f>p_Cambuquira_ii!AE7</f>
        <v>7533291.9464021996</v>
      </c>
      <c r="AE72" s="39">
        <f>p_Cambuquira_ii!AF7</f>
        <v>968.3</v>
      </c>
      <c r="AF72" s="39">
        <f>p_Cambuquira_ii!AG7</f>
        <v>21</v>
      </c>
      <c r="AG72" s="39">
        <f>p_Cambuquira_ii!AH7</f>
        <v>0</v>
      </c>
      <c r="AH72" s="39">
        <v>956.20399999999995</v>
      </c>
      <c r="AI72" s="39"/>
      <c r="AJ72" s="31"/>
      <c r="AK72" t="str">
        <f>""</f>
        <v/>
      </c>
      <c r="AL72" t="str">
        <f>""</f>
        <v/>
      </c>
      <c r="AM72" t="str">
        <f>""</f>
        <v/>
      </c>
      <c r="AN72" s="36">
        <f>IF(AND(ISNUMBER(Q72),ISNUMBER(AA72)),MAX(AN$4:AN71)+1,0)</f>
        <v>42</v>
      </c>
      <c r="AO72" s="1" t="e">
        <f t="shared" si="45"/>
        <v>#DIV/0!</v>
      </c>
      <c r="AP72" s="1" t="e">
        <f t="shared" si="46"/>
        <v>#DIV/0!</v>
      </c>
      <c r="AQ72" s="36">
        <f>IF(AA72=CK$11,0,IF(AND(ISNUMBER(Y72),ISNUMBER(Q72)),MAX(AQ$4:AQ71)+1,0))</f>
        <v>42</v>
      </c>
      <c r="AR72" s="73">
        <f t="shared" si="71"/>
        <v>126</v>
      </c>
      <c r="AS72" s="73" t="str">
        <f t="shared" si="76"/>
        <v>Lam</v>
      </c>
      <c r="AT72" s="73" t="str">
        <f t="shared" si="72"/>
        <v xml:space="preserve">LMB09 </v>
      </c>
      <c r="AU72" s="58" t="str">
        <f t="shared" si="73"/>
        <v xml:space="preserve">NC </v>
      </c>
      <c r="AV72" s="58">
        <f t="shared" si="47"/>
        <v>69</v>
      </c>
      <c r="AW72" s="68">
        <f t="shared" si="77"/>
        <v>1707001.8400139001</v>
      </c>
      <c r="AX72" s="68">
        <f t="shared" si="74"/>
        <v>7523122.1937640999</v>
      </c>
      <c r="AY72" s="160">
        <f>IF(BH72="",BC72,IF(ISNUMBER(AX72),BC72-BH72,""))</f>
        <v>956.20399999999995</v>
      </c>
      <c r="AZ72" s="160">
        <f>IF(ISNUMBER(AX72),IF(ISNUMBER(AY72-BD72),AY72-BD72,AY72),"")</f>
        <v>956.20399999999995</v>
      </c>
      <c r="BA72" s="160"/>
      <c r="BB72" s="160"/>
      <c r="BC72" s="68">
        <f>IF($Q72&lt;=$AQ$3,INDEX($AC$4:$AE$141,$AR72,AE$3),"")</f>
        <v>934.1</v>
      </c>
      <c r="BD72" s="188" t="str">
        <f>IF($Q72&lt;=$AQ$3,INDEX($Z$4:$AA$141,$AR72,AC$3),"")</f>
        <v xml:space="preserve">sd </v>
      </c>
      <c r="BE72" s="105">
        <f>IF($Q72&lt;=$AQ$3,INDEX($Z$4:$AA$141,$AR72,AD$3),"")</f>
        <v>18</v>
      </c>
      <c r="BF72" s="71" t="s">
        <v>132</v>
      </c>
      <c r="BG72" s="105">
        <v>956.20399999999995</v>
      </c>
      <c r="BH72" s="158">
        <f>IF(AU72=BH$3,"",IF(ISNUMBER(AW72),IF(BH$2=0,ABS(BC72-BG72),BC72-BG72),""))</f>
        <v>-22.103999999999928</v>
      </c>
      <c r="BI72" s="170">
        <f>IF(ISNUMBER(BG72),IF(AS72=CS$4,CN$4,IF(AS72=CS$5,CN$5,IF(AS72=CS$6,CN$6,IF(AS72=CS$7,CN$7,IF(AS72=CS$8,CN$8,""))))),"")</f>
        <v>5</v>
      </c>
      <c r="BJ72" s="171" t="str">
        <f>IF(ISNUMBER(BI72),INDEX(CU$4:CU$8,BI72,1),"")</f>
        <v>Lambari</v>
      </c>
      <c r="BK72" s="171" t="s">
        <v>132</v>
      </c>
      <c r="BL72" s="170">
        <f>IF(BI72=1,MAX(BL$4:BL71)+1,0)</f>
        <v>0</v>
      </c>
      <c r="BM72" s="170" t="str">
        <f t="shared" si="78"/>
        <v/>
      </c>
      <c r="BN72" s="170">
        <f>IF(BI72=1,IF(BM72=1,MAX(BN$4:BN71)+1,0),0)</f>
        <v>0</v>
      </c>
      <c r="BO72" s="73" t="str">
        <f>IF(BM72="","",IF(BL72&lt;=BN$3,MATCH(Q72,BN$4:BN$141,0),""))</f>
        <v/>
      </c>
      <c r="BP72" s="198" t="str">
        <f>IF(ISNUMBER($BO72),IF(BM72="","",IF($BL72&lt;=$BN$3,INDEX($AU$4:$AZ$76,MATCH($Q72,$BN$4:$BN$76,0),BP$2),"")),"")</f>
        <v/>
      </c>
      <c r="BQ72" s="195" t="str">
        <f>IF(ISNUMBER($BO72),IF(BN72="","",IF($BL72&lt;=$BN$3,INDEX($AU$4:$AZ$76,MATCH($Q72,$BN$4:$BN$76,0),BQ$2),"")),"")</f>
        <v/>
      </c>
      <c r="BR72" s="196" t="str">
        <f>IF(ISNUMBER($BO72),IF(BO72="","",IF($BL72&lt;=$BN$3,INDEX($AU$4:$AZ$76,MATCH($Q72,$BN$4:$BN$76,0),BR$2),"")),"")</f>
        <v/>
      </c>
      <c r="BS72" s="196" t="str">
        <f>IF(ISNUMBER($BO72),IF(BP72="","",IF($BL72&lt;=$BN$3,INDEX($AU$4:$AZ$76,MATCH($Q72,$BN$4:$BN$76,0),BS$2),"")),"")</f>
        <v/>
      </c>
      <c r="BT72" s="197" t="str">
        <f>IF(ISNUMBER($BO72),IF(BQ72="","",IF($BL72&lt;=$BN$3,INDEX($AU$4:$AZ$76,MATCH($Q72,$BN$4:$BN$76,0),BT$2),"")),"")</f>
        <v/>
      </c>
      <c r="BU72" s="197" t="str">
        <f>IF(ISNUMBER($BO72),IF(BR72="","",IF($BL72&lt;=$BN$3,INDEX($AU$4:$AZ$76,MATCH($Q72,$BN$4:$BN$76,0),BU$2),"")),"")</f>
        <v/>
      </c>
      <c r="BV72" s="196" t="str">
        <f>IF(ISNUMBER($BO72),IF(BS72="","",IF($BL72&lt;=$BN$3,INDEX($AU$4:$BE$76,MATCH($Q72,$BN$4:$BN$76,0),BV$2),"")),"")</f>
        <v/>
      </c>
      <c r="BW72" s="195" t="str">
        <f t="shared" si="79"/>
        <v/>
      </c>
      <c r="BX72" s="196" t="str">
        <f t="shared" si="75"/>
        <v/>
      </c>
      <c r="BY72" s="195" t="str">
        <f t="shared" si="80"/>
        <v/>
      </c>
      <c r="BZ72" s="227" t="str">
        <f t="shared" si="81"/>
        <v/>
      </c>
      <c r="CA72" s="115" t="str">
        <f t="shared" si="89"/>
        <v/>
      </c>
      <c r="CB72" s="170" t="str">
        <f>IF(ISNUMBER($BO72),IF(BS72="","",IF($BL72&lt;=$BN$3,INDEX($AU$4:$BG$76,MATCH($Q72,$BN$4:$BN$76,0),CB$2),"")),"")</f>
        <v/>
      </c>
      <c r="CC72" s="170" t="str">
        <f>IF(ISNUMBER($BO72),IF(BS72="","",IF($BL72&lt;=$BN$3,INDEX($AU$4:$BG$76,MATCH($Q72,$BN$4:$BN$76,0),CC$2),"")),"")</f>
        <v/>
      </c>
      <c r="CD72" s="207" t="str">
        <f t="shared" si="82"/>
        <v/>
      </c>
      <c r="CE72" s="207" t="str">
        <f t="shared" si="83"/>
        <v/>
      </c>
      <c r="CF72" s="207" t="str">
        <f t="shared" si="84"/>
        <v/>
      </c>
      <c r="CG72" s="222"/>
      <c r="CH72" s="222"/>
      <c r="CI72" s="207"/>
      <c r="CJ72" s="172"/>
      <c r="CK72" s="175"/>
      <c r="CL72" s="175"/>
      <c r="CM72" s="104"/>
      <c r="CN72" s="104"/>
      <c r="CO72" s="104"/>
      <c r="CP72" s="104"/>
      <c r="CQ72" s="104" t="s">
        <v>132</v>
      </c>
      <c r="CR72" s="104"/>
      <c r="CS72" s="104"/>
      <c r="CT72" s="104"/>
      <c r="CU72" s="104"/>
      <c r="CV72" s="104"/>
      <c r="CW72" s="104"/>
      <c r="CX72" s="104"/>
      <c r="CY72" s="104"/>
      <c r="CZ72" s="104"/>
      <c r="DA72" s="104"/>
      <c r="DB72" s="104"/>
      <c r="DC72" s="104"/>
      <c r="DD72" s="104"/>
      <c r="DE72" s="104"/>
      <c r="DF72" s="104"/>
      <c r="DG72" s="104"/>
      <c r="DH72" s="104"/>
      <c r="DI72" s="104"/>
      <c r="DJ72" s="104"/>
      <c r="DK72" s="104"/>
      <c r="DL72" s="104"/>
      <c r="DM72" s="104"/>
    </row>
    <row r="73" spans="1:117" ht="14.25" customHeight="1" x14ac:dyDescent="0.25">
      <c r="A73" s="98">
        <f t="shared" si="85"/>
        <v>70</v>
      </c>
      <c r="B73" s="28"/>
      <c r="C73" s="116" t="s">
        <v>338</v>
      </c>
      <c r="D73" s="74" t="s">
        <v>147</v>
      </c>
      <c r="E73" s="74" t="s">
        <v>339</v>
      </c>
      <c r="F73" s="102">
        <v>460595</v>
      </c>
      <c r="G73" s="102">
        <v>7569395</v>
      </c>
      <c r="H73" s="95" t="s">
        <v>340</v>
      </c>
      <c r="I73" s="74" t="s">
        <v>295</v>
      </c>
      <c r="J73" s="74" t="s">
        <v>31</v>
      </c>
      <c r="K73" s="74">
        <v>36</v>
      </c>
      <c r="L73" s="86" t="str">
        <f t="shared" si="44"/>
        <v/>
      </c>
      <c r="M73" s="25" t="str">
        <f t="shared" si="70"/>
        <v xml:space="preserve">Fonte 3 </v>
      </c>
      <c r="N73" s="81">
        <f t="shared" si="86"/>
        <v>463830</v>
      </c>
      <c r="O73" s="81">
        <f t="shared" si="86"/>
        <v>7570062</v>
      </c>
      <c r="P73" s="30">
        <f t="shared" si="87"/>
        <v>5</v>
      </c>
      <c r="Q73" s="30">
        <f t="shared" si="88"/>
        <v>70</v>
      </c>
      <c r="R73" s="39" t="str">
        <f>p_Cambuquira_ii!R8</f>
        <v>467137 m E</v>
      </c>
      <c r="S73" s="39" t="str">
        <f>p_Cambuquira_ii!S8</f>
        <v>7579668 m S</v>
      </c>
      <c r="T73" s="39" t="str">
        <f>p_Cambuquira_ii!T8</f>
        <v>.</v>
      </c>
      <c r="U73" s="164" t="str">
        <f>p_Cambuquira_ii!U8</f>
        <v>Cam2</v>
      </c>
      <c r="V73" s="38" t="str">
        <f>p_Cambuquira_ii!V8</f>
        <v xml:space="preserve">MAR05 </v>
      </c>
      <c r="W73" s="39" t="str">
        <f>p_Cambuquira_ii!W8</f>
        <v xml:space="preserve">NC </v>
      </c>
      <c r="X73" s="38" t="str">
        <f>p_Cambuquira_ii!X8</f>
        <v xml:space="preserve">NC </v>
      </c>
      <c r="Y73" s="33">
        <f>IF(X73=CK$4,CN$4,IF(X73=CK$5,CN$5,IF(X73=CK$6,CN$6,IF(X73=CK$7,CN$7,IF(X73=CK$8,CN$8,IF(X73=CK$9,CN$9,IF(X73=CK$10,CN$10,"")))))))</f>
        <v>4</v>
      </c>
      <c r="Z73" s="53" t="str">
        <f>p_Cambuquira_ii!Z8</f>
        <v xml:space="preserve">- </v>
      </c>
      <c r="AA73" s="54">
        <f>p_Cambuquira_ii!AA8</f>
        <v>720</v>
      </c>
      <c r="AB73" s="39" t="str">
        <f>p_Cambuquira_ii!AB8</f>
        <v>-</v>
      </c>
      <c r="AC73" s="166">
        <f>p_Cambuquira_ii!AD8</f>
        <v>1712874.5166225999</v>
      </c>
      <c r="AD73" s="166">
        <f>p_Cambuquira_ii!AE8</f>
        <v>7533164.8230084004</v>
      </c>
      <c r="AE73" s="39">
        <f>p_Cambuquira_ii!AF8</f>
        <v>937.5</v>
      </c>
      <c r="AF73" s="39">
        <f>p_Cambuquira_ii!AG8</f>
        <v>20</v>
      </c>
      <c r="AG73" s="39">
        <f>p_Cambuquira_ii!AH8</f>
        <v>0</v>
      </c>
      <c r="AH73" s="39">
        <v>930.18209999999999</v>
      </c>
      <c r="AI73" s="39"/>
      <c r="AJ73" s="31"/>
      <c r="AK73" t="str">
        <f>""</f>
        <v/>
      </c>
      <c r="AL73" t="str">
        <f>""</f>
        <v/>
      </c>
      <c r="AM73" t="str">
        <f>""</f>
        <v/>
      </c>
      <c r="AN73" s="36">
        <f>IF(AND(ISNUMBER(Q73),ISNUMBER(AA73)),MAX(AN$4:AN72)+1,0)</f>
        <v>43</v>
      </c>
      <c r="AO73" s="1">
        <f t="shared" si="45"/>
        <v>16.241219461889916</v>
      </c>
      <c r="AP73" s="1">
        <f t="shared" si="46"/>
        <v>1.2384310722950487E-4</v>
      </c>
      <c r="AQ73" s="36">
        <f>IF(AA73=CK$11,0,IF(AND(ISNUMBER(Y73),ISNUMBER(Q73)),MAX(AQ$4:AQ72)+1,0))</f>
        <v>43</v>
      </c>
      <c r="AR73" s="73">
        <f t="shared" si="71"/>
        <v>127</v>
      </c>
      <c r="AS73" s="73" t="str">
        <f t="shared" si="76"/>
        <v>Lam</v>
      </c>
      <c r="AT73" s="73" t="str">
        <f t="shared" si="72"/>
        <v xml:space="preserve">LMB10 </v>
      </c>
      <c r="AU73" s="58" t="str">
        <f t="shared" si="73"/>
        <v xml:space="preserve">NC </v>
      </c>
      <c r="AV73" s="58">
        <f t="shared" si="47"/>
        <v>70</v>
      </c>
      <c r="AW73" s="68">
        <f t="shared" si="77"/>
        <v>1707372.9933479</v>
      </c>
      <c r="AX73" s="68">
        <f t="shared" si="74"/>
        <v>7523166.2252976997</v>
      </c>
      <c r="AY73" s="160">
        <f>IF(BH73="",BC73,IF(ISNUMBER(AX73),BC73-BH73,""))</f>
        <v>930.18209999999999</v>
      </c>
      <c r="AZ73" s="160">
        <f>IF(ISNUMBER(AX73),IF(ISNUMBER(AY73-BD73),AY73-BD73,AY73),"")</f>
        <v>930.18209999999999</v>
      </c>
      <c r="BA73" s="160"/>
      <c r="BB73" s="160"/>
      <c r="BC73" s="68">
        <f>IF($Q73&lt;=$AQ$3,INDEX($AC$4:$AE$141,$AR73,AE$3),"")</f>
        <v>924.6</v>
      </c>
      <c r="BD73" s="188" t="str">
        <f>IF($Q73&lt;=$AQ$3,INDEX($Z$4:$AA$141,$AR73,AC$3),"")</f>
        <v xml:space="preserve">sd </v>
      </c>
      <c r="BE73" s="105">
        <f>IF($Q73&lt;=$AQ$3,INDEX($Z$4:$AA$141,$AR73,AD$3),"")</f>
        <v>108</v>
      </c>
      <c r="BF73" s="71" t="s">
        <v>132</v>
      </c>
      <c r="BG73" s="105">
        <v>930.18209999999999</v>
      </c>
      <c r="BH73" s="158">
        <f>IF(AU73=BH$3,"",IF(ISNUMBER(AW73),IF(BH$2=0,ABS(BC73-BG73),BC73-BG73),""))</f>
        <v>-5.5820999999999685</v>
      </c>
      <c r="BI73" s="170">
        <f>IF(ISNUMBER(BG73),IF(AS73=CS$4,CN$4,IF(AS73=CS$5,CN$5,IF(AS73=CS$6,CN$6,IF(AS73=CS$7,CN$7,IF(AS73=CS$8,CN$8,""))))),"")</f>
        <v>5</v>
      </c>
      <c r="BJ73" s="171" t="str">
        <f>IF(ISNUMBER(BI73),INDEX(CU$4:CU$8,BI73,1),"")</f>
        <v>Lambari</v>
      </c>
      <c r="BK73" s="171" t="s">
        <v>132</v>
      </c>
      <c r="BL73" s="170">
        <f>IF(BI73=1,MAX(BL$4:BL72)+1,0)</f>
        <v>0</v>
      </c>
      <c r="BM73" s="170" t="str">
        <f t="shared" si="78"/>
        <v/>
      </c>
      <c r="BN73" s="170">
        <f>IF(BI73=1,IF(BM73=1,MAX(BN$4:BN72)+1,0),0)</f>
        <v>0</v>
      </c>
      <c r="BO73" s="73" t="str">
        <f>IF(BM73="","",IF(BL73&lt;=BN$3,MATCH(Q73,BN$4:BN$141,0),""))</f>
        <v/>
      </c>
      <c r="BP73" s="198" t="str">
        <f>IF(ISNUMBER($BO73),IF(BM73="","",IF($BL73&lt;=$BN$3,INDEX($AU$4:$AZ$76,MATCH($Q73,$BN$4:$BN$76,0),BP$2),"")),"")</f>
        <v/>
      </c>
      <c r="BQ73" s="195" t="str">
        <f>IF(ISNUMBER($BO73),IF(BN73="","",IF($BL73&lt;=$BN$3,INDEX($AU$4:$AZ$76,MATCH($Q73,$BN$4:$BN$76,0),BQ$2),"")),"")</f>
        <v/>
      </c>
      <c r="BR73" s="196" t="str">
        <f>IF(ISNUMBER($BO73),IF(BO73="","",IF($BL73&lt;=$BN$3,INDEX($AU$4:$AZ$76,MATCH($Q73,$BN$4:$BN$76,0),BR$2),"")),"")</f>
        <v/>
      </c>
      <c r="BS73" s="196" t="str">
        <f>IF(ISNUMBER($BO73),IF(BP73="","",IF($BL73&lt;=$BN$3,INDEX($AU$4:$AZ$76,MATCH($Q73,$BN$4:$BN$76,0),BS$2),"")),"")</f>
        <v/>
      </c>
      <c r="BT73" s="197" t="str">
        <f>IF(ISNUMBER($BO73),IF(BQ73="","",IF($BL73&lt;=$BN$3,INDEX($AU$4:$AZ$76,MATCH($Q73,$BN$4:$BN$76,0),BT$2),"")),"")</f>
        <v/>
      </c>
      <c r="BU73" s="197" t="str">
        <f>IF(ISNUMBER($BO73),IF(BR73="","",IF($BL73&lt;=$BN$3,INDEX($AU$4:$AZ$76,MATCH($Q73,$BN$4:$BN$76,0),BU$2),"")),"")</f>
        <v/>
      </c>
      <c r="BV73" s="196" t="str">
        <f>IF(ISNUMBER($BO73),IF(BS73="","",IF($BL73&lt;=$BN$3,INDEX($AU$4:$BE$76,MATCH($Q73,$BN$4:$BN$76,0),BV$2),"")),"")</f>
        <v/>
      </c>
      <c r="BW73" s="195" t="str">
        <f t="shared" si="79"/>
        <v/>
      </c>
      <c r="BX73" s="196" t="str">
        <f t="shared" si="75"/>
        <v/>
      </c>
      <c r="BY73" s="195" t="str">
        <f t="shared" si="80"/>
        <v/>
      </c>
      <c r="BZ73" s="227" t="str">
        <f t="shared" si="81"/>
        <v/>
      </c>
      <c r="CA73" s="115" t="str">
        <f t="shared" si="89"/>
        <v/>
      </c>
      <c r="CB73" s="170" t="str">
        <f>IF(ISNUMBER($BO73),IF(BS73="","",IF($BL73&lt;=$BN$3,INDEX($AU$4:$BG$76,MATCH($Q73,$BN$4:$BN$76,0),CB$2),"")),"")</f>
        <v/>
      </c>
      <c r="CC73" s="170" t="str">
        <f>IF(ISNUMBER($BO73),IF(BS73="","",IF($BL73&lt;=$BN$3,INDEX($AU$4:$BG$76,MATCH($Q73,$BN$4:$BN$76,0),CC$2),"")),"")</f>
        <v/>
      </c>
      <c r="CD73" s="207" t="str">
        <f t="shared" si="82"/>
        <v/>
      </c>
      <c r="CE73" s="207" t="str">
        <f t="shared" si="83"/>
        <v/>
      </c>
      <c r="CF73" s="207" t="str">
        <f t="shared" si="84"/>
        <v/>
      </c>
      <c r="CG73" s="222"/>
      <c r="CH73" s="222"/>
      <c r="CI73" s="207"/>
      <c r="CJ73" s="172"/>
      <c r="CK73" s="175"/>
      <c r="CL73" s="175"/>
      <c r="CM73" s="104"/>
      <c r="CN73" s="104"/>
      <c r="CO73" s="104"/>
      <c r="CP73" s="104"/>
      <c r="CQ73" s="104" t="s">
        <v>132</v>
      </c>
      <c r="CR73" s="104"/>
      <c r="CS73" s="104"/>
      <c r="CT73" s="104"/>
      <c r="CU73" s="104"/>
      <c r="CV73" s="104"/>
      <c r="CW73" s="104"/>
      <c r="CX73" s="104"/>
      <c r="CY73" s="104"/>
      <c r="CZ73" s="104"/>
      <c r="DA73" s="104"/>
      <c r="DB73" s="104"/>
      <c r="DC73" s="104"/>
      <c r="DD73" s="104"/>
      <c r="DE73" s="104"/>
      <c r="DF73" s="104"/>
      <c r="DG73" s="104"/>
      <c r="DH73" s="104"/>
      <c r="DI73" s="104"/>
      <c r="DJ73" s="104"/>
      <c r="DK73" s="104"/>
      <c r="DL73" s="104"/>
      <c r="DM73" s="104"/>
    </row>
    <row r="74" spans="1:117" ht="14.25" customHeight="1" x14ac:dyDescent="0.25">
      <c r="A74" s="98">
        <f t="shared" si="85"/>
        <v>71</v>
      </c>
      <c r="B74" s="28"/>
      <c r="C74" s="116" t="s">
        <v>338</v>
      </c>
      <c r="D74" s="74" t="s">
        <v>147</v>
      </c>
      <c r="E74" s="74" t="s">
        <v>339</v>
      </c>
      <c r="F74" s="102">
        <v>460595</v>
      </c>
      <c r="G74" s="102">
        <v>7569395</v>
      </c>
      <c r="H74" s="95" t="s">
        <v>340</v>
      </c>
      <c r="I74" s="74" t="s">
        <v>295</v>
      </c>
      <c r="J74" s="74" t="s">
        <v>31</v>
      </c>
      <c r="K74" s="74">
        <v>36</v>
      </c>
      <c r="L74" s="86" t="str">
        <f t="shared" si="44"/>
        <v/>
      </c>
      <c r="M74" s="25" t="str">
        <f t="shared" si="70"/>
        <v xml:space="preserve">LMB03 </v>
      </c>
      <c r="N74" s="81">
        <f t="shared" si="86"/>
        <v>0</v>
      </c>
      <c r="O74" s="81">
        <f t="shared" si="86"/>
        <v>0</v>
      </c>
      <c r="P74" s="30">
        <f t="shared" si="87"/>
        <v>6</v>
      </c>
      <c r="Q74" s="30">
        <f t="shared" si="88"/>
        <v>71</v>
      </c>
      <c r="R74" s="39" t="str">
        <f>p_Cambuquira_ii!R9</f>
        <v>467678 m E</v>
      </c>
      <c r="S74" s="39" t="str">
        <f>p_Cambuquira_ii!S9</f>
        <v>7579803 m S</v>
      </c>
      <c r="T74" s="39" t="str">
        <f>p_Cambuquira_ii!T9</f>
        <v>.</v>
      </c>
      <c r="U74" s="164" t="str">
        <f>p_Cambuquira_ii!U9</f>
        <v>Cam2</v>
      </c>
      <c r="V74" s="38" t="str">
        <f>p_Cambuquira_ii!V9</f>
        <v xml:space="preserve">MAR06 </v>
      </c>
      <c r="W74" s="39" t="str">
        <f>p_Cambuquira_ii!W9</f>
        <v xml:space="preserve">NC </v>
      </c>
      <c r="X74" s="38" t="str">
        <f>p_Cambuquira_ii!X9</f>
        <v xml:space="preserve">NC </v>
      </c>
      <c r="Y74" s="33">
        <f>IF(X74=CK$4,CN$4,IF(X74=CK$5,CN$5,IF(X74=CK$6,CN$6,IF(X74=CK$7,CN$7,IF(X74=CK$8,CN$8,IF(X74=CK$9,CN$9,IF(X74=CK$10,CN$10,"")))))))</f>
        <v>4</v>
      </c>
      <c r="Z74" s="53" t="str">
        <f>p_Cambuquira_ii!Z9</f>
        <v xml:space="preserve">- </v>
      </c>
      <c r="AA74" s="54" t="str">
        <f>p_Cambuquira_ii!AA9</f>
        <v xml:space="preserve">sd </v>
      </c>
      <c r="AB74" s="39" t="str">
        <f>p_Cambuquira_ii!AB9</f>
        <v>-</v>
      </c>
      <c r="AC74" s="166">
        <f>p_Cambuquira_ii!AD9</f>
        <v>1713434.5120776</v>
      </c>
      <c r="AD74" s="166">
        <f>p_Cambuquira_ii!AE9</f>
        <v>7533258.3789593996</v>
      </c>
      <c r="AE74" s="39">
        <f>p_Cambuquira_ii!AF9</f>
        <v>955.9</v>
      </c>
      <c r="AF74" s="39">
        <f>p_Cambuquira_ii!AG9</f>
        <v>19</v>
      </c>
      <c r="AG74" s="39">
        <f>p_Cambuquira_ii!AH9</f>
        <v>0</v>
      </c>
      <c r="AH74" s="39">
        <v>905.19439999999997</v>
      </c>
      <c r="AI74" s="39"/>
      <c r="AJ74" s="31"/>
      <c r="AK74" t="str">
        <f>""</f>
        <v/>
      </c>
      <c r="AL74" t="str">
        <f>""</f>
        <v/>
      </c>
      <c r="AM74" t="str">
        <f>""</f>
        <v/>
      </c>
      <c r="AN74" s="36">
        <f>IF(AND(ISNUMBER(Q74),ISNUMBER(AA74)),MAX(AN$4:AN73)+1,0)</f>
        <v>0</v>
      </c>
      <c r="AO74" s="1" t="e">
        <f t="shared" si="45"/>
        <v>#DIV/0!</v>
      </c>
      <c r="AP74" s="1" t="e">
        <f t="shared" si="46"/>
        <v>#DIV/0!</v>
      </c>
      <c r="AQ74" s="36">
        <f>IF(AA74=CK$11,0,IF(AND(ISNUMBER(Y74),ISNUMBER(Q74)),MAX(AQ$4:AQ73)+1,0))</f>
        <v>0</v>
      </c>
      <c r="AR74" s="73">
        <f t="shared" si="71"/>
        <v>128</v>
      </c>
      <c r="AS74" s="73" t="str">
        <f t="shared" si="76"/>
        <v>Lam</v>
      </c>
      <c r="AT74" s="73" t="str">
        <f t="shared" si="72"/>
        <v xml:space="preserve">LMB11 </v>
      </c>
      <c r="AU74" s="58" t="str">
        <f t="shared" si="73"/>
        <v xml:space="preserve">NC </v>
      </c>
      <c r="AV74" s="58">
        <f t="shared" si="47"/>
        <v>71</v>
      </c>
      <c r="AW74" s="68">
        <f t="shared" si="77"/>
        <v>1709440.4182328</v>
      </c>
      <c r="AX74" s="68">
        <f t="shared" si="74"/>
        <v>7525407.1276248004</v>
      </c>
      <c r="AY74" s="160">
        <f>IF(BH74="",BC74,IF(ISNUMBER(AX74),BC74-BH74,""))</f>
        <v>905.19439999999997</v>
      </c>
      <c r="AZ74" s="160">
        <f>IF(ISNUMBER(AX74),IF(ISNUMBER(AY74-BD74),AY74-BD74,AY74),"")</f>
        <v>905.19439999999997</v>
      </c>
      <c r="BA74" s="160"/>
      <c r="BB74" s="160"/>
      <c r="BC74" s="68">
        <f>IF($Q74&lt;=$AQ$3,INDEX($AC$4:$AE$141,$AR74,AE$3),"")</f>
        <v>909</v>
      </c>
      <c r="BD74" s="188" t="str">
        <f>IF($Q74&lt;=$AQ$3,INDEX($Z$4:$AA$141,$AR74,AC$3),"")</f>
        <v xml:space="preserve">sd </v>
      </c>
      <c r="BE74" s="105">
        <f>IF($Q74&lt;=$AQ$3,INDEX($Z$4:$AA$141,$AR74,AD$3),"")</f>
        <v>180</v>
      </c>
      <c r="BF74" s="71" t="s">
        <v>132</v>
      </c>
      <c r="BG74" s="105">
        <v>905.19439999999997</v>
      </c>
      <c r="BH74" s="158">
        <f>IF(AU74=BH$3,"",IF(ISNUMBER(AW74),IF(BH$2=0,ABS(BC74-BG74),BC74-BG74),""))</f>
        <v>3.8056000000000267</v>
      </c>
      <c r="BI74" s="170">
        <f>IF(ISNUMBER(BG74),IF(AS74=CS$4,CN$4,IF(AS74=CS$5,CN$5,IF(AS74=CS$6,CN$6,IF(AS74=CS$7,CN$7,IF(AS74=CS$8,CN$8,""))))),"")</f>
        <v>5</v>
      </c>
      <c r="BJ74" s="171" t="str">
        <f>IF(ISNUMBER(BI74),INDEX(CU$4:CU$8,BI74,1),"")</f>
        <v>Lambari</v>
      </c>
      <c r="BK74" s="171" t="s">
        <v>132</v>
      </c>
      <c r="BL74" s="170">
        <f>IF(BI74=1,MAX(BL$4:BL73)+1,0)</f>
        <v>0</v>
      </c>
      <c r="BM74" s="170" t="str">
        <f t="shared" si="78"/>
        <v/>
      </c>
      <c r="BN74" s="170">
        <f>IF(BI74=1,IF(BM74=1,MAX(BN$4:BN73)+1,0),0)</f>
        <v>0</v>
      </c>
      <c r="BO74" s="73" t="str">
        <f>IF(BM74="","",IF(BL74&lt;=BN$3,MATCH(Q74,BN$4:BN$141,0),""))</f>
        <v/>
      </c>
      <c r="BP74" s="198" t="str">
        <f>IF(ISNUMBER($BO74),IF(BM74="","",IF($BL74&lt;=$BN$3,INDEX($AU$4:$AZ$76,MATCH($Q74,$BN$4:$BN$76,0),BP$2),"")),"")</f>
        <v/>
      </c>
      <c r="BQ74" s="195" t="str">
        <f>IF(ISNUMBER($BO74),IF(BN74="","",IF($BL74&lt;=$BN$3,INDEX($AU$4:$AZ$76,MATCH($Q74,$BN$4:$BN$76,0),BQ$2),"")),"")</f>
        <v/>
      </c>
      <c r="BR74" s="196" t="str">
        <f>IF(ISNUMBER($BO74),IF(BO74="","",IF($BL74&lt;=$BN$3,INDEX($AU$4:$AZ$76,MATCH($Q74,$BN$4:$BN$76,0),BR$2),"")),"")</f>
        <v/>
      </c>
      <c r="BS74" s="196" t="str">
        <f>IF(ISNUMBER($BO74),IF(BP74="","",IF($BL74&lt;=$BN$3,INDEX($AU$4:$AZ$76,MATCH($Q74,$BN$4:$BN$76,0),BS$2),"")),"")</f>
        <v/>
      </c>
      <c r="BT74" s="197" t="str">
        <f>IF(ISNUMBER($BO74),IF(BQ74="","",IF($BL74&lt;=$BN$3,INDEX($AU$4:$AZ$76,MATCH($Q74,$BN$4:$BN$76,0),BT$2),"")),"")</f>
        <v/>
      </c>
      <c r="BU74" s="197" t="str">
        <f>IF(ISNUMBER($BO74),IF(BR74="","",IF($BL74&lt;=$BN$3,INDEX($AU$4:$AZ$76,MATCH($Q74,$BN$4:$BN$76,0),BU$2),"")),"")</f>
        <v/>
      </c>
      <c r="BV74" s="196" t="str">
        <f>IF(ISNUMBER($BO74),IF(BS74="","",IF($BL74&lt;=$BN$3,INDEX($AU$4:$BE$76,MATCH($Q74,$BN$4:$BN$76,0),BV$2),"")),"")</f>
        <v/>
      </c>
      <c r="BW74" s="195" t="str">
        <f t="shared" si="79"/>
        <v/>
      </c>
      <c r="BX74" s="196" t="str">
        <f t="shared" si="75"/>
        <v/>
      </c>
      <c r="BY74" s="195" t="str">
        <f t="shared" si="80"/>
        <v/>
      </c>
      <c r="BZ74" s="227" t="str">
        <f t="shared" si="81"/>
        <v/>
      </c>
      <c r="CA74" s="115" t="str">
        <f t="shared" si="89"/>
        <v/>
      </c>
      <c r="CB74" s="170" t="str">
        <f>IF(ISNUMBER($BO74),IF(BS74="","",IF($BL74&lt;=$BN$3,INDEX($AU$4:$BG$76,MATCH($Q74,$BN$4:$BN$76,0),CB$2),"")),"")</f>
        <v/>
      </c>
      <c r="CC74" s="170" t="str">
        <f>IF(ISNUMBER($BO74),IF(BS74="","",IF($BL74&lt;=$BN$3,INDEX($AU$4:$BG$76,MATCH($Q74,$BN$4:$BN$76,0),CC$2),"")),"")</f>
        <v/>
      </c>
      <c r="CD74" s="207" t="str">
        <f t="shared" si="82"/>
        <v/>
      </c>
      <c r="CE74" s="207" t="str">
        <f t="shared" si="83"/>
        <v/>
      </c>
      <c r="CF74" s="207" t="str">
        <f t="shared" si="84"/>
        <v/>
      </c>
      <c r="CG74" s="222"/>
      <c r="CH74" s="222"/>
      <c r="CI74" s="207"/>
      <c r="CJ74" s="172"/>
      <c r="CK74" s="175"/>
      <c r="CL74" s="175"/>
      <c r="CM74" s="104"/>
      <c r="CN74" s="104"/>
      <c r="CO74" s="104"/>
      <c r="CP74" s="104"/>
      <c r="CQ74" s="104" t="s">
        <v>132</v>
      </c>
      <c r="CR74" s="104"/>
      <c r="CS74" s="104"/>
      <c r="CT74" s="104"/>
      <c r="CU74" s="104"/>
      <c r="CV74" s="104"/>
      <c r="CW74" s="104"/>
      <c r="CX74" s="104"/>
      <c r="CY74" s="104"/>
      <c r="CZ74" s="104"/>
      <c r="DA74" s="104"/>
      <c r="DB74" s="104"/>
      <c r="DC74" s="104"/>
      <c r="DD74" s="104"/>
      <c r="DE74" s="104"/>
      <c r="DF74" s="104"/>
      <c r="DG74" s="104"/>
      <c r="DH74" s="104"/>
      <c r="DI74" s="104"/>
      <c r="DJ74" s="104"/>
      <c r="DK74" s="104"/>
      <c r="DL74" s="104"/>
      <c r="DM74" s="104"/>
    </row>
    <row r="75" spans="1:117" ht="14.25" customHeight="1" x14ac:dyDescent="0.25">
      <c r="A75" s="98">
        <f t="shared" si="85"/>
        <v>72</v>
      </c>
      <c r="B75" s="28"/>
      <c r="C75" s="116" t="s">
        <v>338</v>
      </c>
      <c r="D75" s="74" t="s">
        <v>147</v>
      </c>
      <c r="E75" s="74" t="s">
        <v>339</v>
      </c>
      <c r="F75" s="102">
        <v>460595</v>
      </c>
      <c r="G75" s="102">
        <v>7569395</v>
      </c>
      <c r="H75" s="95" t="s">
        <v>340</v>
      </c>
      <c r="I75" s="74" t="s">
        <v>295</v>
      </c>
      <c r="J75" s="74" t="s">
        <v>31</v>
      </c>
      <c r="K75" s="74">
        <v>36</v>
      </c>
      <c r="L75" s="86" t="str">
        <f t="shared" si="44"/>
        <v/>
      </c>
      <c r="M75" s="25" t="str">
        <f t="shared" si="70"/>
        <v xml:space="preserve">Fonte 4 </v>
      </c>
      <c r="N75" s="81">
        <f t="shared" si="86"/>
        <v>463826</v>
      </c>
      <c r="O75" s="81">
        <f t="shared" si="86"/>
        <v>7570065</v>
      </c>
      <c r="P75" s="30">
        <f t="shared" si="87"/>
        <v>7</v>
      </c>
      <c r="Q75" s="30">
        <f t="shared" si="88"/>
        <v>72</v>
      </c>
      <c r="R75" s="39" t="str">
        <f>p_Cambuquira_ii!R10</f>
        <v>467027 m E</v>
      </c>
      <c r="S75" s="39" t="str">
        <f>p_Cambuquira_ii!S10</f>
        <v>7580729 m S</v>
      </c>
      <c r="T75" s="39" t="str">
        <f>p_Cambuquira_ii!T10</f>
        <v>.</v>
      </c>
      <c r="U75" s="164" t="str">
        <f>p_Cambuquira_ii!U10</f>
        <v>Cam2</v>
      </c>
      <c r="V75" s="38" t="str">
        <f>p_Cambuquira_ii!V10</f>
        <v xml:space="preserve">MAR07 </v>
      </c>
      <c r="W75" s="39" t="str">
        <f>p_Cambuquira_ii!W10</f>
        <v xml:space="preserve">PM(4) </v>
      </c>
      <c r="X75" s="38" t="str">
        <f>p_Cambuquira_ii!X10</f>
        <v xml:space="preserve">PM </v>
      </c>
      <c r="Y75" s="33">
        <f>IF(X75=CK$4,CN$4,IF(X75=CK$5,CN$5,IF(X75=CK$6,CN$6,IF(X75=CK$7,CN$7,IF(X75=CK$8,CN$8,IF(X75=CK$9,CN$9,IF(X75=CK$10,CN$10,"")))))))</f>
        <v>5</v>
      </c>
      <c r="Z75" s="53">
        <f>p_Cambuquira_ii!Z10</f>
        <v>8.5</v>
      </c>
      <c r="AA75" s="54">
        <f>p_Cambuquira_ii!AA10</f>
        <v>2500</v>
      </c>
      <c r="AB75" s="39" t="str">
        <f>p_Cambuquira_ii!AB10</f>
        <v>-</v>
      </c>
      <c r="AC75" s="166">
        <f>p_Cambuquira_ii!AD10</f>
        <v>1712848.1099370001</v>
      </c>
      <c r="AD75" s="166">
        <f>p_Cambuquira_ii!AE10</f>
        <v>7534250.6285982002</v>
      </c>
      <c r="AE75" s="39">
        <f>p_Cambuquira_ii!AF10</f>
        <v>919</v>
      </c>
      <c r="AF75" s="39">
        <f>p_Cambuquira_ii!AG10</f>
        <v>18</v>
      </c>
      <c r="AG75" s="39">
        <f>p_Cambuquira_ii!AH10</f>
        <v>0</v>
      </c>
      <c r="AH75" s="39">
        <v>940.12260000000003</v>
      </c>
      <c r="AI75" s="39"/>
      <c r="AJ75" s="31"/>
      <c r="AK75" t="str">
        <f>""</f>
        <v/>
      </c>
      <c r="AL75" t="str">
        <f>""</f>
        <v/>
      </c>
      <c r="AM75" t="str">
        <f>""</f>
        <v/>
      </c>
      <c r="AN75" s="36">
        <f>IF(AND(ISNUMBER(Q75),ISNUMBER(AA75)),MAX(AN$4:AN74)+1,0)</f>
        <v>44</v>
      </c>
      <c r="AO75" s="1">
        <f t="shared" si="45"/>
        <v>16.243700501046082</v>
      </c>
      <c r="AP75" s="1">
        <f t="shared" si="46"/>
        <v>1.2139922180324739E-4</v>
      </c>
      <c r="AQ75" s="36">
        <f>IF(AA75=CK$11,0,IF(AND(ISNUMBER(Y75),ISNUMBER(Q75)),MAX(AQ$4:AQ74)+1,0))</f>
        <v>44</v>
      </c>
      <c r="AR75" s="73">
        <f t="shared" si="71"/>
        <v>129</v>
      </c>
      <c r="AS75" s="73" t="str">
        <f t="shared" si="76"/>
        <v>Lam</v>
      </c>
      <c r="AT75" s="73" t="str">
        <f t="shared" si="72"/>
        <v xml:space="preserve">LMB12 </v>
      </c>
      <c r="AU75" s="107" t="str">
        <f t="shared" si="73"/>
        <v xml:space="preserve">Curso d'água </v>
      </c>
      <c r="AV75" s="107">
        <f t="shared" si="47"/>
        <v>72</v>
      </c>
      <c r="AW75" s="68">
        <f t="shared" si="77"/>
        <v>1705956.8383187</v>
      </c>
      <c r="AX75" s="68">
        <f t="shared" si="74"/>
        <v>7524583.8962068995</v>
      </c>
      <c r="AY75" s="160">
        <f>IF(BH75="",BC75,IF(ISNUMBER(AX75),BC75-BH75,""))</f>
        <v>940.12260000000003</v>
      </c>
      <c r="AZ75" s="160">
        <f>IF(ISNUMBER(AX75),IF(ISNUMBER(AY75-BD75),AY75-BD75,AY75),"")</f>
        <v>940.12260000000003</v>
      </c>
      <c r="BA75" s="160"/>
      <c r="BB75" s="160"/>
      <c r="BC75" s="68">
        <f>IF($Q75&lt;=$AQ$3,INDEX($AC$4:$AE$141,$AR75,AE$3),"")</f>
        <v>928.1</v>
      </c>
      <c r="BD75" s="188" t="str">
        <f>IF($Q75&lt;=$AQ$3,INDEX($Z$4:$AA$141,$AR75,AC$3),"")</f>
        <v xml:space="preserve">sd </v>
      </c>
      <c r="BE75" s="105">
        <f>IF($Q75&lt;=$AQ$3,INDEX($Z$4:$AA$141,$AR75,AD$3),"")</f>
        <v>18</v>
      </c>
      <c r="BF75" s="71" t="s">
        <v>132</v>
      </c>
      <c r="BG75" s="105">
        <v>940.12260000000003</v>
      </c>
      <c r="BH75" s="158">
        <f>IF(AU75=BH$3,"",IF(ISNUMBER(AW75),IF(BH$2=0,ABS(BC75-BG75),BC75-BG75),""))</f>
        <v>-12.022600000000011</v>
      </c>
      <c r="BI75" s="170">
        <f>IF(ISNUMBER(BG75),IF(AS75=CS$4,CN$4,IF(AS75=CS$5,CN$5,IF(AS75=CS$6,CN$6,IF(AS75=CS$7,CN$7,IF(AS75=CS$8,CN$8,""))))),"")</f>
        <v>5</v>
      </c>
      <c r="BJ75" s="171" t="str">
        <f>IF(ISNUMBER(BI75),INDEX(CU$4:CU$8,BI75,1),"")</f>
        <v>Lambari</v>
      </c>
      <c r="BK75" s="171" t="s">
        <v>132</v>
      </c>
      <c r="BL75" s="170">
        <f>IF(BI75=1,MAX(BL$4:BL74)+1,0)</f>
        <v>0</v>
      </c>
      <c r="BM75" s="170" t="str">
        <f t="shared" si="78"/>
        <v/>
      </c>
      <c r="BN75" s="170">
        <f>IF(BI75=1,IF(BM75=1,MAX(BN$4:BN74)+1,0),0)</f>
        <v>0</v>
      </c>
      <c r="BO75" s="73" t="str">
        <f>IF(BM75="","",IF(BL75&lt;=BN$3,MATCH(Q75,BN$4:BN$141,0),""))</f>
        <v/>
      </c>
      <c r="BP75" s="198" t="str">
        <f>IF(ISNUMBER($BO75),IF(BM75="","",IF($BL75&lt;=$BN$3,INDEX($AU$4:$AZ$76,MATCH($Q75,$BN$4:$BN$76,0),BP$2),"")),"")</f>
        <v/>
      </c>
      <c r="BQ75" s="195" t="str">
        <f>IF(ISNUMBER($BO75),IF(BN75="","",IF($BL75&lt;=$BN$3,INDEX($AU$4:$AZ$76,MATCH($Q75,$BN$4:$BN$76,0),BQ$2),"")),"")</f>
        <v/>
      </c>
      <c r="BR75" s="196" t="str">
        <f>IF(ISNUMBER($BO75),IF(BO75="","",IF($BL75&lt;=$BN$3,INDEX($AU$4:$AZ$76,MATCH($Q75,$BN$4:$BN$76,0),BR$2),"")),"")</f>
        <v/>
      </c>
      <c r="BS75" s="196" t="str">
        <f>IF(ISNUMBER($BO75),IF(BP75="","",IF($BL75&lt;=$BN$3,INDEX($AU$4:$AZ$76,MATCH($Q75,$BN$4:$BN$76,0),BS$2),"")),"")</f>
        <v/>
      </c>
      <c r="BT75" s="197" t="str">
        <f>IF(ISNUMBER($BO75),IF(BQ75="","",IF($BL75&lt;=$BN$3,INDEX($AU$4:$AZ$76,MATCH($Q75,$BN$4:$BN$76,0),BT$2),"")),"")</f>
        <v/>
      </c>
      <c r="BU75" s="197" t="str">
        <f>IF(ISNUMBER($BO75),IF(BR75="","",IF($BL75&lt;=$BN$3,INDEX($AU$4:$AZ$76,MATCH($Q75,$BN$4:$BN$76,0),BU$2),"")),"")</f>
        <v/>
      </c>
      <c r="BV75" s="196" t="str">
        <f>IF(ISNUMBER($BO75),IF(BS75="","",IF($BL75&lt;=$BN$3,INDEX($AU$4:$BE$76,MATCH($Q75,$BN$4:$BN$76,0),BV$2),"")),"")</f>
        <v/>
      </c>
      <c r="BW75" s="195" t="str">
        <f t="shared" si="79"/>
        <v/>
      </c>
      <c r="BX75" s="196" t="str">
        <f t="shared" si="75"/>
        <v/>
      </c>
      <c r="BY75" s="195" t="str">
        <f t="shared" si="80"/>
        <v/>
      </c>
      <c r="BZ75" s="227" t="str">
        <f t="shared" si="81"/>
        <v/>
      </c>
      <c r="CA75" s="115" t="str">
        <f t="shared" si="89"/>
        <v/>
      </c>
      <c r="CB75" s="170" t="str">
        <f>IF(ISNUMBER($BO75),IF(BS75="","",IF($BL75&lt;=$BN$3,INDEX($AU$4:$BG$76,MATCH($Q75,$BN$4:$BN$76,0),CB$2),"")),"")</f>
        <v/>
      </c>
      <c r="CC75" s="170" t="str">
        <f>IF(ISNUMBER($BO75),IF(BS75="","",IF($BL75&lt;=$BN$3,INDEX($AU$4:$BG$76,MATCH($Q75,$BN$4:$BN$76,0),CC$2),"")),"")</f>
        <v/>
      </c>
      <c r="CD75" s="207" t="str">
        <f t="shared" si="82"/>
        <v/>
      </c>
      <c r="CE75" s="207" t="str">
        <f t="shared" si="83"/>
        <v/>
      </c>
      <c r="CF75" s="207" t="str">
        <f t="shared" si="84"/>
        <v/>
      </c>
      <c r="CG75" s="222"/>
      <c r="CH75" s="222"/>
      <c r="CI75" s="207"/>
      <c r="CJ75" s="172"/>
      <c r="CK75" s="175"/>
      <c r="CL75" s="175"/>
      <c r="CM75" s="104"/>
      <c r="CN75" s="104"/>
      <c r="CO75" s="104"/>
      <c r="CP75" s="104"/>
      <c r="CQ75" s="104" t="s">
        <v>132</v>
      </c>
      <c r="CR75" s="104"/>
      <c r="CS75" s="104"/>
      <c r="CT75" s="104"/>
      <c r="CU75" s="104"/>
      <c r="CV75" s="104"/>
      <c r="CW75" s="104"/>
      <c r="CX75" s="104"/>
      <c r="CY75" s="104"/>
      <c r="CZ75" s="104"/>
      <c r="DA75" s="104"/>
      <c r="DB75" s="104"/>
      <c r="DC75" s="104"/>
      <c r="DD75" s="104"/>
      <c r="DE75" s="104"/>
      <c r="DF75" s="104"/>
      <c r="DG75" s="104"/>
      <c r="DH75" s="104"/>
      <c r="DI75" s="104"/>
      <c r="DJ75" s="104"/>
      <c r="DK75" s="104"/>
      <c r="DL75" s="104"/>
      <c r="DM75" s="104"/>
    </row>
    <row r="76" spans="1:117" ht="14.25" customHeight="1" x14ac:dyDescent="0.25">
      <c r="A76" s="98">
        <f t="shared" si="85"/>
        <v>73</v>
      </c>
      <c r="B76" s="28"/>
      <c r="C76" s="116" t="s">
        <v>338</v>
      </c>
      <c r="D76" s="74" t="s">
        <v>147</v>
      </c>
      <c r="E76" s="74" t="s">
        <v>339</v>
      </c>
      <c r="F76" s="102">
        <v>460595</v>
      </c>
      <c r="G76" s="102">
        <v>7569395</v>
      </c>
      <c r="H76" s="95" t="s">
        <v>340</v>
      </c>
      <c r="I76" s="74" t="s">
        <v>295</v>
      </c>
      <c r="J76" s="74" t="s">
        <v>31</v>
      </c>
      <c r="K76" s="74">
        <v>36</v>
      </c>
      <c r="L76" s="86" t="str">
        <f t="shared" si="44"/>
        <v/>
      </c>
      <c r="M76" s="25" t="str">
        <f t="shared" si="70"/>
        <v xml:space="preserve">LMB04 </v>
      </c>
      <c r="N76" s="81">
        <f t="shared" si="86"/>
        <v>0</v>
      </c>
      <c r="O76" s="81">
        <f t="shared" si="86"/>
        <v>0</v>
      </c>
      <c r="P76" s="30">
        <f t="shared" si="87"/>
        <v>8</v>
      </c>
      <c r="Q76" s="30">
        <f t="shared" si="88"/>
        <v>73</v>
      </c>
      <c r="R76" s="39" t="str">
        <f>p_Cambuquira_ii!R11</f>
        <v>467572 m E</v>
      </c>
      <c r="S76" s="39" t="str">
        <f>p_Cambuquira_ii!S11</f>
        <v>7582048 m S</v>
      </c>
      <c r="T76" s="39" t="str">
        <f>p_Cambuquira_ii!T11</f>
        <v>.</v>
      </c>
      <c r="U76" s="164" t="str">
        <f>p_Cambuquira_ii!U11</f>
        <v>Cam2</v>
      </c>
      <c r="V76" s="38" t="str">
        <f>p_Cambuquira_ii!V11</f>
        <v xml:space="preserve">MAR08 </v>
      </c>
      <c r="W76" s="39" t="str">
        <f>p_Cambuquira_ii!W11</f>
        <v xml:space="preserve">NC </v>
      </c>
      <c r="X76" s="38" t="str">
        <f>p_Cambuquira_ii!X11</f>
        <v xml:space="preserve">NC </v>
      </c>
      <c r="Y76" s="33">
        <f>IF(X76=CK$4,CN$4,IF(X76=CK$5,CN$5,IF(X76=CK$6,CN$6,IF(X76=CK$7,CN$7,IF(X76=CK$8,CN$8,IF(X76=CK$9,CN$9,IF(X76=CK$10,CN$10,"")))))))</f>
        <v>4</v>
      </c>
      <c r="Z76" s="53" t="str">
        <f>p_Cambuquira_ii!Z11</f>
        <v xml:space="preserve">- </v>
      </c>
      <c r="AA76" s="54">
        <f>p_Cambuquira_ii!AA11</f>
        <v>360</v>
      </c>
      <c r="AB76" s="39" t="str">
        <f>p_Cambuquira_ii!AB11</f>
        <v>-</v>
      </c>
      <c r="AC76" s="166">
        <f>p_Cambuquira_ii!AD11</f>
        <v>1713507.2502673001</v>
      </c>
      <c r="AD76" s="166">
        <f>p_Cambuquira_ii!AE11</f>
        <v>7535545.7254873998</v>
      </c>
      <c r="AE76" s="39">
        <f>p_Cambuquira_ii!AF11</f>
        <v>896.1</v>
      </c>
      <c r="AF76" s="39">
        <f>p_Cambuquira_ii!AG11</f>
        <v>17</v>
      </c>
      <c r="AG76" s="39">
        <f>p_Cambuquira_ii!AH11</f>
        <v>0</v>
      </c>
      <c r="AH76" s="39">
        <v>901.05719999999997</v>
      </c>
      <c r="AI76" s="39"/>
      <c r="AJ76" s="31"/>
      <c r="AK76" t="str">
        <f>""</f>
        <v/>
      </c>
      <c r="AL76" t="str">
        <f>""</f>
        <v/>
      </c>
      <c r="AM76" t="str">
        <f>""</f>
        <v/>
      </c>
      <c r="AN76" s="36">
        <f>IF(AND(ISNUMBER(Q76),ISNUMBER(AA76)),MAX(AN$4:AN75)+1,0)</f>
        <v>45</v>
      </c>
      <c r="AO76" s="1" t="e">
        <f t="shared" si="45"/>
        <v>#DIV/0!</v>
      </c>
      <c r="AP76" s="1" t="e">
        <f t="shared" si="46"/>
        <v>#DIV/0!</v>
      </c>
      <c r="AQ76" s="36">
        <f>IF(AA76=CK$11,0,IF(AND(ISNUMBER(Y76),ISNUMBER(Q76)),MAX(AQ$4:AQ75)+1,0))</f>
        <v>45</v>
      </c>
      <c r="AR76" s="73">
        <f t="shared" si="71"/>
        <v>130</v>
      </c>
      <c r="AS76" s="73" t="str">
        <f t="shared" si="76"/>
        <v>Lam</v>
      </c>
      <c r="AT76" s="73" t="str">
        <f t="shared" si="72"/>
        <v xml:space="preserve">LMB13 </v>
      </c>
      <c r="AU76" s="58" t="str">
        <f t="shared" si="73"/>
        <v>Barragem</v>
      </c>
      <c r="AV76" s="58">
        <f t="shared" si="47"/>
        <v>73</v>
      </c>
      <c r="AW76" s="68">
        <f t="shared" si="77"/>
        <v>1705303.1834352</v>
      </c>
      <c r="AX76" s="68">
        <f t="shared" si="74"/>
        <v>7523593.1755152997</v>
      </c>
      <c r="AY76" s="160">
        <f>IF(BH76="",BC76,IF(ISNUMBER(AX76),BC76-BH76,""))</f>
        <v>901.05719999999997</v>
      </c>
      <c r="AZ76" s="160">
        <f>IF(ISNUMBER(AX76),IF(ISNUMBER(AY76-BD76),AY76-BD76,AY76),"")</f>
        <v>901.05719999999997</v>
      </c>
      <c r="BA76" s="160"/>
      <c r="BB76" s="160"/>
      <c r="BC76" s="68">
        <f>IF($Q76&lt;=$AQ$3,INDEX($AC$4:$AE$141,$AR76,AE$3),"")</f>
        <v>900.1</v>
      </c>
      <c r="BD76" s="188" t="str">
        <f>IF($Q76&lt;=$AQ$3,INDEX($Z$4:$AA$141,$AR76,AC$3),"")</f>
        <v xml:space="preserve">sd </v>
      </c>
      <c r="BE76" s="105">
        <f>IF($Q76&lt;=$AQ$3,INDEX($Z$4:$AA$141,$AR76,AD$3),"")</f>
        <v>720</v>
      </c>
      <c r="BF76" s="71" t="s">
        <v>132</v>
      </c>
      <c r="BG76" s="105">
        <v>901.05719999999997</v>
      </c>
      <c r="BH76" s="158">
        <f>IF(AU76=BH$3,"",IF(ISNUMBER(AW76),IF(BH$2=0,ABS(BC76-BG76),BC76-BG76),""))</f>
        <v>-0.95719999999994343</v>
      </c>
      <c r="BI76" s="170">
        <f>IF(ISNUMBER(BG76),IF(AS76=CS$4,CN$4,IF(AS76=CS$5,CN$5,IF(AS76=CS$6,CN$6,IF(AS76=CS$7,CN$7,IF(AS76=CS$8,CN$8,""))))),"")</f>
        <v>5</v>
      </c>
      <c r="BJ76" s="171" t="str">
        <f>IF(ISNUMBER(BI76),INDEX(CU$4:CU$8,BI76,1),"")</f>
        <v>Lambari</v>
      </c>
      <c r="BK76" s="171" t="s">
        <v>132</v>
      </c>
      <c r="BL76" s="170">
        <f>IF(BI76=1,MAX(BL$4:BL75)+1,0)</f>
        <v>0</v>
      </c>
      <c r="BM76" s="170" t="str">
        <f t="shared" si="78"/>
        <v/>
      </c>
      <c r="BN76" s="170">
        <f>IF(BI76=1,IF(BM76=1,MAX(BN$4:BN75)+1,0),0)</f>
        <v>0</v>
      </c>
      <c r="BO76" s="73" t="str">
        <f>IF(BM76="","",IF(BL76&lt;=BN$3,MATCH(Q76,BN$4:BN$141,0),""))</f>
        <v/>
      </c>
      <c r="BP76" s="198" t="str">
        <f>IF(ISNUMBER($BO76),IF(BM76="","",IF($BL76&lt;=$BN$3,INDEX($AU$4:$AZ$76,MATCH($Q76,$BN$4:$BN$76,0),BP$2),"")),"")</f>
        <v/>
      </c>
      <c r="BQ76" s="195" t="str">
        <f>IF(ISNUMBER($BO76),IF(BN76="","",IF($BL76&lt;=$BN$3,INDEX($AU$4:$AZ$76,MATCH($Q76,$BN$4:$BN$76,0),BQ$2),"")),"")</f>
        <v/>
      </c>
      <c r="BR76" s="196" t="str">
        <f>IF(ISNUMBER($BO76),IF(BO76="","",IF($BL76&lt;=$BN$3,INDEX($AU$4:$AZ$76,MATCH($Q76,$BN$4:$BN$76,0),BR$2),"")),"")</f>
        <v/>
      </c>
      <c r="BS76" s="196" t="str">
        <f>IF(ISNUMBER($BO76),IF(BP76="","",IF($BL76&lt;=$BN$3,INDEX($AU$4:$AZ$76,MATCH($Q76,$BN$4:$BN$76,0),BS$2),"")),"")</f>
        <v/>
      </c>
      <c r="BT76" s="197" t="str">
        <f>IF(ISNUMBER($BO76),IF(BQ76="","",IF($BL76&lt;=$BN$3,INDEX($AU$4:$AZ$76,MATCH($Q76,$BN$4:$BN$76,0),BT$2),"")),"")</f>
        <v/>
      </c>
      <c r="BU76" s="197" t="str">
        <f>IF(ISNUMBER($BO76),IF(BR76="","",IF($BL76&lt;=$BN$3,INDEX($AU$4:$AZ$76,MATCH($Q76,$BN$4:$BN$76,0),BU$2),"")),"")</f>
        <v/>
      </c>
      <c r="BV76" s="196" t="str">
        <f>IF(ISNUMBER($BO76),IF(BS76="","",IF($BL76&lt;=$BN$3,INDEX($AU$4:$BE$76,MATCH($Q76,$BN$4:$BN$76,0),BV$2),"")),"")</f>
        <v/>
      </c>
      <c r="BW76" s="195" t="str">
        <f t="shared" si="79"/>
        <v/>
      </c>
      <c r="BX76" s="196" t="str">
        <f t="shared" si="75"/>
        <v/>
      </c>
      <c r="BY76" s="195" t="str">
        <f t="shared" si="80"/>
        <v/>
      </c>
      <c r="BZ76" s="227" t="str">
        <f t="shared" si="81"/>
        <v/>
      </c>
      <c r="CA76" s="115" t="str">
        <f t="shared" si="89"/>
        <v/>
      </c>
      <c r="CB76" s="170" t="str">
        <f>IF(ISNUMBER($BO76),IF(BS76="","",IF($BL76&lt;=$BN$3,INDEX($AU$4:$BG$76,MATCH($Q76,$BN$4:$BN$76,0),CB$2),"")),"")</f>
        <v/>
      </c>
      <c r="CC76" s="170" t="str">
        <f>IF(ISNUMBER($BO76),IF(BS76="","",IF($BL76&lt;=$BN$3,INDEX($AU$4:$BG$76,MATCH($Q76,$BN$4:$BN$76,0),CC$2),"")),"")</f>
        <v/>
      </c>
      <c r="CD76" s="207" t="str">
        <f t="shared" si="82"/>
        <v/>
      </c>
      <c r="CE76" s="207" t="str">
        <f t="shared" si="83"/>
        <v/>
      </c>
      <c r="CF76" s="207" t="str">
        <f t="shared" si="84"/>
        <v/>
      </c>
      <c r="CG76" s="222"/>
      <c r="CH76" s="222"/>
      <c r="CI76" s="207"/>
      <c r="CJ76" s="172"/>
      <c r="CK76" s="175"/>
      <c r="CL76" s="175"/>
      <c r="CM76" s="104"/>
      <c r="CN76" s="104"/>
      <c r="CO76" s="104"/>
      <c r="CP76" s="104"/>
      <c r="CQ76" s="104" t="s">
        <v>132</v>
      </c>
      <c r="CR76" s="104"/>
      <c r="CS76" s="104"/>
      <c r="CT76" s="104"/>
      <c r="CU76" s="104"/>
      <c r="CV76" s="104"/>
      <c r="CW76" s="104"/>
      <c r="CX76" s="104"/>
      <c r="CY76" s="104"/>
      <c r="CZ76" s="104"/>
      <c r="DA76" s="104"/>
      <c r="DB76" s="104"/>
      <c r="DC76" s="104"/>
      <c r="DD76" s="104"/>
      <c r="DE76" s="104"/>
      <c r="DF76" s="104"/>
      <c r="DG76" s="104"/>
      <c r="DH76" s="104"/>
      <c r="DI76" s="104"/>
      <c r="DJ76" s="104"/>
      <c r="DK76" s="104"/>
      <c r="DL76" s="104"/>
      <c r="DM76" s="104"/>
    </row>
    <row r="77" spans="1:117" ht="14.25" customHeight="1" x14ac:dyDescent="0.25">
      <c r="A77" s="98">
        <f t="shared" si="85"/>
        <v>74</v>
      </c>
      <c r="B77" s="28"/>
      <c r="C77" s="116" t="s">
        <v>338</v>
      </c>
      <c r="D77" s="74" t="s">
        <v>147</v>
      </c>
      <c r="E77" s="74" t="s">
        <v>339</v>
      </c>
      <c r="F77" s="102">
        <v>460595</v>
      </c>
      <c r="G77" s="102">
        <v>7569395</v>
      </c>
      <c r="H77" s="95" t="s">
        <v>340</v>
      </c>
      <c r="I77" s="74" t="s">
        <v>295</v>
      </c>
      <c r="J77" s="74" t="s">
        <v>31</v>
      </c>
      <c r="K77" s="74">
        <v>36</v>
      </c>
      <c r="L77" s="86" t="str">
        <f t="shared" si="44"/>
        <v/>
      </c>
      <c r="M77" s="25" t="str">
        <f t="shared" si="70"/>
        <v xml:space="preserve">Fonte 5 </v>
      </c>
      <c r="N77" s="81">
        <f t="shared" si="86"/>
        <v>463893</v>
      </c>
      <c r="O77" s="81">
        <f t="shared" si="86"/>
        <v>7570046</v>
      </c>
      <c r="P77" s="30">
        <f t="shared" si="87"/>
        <v>9</v>
      </c>
      <c r="Q77" s="30">
        <f t="shared" si="88"/>
        <v>74</v>
      </c>
      <c r="R77" s="39" t="str">
        <f>p_Cambuquira_ii!R12</f>
        <v>467878 m E</v>
      </c>
      <c r="S77" s="39" t="str">
        <f>p_Cambuquira_ii!S12</f>
        <v>7582807 m S</v>
      </c>
      <c r="T77" s="39" t="str">
        <f>p_Cambuquira_ii!T12</f>
        <v>.</v>
      </c>
      <c r="U77" s="164" t="str">
        <f>p_Cambuquira_ii!U12</f>
        <v>Cam2</v>
      </c>
      <c r="V77" s="38" t="str">
        <f>p_Cambuquira_ii!V12</f>
        <v xml:space="preserve">MAR09 </v>
      </c>
      <c r="W77" s="39" t="str">
        <f>p_Cambuquira_ii!W12</f>
        <v xml:space="preserve">PM </v>
      </c>
      <c r="X77" s="38" t="str">
        <f>p_Cambuquira_ii!X12</f>
        <v xml:space="preserve">PM </v>
      </c>
      <c r="Y77" s="33">
        <f>IF(X77=CK$4,CN$4,IF(X77=CK$5,CN$5,IF(X77=CK$6,CN$6,IF(X77=CK$7,CN$7,IF(X77=CK$8,CN$8,IF(X77=CK$9,CN$9,IF(X77=CK$10,CN$10,"")))))))</f>
        <v>5</v>
      </c>
      <c r="Z77" s="53">
        <f>p_Cambuquira_ii!Z12</f>
        <v>2</v>
      </c>
      <c r="AA77" s="54" t="str">
        <f>p_Cambuquira_ii!AA12</f>
        <v xml:space="preserve">sd </v>
      </c>
      <c r="AB77" s="39" t="str">
        <f>p_Cambuquira_ii!AB12</f>
        <v>-</v>
      </c>
      <c r="AC77" s="166">
        <f>p_Cambuquira_ii!AD12</f>
        <v>1713878.7986876999</v>
      </c>
      <c r="AD77" s="166">
        <f>p_Cambuquira_ii!AE12</f>
        <v>7536291.6053523999</v>
      </c>
      <c r="AE77" s="39">
        <f>p_Cambuquira_ii!AF12</f>
        <v>894.4</v>
      </c>
      <c r="AF77" s="39">
        <f>p_Cambuquira_ii!AG12</f>
        <v>16</v>
      </c>
      <c r="AG77" s="39">
        <f>p_Cambuquira_ii!AH12</f>
        <v>0</v>
      </c>
      <c r="AH77" s="39"/>
      <c r="AI77" s="39"/>
      <c r="AJ77" s="31"/>
      <c r="AK77" t="str">
        <f>""</f>
        <v/>
      </c>
      <c r="AL77" t="str">
        <f>""</f>
        <v/>
      </c>
      <c r="AM77" t="str">
        <f>""</f>
        <v/>
      </c>
      <c r="AN77" s="36">
        <f>IF(AND(ISNUMBER(Q77),ISNUMBER(AA77)),MAX(AN$4:AN76)+1,0)</f>
        <v>0</v>
      </c>
      <c r="AO77" s="1">
        <f t="shared" si="45"/>
        <v>16.245754097070659</v>
      </c>
      <c r="AP77" s="1">
        <f t="shared" si="46"/>
        <v>1.1814987650008995E-4</v>
      </c>
      <c r="AQ77" s="36">
        <f>IF(AA77=CK$11,0,IF(AND(ISNUMBER(Y77),ISNUMBER(Q77)),MAX(AQ$4:AQ76)+1,0))</f>
        <v>0</v>
      </c>
      <c r="AR77" s="73" t="str">
        <f t="shared" si="71"/>
        <v/>
      </c>
      <c r="AS77" s="73" t="str">
        <f t="shared" si="76"/>
        <v/>
      </c>
      <c r="AT77" s="73" t="str">
        <f t="shared" si="72"/>
        <v/>
      </c>
      <c r="AU77" s="58" t="str">
        <f t="shared" si="73"/>
        <v/>
      </c>
      <c r="AV77" s="58" t="str">
        <f t="shared" si="47"/>
        <v/>
      </c>
      <c r="AW77" s="68" t="str">
        <f t="shared" si="77"/>
        <v/>
      </c>
      <c r="AX77" s="68" t="str">
        <f t="shared" si="74"/>
        <v/>
      </c>
      <c r="AY77" s="160" t="str">
        <f>IF(BH77="",BC77,IF(ISNUMBER(AX77),BC77-BH77,""))</f>
        <v/>
      </c>
      <c r="AZ77" s="160" t="str">
        <f>IF(ISNUMBER(AX77),IF(ISNUMBER(AY77-BD77),AY77-BD77,AY77),"")</f>
        <v/>
      </c>
      <c r="BA77" s="160"/>
      <c r="BB77" s="160"/>
      <c r="BC77" s="68" t="str">
        <f>IF($Q77&lt;=$AQ$3,INDEX($AC$4:$AE$141,$AR77,AE$3),"")</f>
        <v/>
      </c>
      <c r="BD77" s="188" t="str">
        <f>IF($Q77&lt;=$AQ$3,INDEX($Z$4:$AA$141,$AR77,AC$3),"")</f>
        <v/>
      </c>
      <c r="BE77" s="105" t="str">
        <f>IF($Q77&lt;=$AQ$3,INDEX($Z$4:$AA$141,$AR77,AD$3),"")</f>
        <v/>
      </c>
      <c r="BF77" s="71" t="s">
        <v>132</v>
      </c>
      <c r="BG77" s="105"/>
      <c r="BH77" s="158" t="str">
        <f>IF(AU77=BH$3,"",IF(ISNUMBER(AW77),IF(BH$2=0,ABS(BC77-BG77),BC77-BG77),""))</f>
        <v/>
      </c>
      <c r="BI77" s="170" t="str">
        <f>IF(ISNUMBER(BG77),IF(AS77=CS$4,CN$4,IF(AS77=CS$5,CN$5,IF(AS77=CS$6,CN$6,IF(AS77=CS$7,CN$7,IF(AS77=CS$8,CN$8,""))))),"")</f>
        <v/>
      </c>
      <c r="BJ77" s="171" t="str">
        <f>IF(ISNUMBER(BI77),INDEX(CU$4:CU$8,BI77,1),"")</f>
        <v/>
      </c>
      <c r="BK77" s="171" t="s">
        <v>132</v>
      </c>
      <c r="BL77" s="170">
        <f>IF(BI77=1,MAX(BL$4:BL76)+1,0)</f>
        <v>0</v>
      </c>
      <c r="BM77" s="170" t="str">
        <f t="shared" si="78"/>
        <v/>
      </c>
      <c r="BN77" s="170">
        <f>IF(BI77=1,IF(BM77=1,MAX(BN$4:BN76)+1,0),0)</f>
        <v>0</v>
      </c>
      <c r="BO77" s="73" t="str">
        <f>IF(BM77="","",IF(BL77&lt;=BN$3,MATCH(Q77,BN$4:BN$141,0),""))</f>
        <v/>
      </c>
      <c r="BP77" s="198" t="str">
        <f>IF(ISNUMBER($BO77),IF(BM77="","",IF($BL77&lt;=$BN$3,INDEX($AU$4:$AZ$76,MATCH($Q77,$BN$4:$BN$76,0),BP$2),"")),"")</f>
        <v/>
      </c>
      <c r="BQ77" s="195" t="str">
        <f>IF(ISNUMBER($BO77),IF(BN77="","",IF($BL77&lt;=$BN$3,INDEX($AU$4:$AZ$76,MATCH($Q77,$BN$4:$BN$76,0),BQ$2),"")),"")</f>
        <v/>
      </c>
      <c r="BR77" s="196" t="str">
        <f>IF(ISNUMBER($BO77),IF(BO77="","",IF($BL77&lt;=$BN$3,INDEX($AU$4:$AZ$76,MATCH($Q77,$BN$4:$BN$76,0),BR$2),"")),"")</f>
        <v/>
      </c>
      <c r="BS77" s="196" t="str">
        <f>IF(ISNUMBER($BO77),IF(BP77="","",IF($BL77&lt;=$BN$3,INDEX($AU$4:$AZ$76,MATCH($Q77,$BN$4:$BN$76,0),BS$2),"")),"")</f>
        <v/>
      </c>
      <c r="BT77" s="197" t="str">
        <f>IF(ISNUMBER($BO77),IF(BQ77="","",IF($BL77&lt;=$BN$3,INDEX($AU$4:$AZ$76,MATCH($Q77,$BN$4:$BN$76,0),BT$2),"")),"")</f>
        <v/>
      </c>
      <c r="BU77" s="197" t="str">
        <f>IF(ISNUMBER($BO77),IF(BR77="","",IF($BL77&lt;=$BN$3,INDEX($AU$4:$AZ$76,MATCH($Q77,$BN$4:$BN$76,0),BU$2),"")),"")</f>
        <v/>
      </c>
      <c r="BV77" s="196" t="str">
        <f>IF(ISNUMBER($BO77),IF(BS77="","",IF($BL77&lt;=$BN$3,INDEX($AU$4:$BE$76,MATCH($Q77,$BN$4:$BN$76,0),BV$2),"")),"")</f>
        <v/>
      </c>
      <c r="BW77" s="195" t="str">
        <f t="shared" si="79"/>
        <v/>
      </c>
      <c r="BX77" s="196" t="str">
        <f t="shared" si="75"/>
        <v/>
      </c>
      <c r="BY77" s="195" t="str">
        <f t="shared" si="80"/>
        <v/>
      </c>
      <c r="BZ77" s="227" t="str">
        <f t="shared" si="81"/>
        <v/>
      </c>
      <c r="CA77" s="115" t="str">
        <f t="shared" si="89"/>
        <v/>
      </c>
      <c r="CB77" s="170" t="str">
        <f>IF(ISNUMBER($BO77),IF(BS77="","",IF($BL77&lt;=$BN$3,INDEX($AU$4:$BG$76,MATCH($Q77,$BN$4:$BN$76,0),CB$2),"")),"")</f>
        <v/>
      </c>
      <c r="CC77" s="170" t="str">
        <f>IF(ISNUMBER($BO77),IF(BS77="","",IF($BL77&lt;=$BN$3,INDEX($AU$4:$BG$76,MATCH($Q77,$BN$4:$BN$76,0),CC$2),"")),"")</f>
        <v/>
      </c>
      <c r="CD77" s="207" t="str">
        <f t="shared" si="82"/>
        <v/>
      </c>
      <c r="CE77" s="207" t="str">
        <f t="shared" si="83"/>
        <v/>
      </c>
      <c r="CF77" s="207" t="str">
        <f t="shared" si="84"/>
        <v/>
      </c>
      <c r="CG77" s="175"/>
      <c r="CH77" s="104"/>
      <c r="CI77" s="207"/>
      <c r="CJ77" s="172"/>
      <c r="CK77" s="175"/>
      <c r="CL77" s="175"/>
      <c r="CM77" s="104"/>
      <c r="CN77" s="104"/>
      <c r="CO77" s="104"/>
      <c r="CP77" s="104"/>
      <c r="CQ77" s="104" t="s">
        <v>132</v>
      </c>
      <c r="CR77" s="104"/>
      <c r="CS77" s="104"/>
      <c r="CT77" s="104"/>
      <c r="CU77" s="104"/>
      <c r="CV77" s="104"/>
      <c r="CW77" s="104"/>
      <c r="CX77" s="104"/>
      <c r="CY77" s="104"/>
      <c r="CZ77" s="104"/>
      <c r="DA77" s="104"/>
      <c r="DB77" s="104"/>
      <c r="DC77" s="104"/>
      <c r="DD77" s="104"/>
      <c r="DE77" s="104"/>
      <c r="DF77" s="104"/>
      <c r="DG77" s="104"/>
      <c r="DH77" s="104"/>
      <c r="DI77" s="104"/>
      <c r="DJ77" s="104"/>
      <c r="DK77" s="104"/>
      <c r="DL77" s="104"/>
      <c r="DM77" s="104"/>
    </row>
    <row r="78" spans="1:117" ht="14.25" customHeight="1" x14ac:dyDescent="0.25">
      <c r="A78" s="98">
        <f t="shared" si="85"/>
        <v>75</v>
      </c>
      <c r="B78" s="28"/>
      <c r="C78" s="116" t="s">
        <v>338</v>
      </c>
      <c r="D78" s="74" t="s">
        <v>147</v>
      </c>
      <c r="E78" s="74" t="s">
        <v>339</v>
      </c>
      <c r="F78" s="102">
        <v>460595</v>
      </c>
      <c r="G78" s="102">
        <v>7569395</v>
      </c>
      <c r="H78" s="95" t="s">
        <v>340</v>
      </c>
      <c r="I78" s="74" t="s">
        <v>295</v>
      </c>
      <c r="J78" s="74" t="s">
        <v>31</v>
      </c>
      <c r="K78" s="74">
        <v>36</v>
      </c>
      <c r="L78" s="86" t="str">
        <f t="shared" si="44"/>
        <v/>
      </c>
      <c r="M78" s="25" t="str">
        <f t="shared" si="70"/>
        <v xml:space="preserve">LMB05 </v>
      </c>
      <c r="N78" s="81">
        <f t="shared" si="86"/>
        <v>0</v>
      </c>
      <c r="O78" s="81">
        <f t="shared" si="86"/>
        <v>0</v>
      </c>
      <c r="P78" s="30">
        <f t="shared" si="87"/>
        <v>10</v>
      </c>
      <c r="Q78" s="30">
        <f t="shared" si="88"/>
        <v>75</v>
      </c>
      <c r="R78" s="39" t="str">
        <f>p_Cambuquira_ii!R13</f>
        <v>468843 m E</v>
      </c>
      <c r="S78" s="39" t="str">
        <f>p_Cambuquira_ii!S13</f>
        <v>7581681 m S</v>
      </c>
      <c r="T78" s="39" t="str">
        <f>p_Cambuquira_ii!T13</f>
        <v>.</v>
      </c>
      <c r="U78" s="164" t="str">
        <f>p_Cambuquira_ii!U13</f>
        <v>Cam2</v>
      </c>
      <c r="V78" s="38" t="str">
        <f>p_Cambuquira_ii!V13</f>
        <v xml:space="preserve">MAR10 </v>
      </c>
      <c r="W78" s="39" t="str">
        <f>p_Cambuquira_ii!W13</f>
        <v xml:space="preserve">NC </v>
      </c>
      <c r="X78" s="38" t="str">
        <f>p_Cambuquira_ii!X13</f>
        <v xml:space="preserve">NC </v>
      </c>
      <c r="Y78" s="33">
        <f>IF(X78=CK$4,CN$4,IF(X78=CK$5,CN$5,IF(X78=CK$6,CN$6,IF(X78=CK$7,CN$7,IF(X78=CK$8,CN$8,IF(X78=CK$9,CN$9,IF(X78=CK$10,CN$10,"")))))))</f>
        <v>4</v>
      </c>
      <c r="Z78" s="53" t="str">
        <f>p_Cambuquira_ii!Z13</f>
        <v xml:space="preserve">- </v>
      </c>
      <c r="AA78" s="54" t="str">
        <f>p_Cambuquira_ii!AA13</f>
        <v xml:space="preserve">sd </v>
      </c>
      <c r="AB78" s="39" t="str">
        <f>p_Cambuquira_ii!AB13</f>
        <v>-</v>
      </c>
      <c r="AC78" s="166">
        <f>p_Cambuquira_ii!AD13</f>
        <v>1714767.9633958</v>
      </c>
      <c r="AD78" s="166">
        <f>p_Cambuquira_ii!AE13</f>
        <v>7535071.1235434003</v>
      </c>
      <c r="AE78" s="39">
        <f>p_Cambuquira_ii!AF13</f>
        <v>924.2</v>
      </c>
      <c r="AF78" s="39">
        <f>p_Cambuquira_ii!AG13</f>
        <v>15</v>
      </c>
      <c r="AG78" s="39">
        <f>p_Cambuquira_ii!AH13</f>
        <v>0</v>
      </c>
      <c r="AH78" s="39"/>
      <c r="AI78" s="39"/>
      <c r="AJ78" s="31"/>
      <c r="AK78" t="str">
        <f>""</f>
        <v/>
      </c>
      <c r="AL78" t="str">
        <f>""</f>
        <v/>
      </c>
      <c r="AM78" t="str">
        <f>""</f>
        <v/>
      </c>
      <c r="AN78" s="36">
        <f>IF(AND(ISNUMBER(Q78),ISNUMBER(AA78)),MAX(AN$4:AN77)+1,0)</f>
        <v>0</v>
      </c>
      <c r="AO78" s="1" t="e">
        <f t="shared" si="45"/>
        <v>#DIV/0!</v>
      </c>
      <c r="AP78" s="1" t="e">
        <f t="shared" si="46"/>
        <v>#DIV/0!</v>
      </c>
      <c r="AQ78" s="36">
        <f>IF(AA78=CK$11,0,IF(AND(ISNUMBER(Y78),ISNUMBER(Q78)),MAX(AQ$4:AQ77)+1,0))</f>
        <v>0</v>
      </c>
      <c r="AR78" s="73" t="str">
        <f t="shared" si="71"/>
        <v/>
      </c>
      <c r="AS78" s="73" t="str">
        <f t="shared" si="76"/>
        <v/>
      </c>
      <c r="AT78" s="73" t="str">
        <f t="shared" si="72"/>
        <v/>
      </c>
      <c r="AU78" s="58" t="str">
        <f t="shared" si="73"/>
        <v/>
      </c>
      <c r="AV78" s="58" t="str">
        <f t="shared" si="47"/>
        <v/>
      </c>
      <c r="AW78" s="68" t="str">
        <f t="shared" si="77"/>
        <v/>
      </c>
      <c r="AX78" s="68" t="str">
        <f t="shared" si="74"/>
        <v/>
      </c>
      <c r="AY78" s="160" t="str">
        <f>IF(BH78="",BC78,IF(ISNUMBER(AX78),BC78-BH78,""))</f>
        <v/>
      </c>
      <c r="AZ78" s="160" t="str">
        <f>IF(ISNUMBER(AX78),IF(ISNUMBER(AY78-BD78),AY78-BD78,AY78),"")</f>
        <v/>
      </c>
      <c r="BA78" s="160"/>
      <c r="BB78" s="160"/>
      <c r="BC78" s="68" t="str">
        <f>IF($Q78&lt;=$AQ$3,INDEX($AC$4:$AE$141,$AR78,AE$3),"")</f>
        <v/>
      </c>
      <c r="BD78" s="188" t="str">
        <f>IF($Q78&lt;=$AQ$3,INDEX($Z$4:$AA$141,$AR78,AC$3),"")</f>
        <v/>
      </c>
      <c r="BE78" s="105" t="str">
        <f>IF($Q78&lt;=$AQ$3,INDEX($Z$4:$AA$141,$AR78,AD$3),"")</f>
        <v/>
      </c>
      <c r="BF78" s="71" t="s">
        <v>132</v>
      </c>
      <c r="BG78" s="105"/>
      <c r="BH78" s="158" t="str">
        <f>IF(AU78=BH$3,"",IF(ISNUMBER(AW78),IF(BH$2=0,ABS(BC78-BG78),BC78-BG78),""))</f>
        <v/>
      </c>
      <c r="BI78" s="170" t="str">
        <f>IF(ISNUMBER(BG78),IF(AS78=CS$4,CN$4,IF(AS78=CS$5,CN$5,IF(AS78=CS$6,CN$6,IF(AS78=CS$7,CN$7,IF(AS78=CS$8,CN$8,""))))),"")</f>
        <v/>
      </c>
      <c r="BJ78" s="171" t="str">
        <f>IF(ISNUMBER(BI78),INDEX(CU$4:CU$8,BI78,1),"")</f>
        <v/>
      </c>
      <c r="BK78" s="171" t="s">
        <v>132</v>
      </c>
      <c r="BL78" s="170">
        <f>IF(BI78=1,MAX(BL$4:BL77)+1,0)</f>
        <v>0</v>
      </c>
      <c r="BM78" s="170" t="str">
        <f t="shared" si="78"/>
        <v/>
      </c>
      <c r="BN78" s="170">
        <f>IF(BI78=1,IF(BM78=1,MAX(BN$4:BN77)+1,0),0)</f>
        <v>0</v>
      </c>
      <c r="BO78" s="73" t="str">
        <f>IF(BM78="","",IF(BL78&lt;=BN$3,MATCH(Q78,BN$4:BN$141,0),""))</f>
        <v/>
      </c>
      <c r="BP78" s="198" t="str">
        <f>IF(ISNUMBER($BO78),IF(BM78="","",IF($BL78&lt;=$BN$3,INDEX($AU$4:$AZ$76,MATCH($Q78,$BN$4:$BN$76,0),BP$2),"")),"")</f>
        <v/>
      </c>
      <c r="BQ78" s="195" t="str">
        <f>IF(ISNUMBER($BO78),IF(BN78="","",IF($BL78&lt;=$BN$3,INDEX($AU$4:$AZ$76,MATCH($Q78,$BN$4:$BN$76,0),BQ$2),"")),"")</f>
        <v/>
      </c>
      <c r="BR78" s="196" t="str">
        <f>IF(ISNUMBER($BO78),IF(BO78="","",IF($BL78&lt;=$BN$3,INDEX($AU$4:$AZ$76,MATCH($Q78,$BN$4:$BN$76,0),BR$2),"")),"")</f>
        <v/>
      </c>
      <c r="BS78" s="196" t="str">
        <f>IF(ISNUMBER($BO78),IF(BP78="","",IF($BL78&lt;=$BN$3,INDEX($AU$4:$AZ$76,MATCH($Q78,$BN$4:$BN$76,0),BS$2),"")),"")</f>
        <v/>
      </c>
      <c r="BT78" s="197" t="str">
        <f>IF(ISNUMBER($BO78),IF(BQ78="","",IF($BL78&lt;=$BN$3,INDEX($AU$4:$AZ$76,MATCH($Q78,$BN$4:$BN$76,0),BT$2),"")),"")</f>
        <v/>
      </c>
      <c r="BU78" s="197" t="str">
        <f>IF(ISNUMBER($BO78),IF(BR78="","",IF($BL78&lt;=$BN$3,INDEX($AU$4:$AZ$76,MATCH($Q78,$BN$4:$BN$76,0),BU$2),"")),"")</f>
        <v/>
      </c>
      <c r="BV78" s="196" t="str">
        <f>IF(ISNUMBER($BO78),IF(BS78="","",IF($BL78&lt;=$BN$3,INDEX($AU$4:$BE$76,MATCH($Q78,$BN$4:$BN$76,0),BV$2),"")),"")</f>
        <v/>
      </c>
      <c r="BW78" s="195" t="str">
        <f t="shared" si="79"/>
        <v/>
      </c>
      <c r="BX78" s="196" t="str">
        <f t="shared" si="75"/>
        <v/>
      </c>
      <c r="BY78" s="195" t="str">
        <f t="shared" si="80"/>
        <v/>
      </c>
      <c r="BZ78" s="227" t="str">
        <f t="shared" si="81"/>
        <v/>
      </c>
      <c r="CA78" s="115" t="str">
        <f t="shared" si="89"/>
        <v/>
      </c>
      <c r="CB78" s="170" t="str">
        <f>IF(ISNUMBER($BO78),IF(BS78="","",IF($BL78&lt;=$BN$3,INDEX($AU$4:$BG$76,MATCH($Q78,$BN$4:$BN$76,0),CB$2),"")),"")</f>
        <v/>
      </c>
      <c r="CC78" s="170" t="str">
        <f>IF(ISNUMBER($BO78),IF(BS78="","",IF($BL78&lt;=$BN$3,INDEX($AU$4:$BG$76,MATCH($Q78,$BN$4:$BN$76,0),CC$2),"")),"")</f>
        <v/>
      </c>
      <c r="CD78" s="207" t="str">
        <f t="shared" si="82"/>
        <v/>
      </c>
      <c r="CE78" s="207" t="str">
        <f t="shared" si="83"/>
        <v/>
      </c>
      <c r="CF78" s="207" t="str">
        <f t="shared" si="84"/>
        <v/>
      </c>
      <c r="CG78" s="175"/>
      <c r="CH78" s="104"/>
      <c r="CI78" s="207"/>
      <c r="CJ78" s="172"/>
      <c r="CK78" s="175"/>
      <c r="CL78" s="175"/>
      <c r="CM78" s="104"/>
      <c r="CN78" s="104"/>
      <c r="CO78" s="104"/>
      <c r="CP78" s="104"/>
      <c r="CQ78" s="104" t="s">
        <v>132</v>
      </c>
      <c r="CR78" s="104"/>
      <c r="CS78" s="104"/>
      <c r="CT78" s="104"/>
      <c r="CU78" s="104"/>
      <c r="CV78" s="104"/>
      <c r="CW78" s="104"/>
      <c r="CX78" s="104"/>
      <c r="CY78" s="104"/>
      <c r="CZ78" s="104"/>
      <c r="DA78" s="104"/>
      <c r="DB78" s="104"/>
      <c r="DC78" s="104"/>
      <c r="DD78" s="104"/>
      <c r="DE78" s="104"/>
      <c r="DF78" s="104"/>
      <c r="DG78" s="104"/>
      <c r="DH78" s="104"/>
      <c r="DI78" s="104"/>
      <c r="DJ78" s="104"/>
      <c r="DK78" s="104"/>
      <c r="DL78" s="104"/>
      <c r="DM78" s="104"/>
    </row>
    <row r="79" spans="1:117" ht="14.25" customHeight="1" x14ac:dyDescent="0.25">
      <c r="A79" s="98">
        <f t="shared" si="85"/>
        <v>76</v>
      </c>
      <c r="B79" s="28"/>
      <c r="C79" s="116" t="s">
        <v>338</v>
      </c>
      <c r="D79" s="74" t="s">
        <v>147</v>
      </c>
      <c r="E79" s="74" t="s">
        <v>339</v>
      </c>
      <c r="F79" s="102">
        <v>460595</v>
      </c>
      <c r="G79" s="102">
        <v>7569395</v>
      </c>
      <c r="H79" s="95" t="s">
        <v>340</v>
      </c>
      <c r="I79" s="74" t="s">
        <v>295</v>
      </c>
      <c r="J79" s="74" t="s">
        <v>31</v>
      </c>
      <c r="K79" s="74">
        <v>36</v>
      </c>
      <c r="L79" s="86" t="str">
        <f t="shared" si="44"/>
        <v/>
      </c>
      <c r="M79" s="25" t="str">
        <f t="shared" si="70"/>
        <v xml:space="preserve">Fonte 6 </v>
      </c>
      <c r="N79" s="81">
        <f t="shared" si="86"/>
        <v>463893</v>
      </c>
      <c r="O79" s="81">
        <f t="shared" si="86"/>
        <v>7570046</v>
      </c>
      <c r="P79" s="30">
        <f t="shared" si="87"/>
        <v>11</v>
      </c>
      <c r="Q79" s="30">
        <f t="shared" si="88"/>
        <v>76</v>
      </c>
      <c r="R79" s="39" t="str">
        <f>p_Cambuquira_ii!R14</f>
        <v>468630 m E</v>
      </c>
      <c r="S79" s="39" t="str">
        <f>p_Cambuquira_ii!S14</f>
        <v>7582075 m S</v>
      </c>
      <c r="T79" s="39" t="str">
        <f>p_Cambuquira_ii!T14</f>
        <v>.</v>
      </c>
      <c r="U79" s="164" t="str">
        <f>p_Cambuquira_ii!U14</f>
        <v>Cam2</v>
      </c>
      <c r="V79" s="38" t="str">
        <f>p_Cambuquira_ii!V14</f>
        <v xml:space="preserve">MAR11 </v>
      </c>
      <c r="W79" s="39" t="str">
        <f>p_Cambuquira_ii!W14</f>
        <v xml:space="preserve">NC </v>
      </c>
      <c r="X79" s="38" t="str">
        <f>p_Cambuquira_ii!X14</f>
        <v xml:space="preserve">NC </v>
      </c>
      <c r="Y79" s="33">
        <f>IF(X79=CK$4,CN$4,IF(X79=CK$5,CN$5,IF(X79=CK$6,CN$6,IF(X79=CK$7,CN$7,IF(X79=CK$8,CN$8,IF(X79=CK$9,CN$9,IF(X79=CK$10,CN$10,"")))))))</f>
        <v>4</v>
      </c>
      <c r="Z79" s="53" t="str">
        <f>p_Cambuquira_ii!Z14</f>
        <v xml:space="preserve">- </v>
      </c>
      <c r="AA79" s="54" t="str">
        <f>p_Cambuquira_ii!AA14</f>
        <v xml:space="preserve">sd </v>
      </c>
      <c r="AB79" s="39" t="str">
        <f>p_Cambuquira_ii!AB14</f>
        <v>-</v>
      </c>
      <c r="AC79" s="166">
        <f>p_Cambuquira_ii!AD14</f>
        <v>1714583.3845309</v>
      </c>
      <c r="AD79" s="166">
        <f>p_Cambuquira_ii!AE14</f>
        <v>7535488.1812158003</v>
      </c>
      <c r="AE79" s="39">
        <f>p_Cambuquira_ii!AF14</f>
        <v>903.9</v>
      </c>
      <c r="AF79" s="39">
        <f>p_Cambuquira_ii!AG14</f>
        <v>14</v>
      </c>
      <c r="AG79" s="39">
        <f>p_Cambuquira_ii!AH14</f>
        <v>0</v>
      </c>
      <c r="AH79" s="39"/>
      <c r="AI79" s="39"/>
      <c r="AJ79" s="31"/>
      <c r="AK79" t="str">
        <f>""</f>
        <v/>
      </c>
      <c r="AL79" t="str">
        <f>""</f>
        <v/>
      </c>
      <c r="AM79" t="str">
        <f>""</f>
        <v/>
      </c>
      <c r="AN79" s="36">
        <f>IF(AND(ISNUMBER(Q79),ISNUMBER(AA79)),MAX(AN$4:AN78)+1,0)</f>
        <v>0</v>
      </c>
      <c r="AO79" s="1">
        <f t="shared" si="45"/>
        <v>16.244022180148871</v>
      </c>
      <c r="AP79" s="1">
        <f t="shared" si="46"/>
        <v>1.1940482263912267E-4</v>
      </c>
      <c r="AQ79" s="36">
        <f>IF(AA79=CK$11,0,IF(AND(ISNUMBER(Y79),ISNUMBER(Q79)),MAX(AQ$4:AQ78)+1,0))</f>
        <v>0</v>
      </c>
      <c r="AR79" s="73" t="str">
        <f t="shared" si="71"/>
        <v/>
      </c>
      <c r="AS79" s="73" t="str">
        <f t="shared" si="76"/>
        <v/>
      </c>
      <c r="AT79" s="73" t="str">
        <f t="shared" si="72"/>
        <v/>
      </c>
      <c r="AU79" s="58" t="str">
        <f t="shared" si="73"/>
        <v/>
      </c>
      <c r="AV79" s="58" t="str">
        <f t="shared" si="47"/>
        <v/>
      </c>
      <c r="AW79" s="68" t="str">
        <f t="shared" si="77"/>
        <v/>
      </c>
      <c r="AX79" s="68" t="str">
        <f t="shared" si="74"/>
        <v/>
      </c>
      <c r="AY79" s="160" t="str">
        <f>IF(BH79="",BC79,IF(ISNUMBER(AX79),BC79-BH79,""))</f>
        <v/>
      </c>
      <c r="AZ79" s="160" t="str">
        <f>IF(ISNUMBER(AX79),IF(ISNUMBER(AY79-BD79),AY79-BD79,AY79),"")</f>
        <v/>
      </c>
      <c r="BA79" s="160"/>
      <c r="BB79" s="160"/>
      <c r="BC79" s="68" t="str">
        <f>IF($Q79&lt;=$AQ$3,INDEX($AC$4:$AE$141,$AR79,AE$3),"")</f>
        <v/>
      </c>
      <c r="BD79" s="188" t="str">
        <f>IF($Q79&lt;=$AQ$3,INDEX($Z$4:$AA$141,$AR79,AC$3),"")</f>
        <v/>
      </c>
      <c r="BE79" s="105" t="str">
        <f>IF($Q79&lt;=$AQ$3,INDEX($Z$4:$AA$141,$AR79,AD$3),"")</f>
        <v/>
      </c>
      <c r="BF79" s="71" t="s">
        <v>132</v>
      </c>
      <c r="BG79" s="105"/>
      <c r="BH79" s="158" t="str">
        <f>IF(AU79=BH$3,"",IF(ISNUMBER(AW79),IF(BH$2=0,ABS(BC79-BG79),BC79-BG79),""))</f>
        <v/>
      </c>
      <c r="BI79" s="170" t="str">
        <f>IF(ISNUMBER(BG79),IF(AS79=CS$4,CN$4,IF(AS79=CS$5,CN$5,IF(AS79=CS$6,CN$6,IF(AS79=CS$7,CN$7,IF(AS79=CS$8,CN$8,""))))),"")</f>
        <v/>
      </c>
      <c r="BJ79" s="171" t="str">
        <f>IF(ISNUMBER(BI79),INDEX(CU$4:CU$8,BI79,1),"")</f>
        <v/>
      </c>
      <c r="BK79" s="171" t="s">
        <v>132</v>
      </c>
      <c r="BL79" s="170">
        <f>IF(BI79=1,MAX(BL$4:BL78)+1,0)</f>
        <v>0</v>
      </c>
      <c r="BM79" s="170" t="str">
        <f t="shared" si="78"/>
        <v/>
      </c>
      <c r="BN79" s="170">
        <f>IF(BI79=1,IF(BM79=1,MAX(BN$4:BN78)+1,0),0)</f>
        <v>0</v>
      </c>
      <c r="BO79" s="73" t="str">
        <f>IF(BM79="","",IF(BL79&lt;=BN$3,MATCH(Q79,BN$4:BN$141,0),""))</f>
        <v/>
      </c>
      <c r="BP79" s="198" t="str">
        <f>IF(ISNUMBER($BO79),IF(BM79="","",IF($BL79&lt;=$BN$3,INDEX($AU$4:$AZ$76,MATCH($Q79,$BN$4:$BN$76,0),BP$2),"")),"")</f>
        <v/>
      </c>
      <c r="BQ79" s="195" t="str">
        <f>IF(ISNUMBER($BO79),IF(BN79="","",IF($BL79&lt;=$BN$3,INDEX($AU$4:$AZ$76,MATCH($Q79,$BN$4:$BN$76,0),BQ$2),"")),"")</f>
        <v/>
      </c>
      <c r="BR79" s="196" t="str">
        <f>IF(ISNUMBER($BO79),IF(BO79="","",IF($BL79&lt;=$BN$3,INDEX($AU$4:$AZ$76,MATCH($Q79,$BN$4:$BN$76,0),BR$2),"")),"")</f>
        <v/>
      </c>
      <c r="BS79" s="196" t="str">
        <f>IF(ISNUMBER($BO79),IF(BP79="","",IF($BL79&lt;=$BN$3,INDEX($AU$4:$AZ$76,MATCH($Q79,$BN$4:$BN$76,0),BS$2),"")),"")</f>
        <v/>
      </c>
      <c r="BT79" s="197" t="str">
        <f>IF(ISNUMBER($BO79),IF(BQ79="","",IF($BL79&lt;=$BN$3,INDEX($AU$4:$AZ$76,MATCH($Q79,$BN$4:$BN$76,0),BT$2),"")),"")</f>
        <v/>
      </c>
      <c r="BU79" s="197" t="str">
        <f>IF(ISNUMBER($BO79),IF(BR79="","",IF($BL79&lt;=$BN$3,INDEX($AU$4:$AZ$76,MATCH($Q79,$BN$4:$BN$76,0),BU$2),"")),"")</f>
        <v/>
      </c>
      <c r="BV79" s="196" t="str">
        <f>IF(ISNUMBER($BO79),IF(BS79="","",IF($BL79&lt;=$BN$3,INDEX($AU$4:$BE$76,MATCH($Q79,$BN$4:$BN$76,0),BV$2),"")),"")</f>
        <v/>
      </c>
      <c r="BW79" s="195" t="str">
        <f t="shared" si="79"/>
        <v/>
      </c>
      <c r="BX79" s="196" t="str">
        <f t="shared" si="75"/>
        <v/>
      </c>
      <c r="BY79" s="195" t="str">
        <f t="shared" si="80"/>
        <v/>
      </c>
      <c r="BZ79" s="227" t="str">
        <f t="shared" si="81"/>
        <v/>
      </c>
      <c r="CA79" s="115" t="str">
        <f t="shared" si="89"/>
        <v/>
      </c>
      <c r="CB79" s="170" t="str">
        <f>IF(ISNUMBER($BO79),IF(BS79="","",IF($BL79&lt;=$BN$3,INDEX($AU$4:$BG$76,MATCH($Q79,$BN$4:$BN$76,0),CB$2),"")),"")</f>
        <v/>
      </c>
      <c r="CC79" s="170" t="str">
        <f>IF(ISNUMBER($BO79),IF(BS79="","",IF($BL79&lt;=$BN$3,INDEX($AU$4:$BG$76,MATCH($Q79,$BN$4:$BN$76,0),CC$2),"")),"")</f>
        <v/>
      </c>
      <c r="CD79" s="207" t="str">
        <f t="shared" si="82"/>
        <v/>
      </c>
      <c r="CE79" s="207" t="str">
        <f t="shared" si="83"/>
        <v/>
      </c>
      <c r="CF79" s="207" t="str">
        <f t="shared" si="84"/>
        <v/>
      </c>
      <c r="CG79" s="175"/>
      <c r="CH79" s="104"/>
      <c r="CI79" s="207"/>
      <c r="CJ79" s="172"/>
      <c r="CK79" s="175"/>
      <c r="CL79" s="175"/>
      <c r="CM79" s="104"/>
      <c r="CN79" s="104"/>
      <c r="CO79" s="104"/>
      <c r="CP79" s="104"/>
      <c r="CQ79" s="104" t="s">
        <v>132</v>
      </c>
      <c r="CR79" s="104"/>
      <c r="CS79" s="104"/>
      <c r="CT79" s="104"/>
      <c r="CU79" s="104"/>
      <c r="CV79" s="104"/>
      <c r="CW79" s="104"/>
      <c r="CX79" s="104"/>
      <c r="CY79" s="104"/>
      <c r="CZ79" s="104"/>
      <c r="DA79" s="104"/>
      <c r="DB79" s="104"/>
      <c r="DC79" s="104"/>
      <c r="DD79" s="104"/>
      <c r="DE79" s="104"/>
      <c r="DF79" s="104"/>
      <c r="DG79" s="104"/>
      <c r="DH79" s="104"/>
      <c r="DI79" s="104"/>
      <c r="DJ79" s="104"/>
      <c r="DK79" s="104"/>
      <c r="DL79" s="104"/>
      <c r="DM79" s="104"/>
    </row>
    <row r="80" spans="1:117" ht="14.25" customHeight="1" x14ac:dyDescent="0.25">
      <c r="A80" s="98">
        <f t="shared" si="85"/>
        <v>77</v>
      </c>
      <c r="B80" s="28"/>
      <c r="C80" s="116" t="s">
        <v>338</v>
      </c>
      <c r="D80" s="74" t="s">
        <v>147</v>
      </c>
      <c r="E80" s="74" t="s">
        <v>339</v>
      </c>
      <c r="F80" s="102">
        <v>460595</v>
      </c>
      <c r="G80" s="102">
        <v>7569395</v>
      </c>
      <c r="H80" s="95" t="s">
        <v>340</v>
      </c>
      <c r="I80" s="74" t="s">
        <v>295</v>
      </c>
      <c r="J80" s="74" t="s">
        <v>31</v>
      </c>
      <c r="K80" s="74">
        <v>36</v>
      </c>
      <c r="L80" s="86" t="str">
        <f t="shared" si="44"/>
        <v/>
      </c>
      <c r="M80" s="25" t="str">
        <f t="shared" si="70"/>
        <v xml:space="preserve">LMB06 </v>
      </c>
      <c r="N80" s="81">
        <f t="shared" si="86"/>
        <v>0</v>
      </c>
      <c r="O80" s="81">
        <f t="shared" si="86"/>
        <v>0</v>
      </c>
      <c r="P80" s="30">
        <f t="shared" si="87"/>
        <v>12</v>
      </c>
      <c r="Q80" s="30">
        <f t="shared" si="88"/>
        <v>77</v>
      </c>
      <c r="R80" s="39" t="str">
        <f>p_Cambuquira_ii!R15</f>
        <v>468160 m E</v>
      </c>
      <c r="S80" s="39" t="str">
        <f>p_Cambuquira_ii!S15</f>
        <v>7580269 m S</v>
      </c>
      <c r="T80" s="39" t="str">
        <f>p_Cambuquira_ii!T15</f>
        <v>.</v>
      </c>
      <c r="U80" s="164" t="str">
        <f>p_Cambuquira_ii!U15</f>
        <v>Cam2</v>
      </c>
      <c r="V80" s="38" t="str">
        <f>p_Cambuquira_ii!V15</f>
        <v xml:space="preserve">MAR12 </v>
      </c>
      <c r="W80" s="39" t="str">
        <f>p_Cambuquira_ii!W15</f>
        <v xml:space="preserve">PM </v>
      </c>
      <c r="X80" s="38" t="str">
        <f>p_Cambuquira_ii!X15</f>
        <v xml:space="preserve">PM </v>
      </c>
      <c r="Y80" s="33">
        <f>IF(X80=CK$4,CN$4,IF(X80=CK$5,CN$5,IF(X80=CK$6,CN$6,IF(X80=CK$7,CN$7,IF(X80=CK$8,CN$8,IF(X80=CK$9,CN$9,IF(X80=CK$10,CN$10,"")))))))</f>
        <v>5</v>
      </c>
      <c r="Z80" s="53">
        <f>p_Cambuquira_ii!Z15</f>
        <v>3.5</v>
      </c>
      <c r="AA80" s="54" t="str">
        <f>p_Cambuquira_ii!AA15</f>
        <v xml:space="preserve">sd </v>
      </c>
      <c r="AB80" s="39" t="str">
        <f>p_Cambuquira_ii!AB15</f>
        <v>-</v>
      </c>
      <c r="AC80" s="166">
        <f>p_Cambuquira_ii!AD15</f>
        <v>1713961.2247258001</v>
      </c>
      <c r="AD80" s="166">
        <f>p_Cambuquira_ii!AE15</f>
        <v>7533692.6717341999</v>
      </c>
      <c r="AE80" s="39">
        <f>p_Cambuquira_ii!AF15</f>
        <v>929.3</v>
      </c>
      <c r="AF80" s="39">
        <f>p_Cambuquira_ii!AG15</f>
        <v>13</v>
      </c>
      <c r="AG80" s="39">
        <f>p_Cambuquira_ii!AH15</f>
        <v>0</v>
      </c>
      <c r="AH80" s="39"/>
      <c r="AI80" s="39"/>
      <c r="AJ80" s="31"/>
      <c r="AK80" t="str">
        <f>""</f>
        <v/>
      </c>
      <c r="AL80" t="str">
        <f>""</f>
        <v/>
      </c>
      <c r="AM80" t="str">
        <f>""</f>
        <v/>
      </c>
      <c r="AN80" s="36">
        <f>IF(AND(ISNUMBER(Q80),ISNUMBER(AA80)),MAX(AN$4:AN79)+1,0)</f>
        <v>0</v>
      </c>
      <c r="AO80" s="1" t="e">
        <f t="shared" si="45"/>
        <v>#DIV/0!</v>
      </c>
      <c r="AP80" s="1" t="e">
        <f t="shared" si="46"/>
        <v>#DIV/0!</v>
      </c>
      <c r="AQ80" s="36">
        <f>IF(AA80=CK$11,0,IF(AND(ISNUMBER(Y80),ISNUMBER(Q80)),MAX(AQ$4:AQ79)+1,0))</f>
        <v>0</v>
      </c>
      <c r="AR80" s="73" t="str">
        <f t="shared" si="71"/>
        <v/>
      </c>
      <c r="AS80" s="73" t="str">
        <f t="shared" si="76"/>
        <v/>
      </c>
      <c r="AT80" s="73" t="str">
        <f t="shared" si="72"/>
        <v/>
      </c>
      <c r="AU80" s="58" t="str">
        <f t="shared" si="73"/>
        <v/>
      </c>
      <c r="AV80" s="58" t="str">
        <f t="shared" si="47"/>
        <v/>
      </c>
      <c r="AW80" s="68" t="str">
        <f t="shared" si="77"/>
        <v/>
      </c>
      <c r="AX80" s="68" t="str">
        <f t="shared" si="74"/>
        <v/>
      </c>
      <c r="AY80" s="160" t="str">
        <f>IF(BH80="",BC80,IF(ISNUMBER(AX80),BC80-BH80,""))</f>
        <v/>
      </c>
      <c r="AZ80" s="160" t="str">
        <f>IF(ISNUMBER(AX80),IF(ISNUMBER(AY80-BD80),AY80-BD80,AY80),"")</f>
        <v/>
      </c>
      <c r="BA80" s="160"/>
      <c r="BB80" s="160"/>
      <c r="BC80" s="68" t="str">
        <f>IF($Q80&lt;=$AQ$3,INDEX($AC$4:$AE$141,$AR80,AE$3),"")</f>
        <v/>
      </c>
      <c r="BD80" s="188" t="str">
        <f>IF($Q80&lt;=$AQ$3,INDEX($Z$4:$AA$141,$AR80,AC$3),"")</f>
        <v/>
      </c>
      <c r="BE80" s="105" t="str">
        <f>IF($Q80&lt;=$AQ$3,INDEX($Z$4:$AA$141,$AR80,AD$3),"")</f>
        <v/>
      </c>
      <c r="BF80" s="71" t="s">
        <v>132</v>
      </c>
      <c r="BG80" s="105"/>
      <c r="BH80" s="158" t="str">
        <f>IF(AU80=BH$3,"",IF(ISNUMBER(AW80),IF(BH$2=0,ABS(BC80-BG80),BC80-BG80),""))</f>
        <v/>
      </c>
      <c r="BI80" s="170" t="str">
        <f>IF(ISNUMBER(BG80),IF(AS80=CS$4,CN$4,IF(AS80=CS$5,CN$5,IF(AS80=CS$6,CN$6,IF(AS80=CS$7,CN$7,IF(AS80=CS$8,CN$8,""))))),"")</f>
        <v/>
      </c>
      <c r="BJ80" s="171" t="str">
        <f>IF(ISNUMBER(BI80),INDEX(CU$4:CU$8,BI80,1),"")</f>
        <v/>
      </c>
      <c r="BK80" s="171" t="s">
        <v>132</v>
      </c>
      <c r="BL80" s="170">
        <f>IF(BI80=1,MAX(BL$4:BL79)+1,0)</f>
        <v>0</v>
      </c>
      <c r="BM80" s="170" t="str">
        <f t="shared" si="78"/>
        <v/>
      </c>
      <c r="BN80" s="170">
        <f>IF(BI80=1,IF(BM80=1,MAX(BN$4:BN79)+1,0),0)</f>
        <v>0</v>
      </c>
      <c r="BO80" s="73" t="str">
        <f>IF(BM80="","",IF(BL80&lt;=BN$3,MATCH(Q80,BN$4:BN$141,0),""))</f>
        <v/>
      </c>
      <c r="BP80" s="198" t="str">
        <f>IF(ISNUMBER($BO80),IF(BM80="","",IF($BL80&lt;=$BN$3,INDEX($AU$4:$AZ$76,MATCH($Q80,$BN$4:$BN$76,0),BP$2),"")),"")</f>
        <v/>
      </c>
      <c r="BQ80" s="195" t="str">
        <f>IF(ISNUMBER($BO80),IF(BN80="","",IF($BL80&lt;=$BN$3,INDEX($AU$4:$AZ$76,MATCH($Q80,$BN$4:$BN$76,0),BQ$2),"")),"")</f>
        <v/>
      </c>
      <c r="BR80" s="196" t="str">
        <f>IF(ISNUMBER($BO80),IF(BO80="","",IF($BL80&lt;=$BN$3,INDEX($AU$4:$AZ$76,MATCH($Q80,$BN$4:$BN$76,0),BR$2),"")),"")</f>
        <v/>
      </c>
      <c r="BS80" s="196" t="str">
        <f>IF(ISNUMBER($BO80),IF(BP80="","",IF($BL80&lt;=$BN$3,INDEX($AU$4:$AZ$76,MATCH($Q80,$BN$4:$BN$76,0),BS$2),"")),"")</f>
        <v/>
      </c>
      <c r="BT80" s="197" t="str">
        <f>IF(ISNUMBER($BO80),IF(BQ80="","",IF($BL80&lt;=$BN$3,INDEX($AU$4:$AZ$76,MATCH($Q80,$BN$4:$BN$76,0),BT$2),"")),"")</f>
        <v/>
      </c>
      <c r="BU80" s="197" t="str">
        <f>IF(ISNUMBER($BO80),IF(BR80="","",IF($BL80&lt;=$BN$3,INDEX($AU$4:$AZ$76,MATCH($Q80,$BN$4:$BN$76,0),BU$2),"")),"")</f>
        <v/>
      </c>
      <c r="BV80" s="196" t="str">
        <f>IF(ISNUMBER($BO80),IF(BS80="","",IF($BL80&lt;=$BN$3,INDEX($AU$4:$BE$76,MATCH($Q80,$BN$4:$BN$76,0),BV$2),"")),"")</f>
        <v/>
      </c>
      <c r="BW80" s="195" t="str">
        <f t="shared" si="79"/>
        <v/>
      </c>
      <c r="BX80" s="196" t="str">
        <f t="shared" si="75"/>
        <v/>
      </c>
      <c r="BY80" s="195" t="str">
        <f t="shared" si="80"/>
        <v/>
      </c>
      <c r="BZ80" s="227" t="str">
        <f t="shared" si="81"/>
        <v/>
      </c>
      <c r="CA80" s="115" t="str">
        <f t="shared" si="89"/>
        <v/>
      </c>
      <c r="CB80" s="170" t="str">
        <f>IF(ISNUMBER($BO80),IF(BS80="","",IF($BL80&lt;=$BN$3,INDEX($AU$4:$BG$76,MATCH($Q80,$BN$4:$BN$76,0),CB$2),"")),"")</f>
        <v/>
      </c>
      <c r="CC80" s="170" t="str">
        <f>IF(ISNUMBER($BO80),IF(BS80="","",IF($BL80&lt;=$BN$3,INDEX($AU$4:$BG$76,MATCH($Q80,$BN$4:$BN$76,0),CC$2),"")),"")</f>
        <v/>
      </c>
      <c r="CD80" s="207" t="str">
        <f t="shared" si="82"/>
        <v/>
      </c>
      <c r="CE80" s="207" t="str">
        <f t="shared" si="83"/>
        <v/>
      </c>
      <c r="CF80" s="207" t="str">
        <f t="shared" si="84"/>
        <v/>
      </c>
      <c r="CG80" s="175"/>
      <c r="CH80" s="104"/>
      <c r="CI80" s="207"/>
      <c r="CJ80" s="172"/>
      <c r="CK80" s="175"/>
      <c r="CL80" s="175"/>
      <c r="CM80" s="104"/>
      <c r="CN80" s="104"/>
      <c r="CO80" s="104"/>
      <c r="CP80" s="104"/>
      <c r="CQ80" s="104" t="s">
        <v>132</v>
      </c>
      <c r="CR80" s="104"/>
      <c r="CS80" s="104"/>
      <c r="CT80" s="104"/>
      <c r="CU80" s="104"/>
      <c r="CV80" s="104"/>
      <c r="CW80" s="104"/>
      <c r="CX80" s="104"/>
      <c r="CY80" s="104"/>
      <c r="CZ80" s="104"/>
      <c r="DA80" s="104"/>
      <c r="DB80" s="104"/>
      <c r="DC80" s="104"/>
      <c r="DD80" s="104"/>
      <c r="DE80" s="104"/>
      <c r="DF80" s="104"/>
      <c r="DG80" s="104"/>
      <c r="DH80" s="104"/>
      <c r="DI80" s="104"/>
      <c r="DJ80" s="104"/>
      <c r="DK80" s="104"/>
      <c r="DL80" s="104"/>
      <c r="DM80" s="104"/>
    </row>
    <row r="81" spans="1:117" ht="14.25" customHeight="1" x14ac:dyDescent="0.25">
      <c r="A81" s="98">
        <f t="shared" si="85"/>
        <v>78</v>
      </c>
      <c r="B81" s="28"/>
      <c r="C81" s="116" t="s">
        <v>338</v>
      </c>
      <c r="D81" s="74" t="s">
        <v>147</v>
      </c>
      <c r="E81" s="74" t="s">
        <v>339</v>
      </c>
      <c r="F81" s="102">
        <v>460595</v>
      </c>
      <c r="G81" s="102">
        <v>7569395</v>
      </c>
      <c r="H81" s="95" t="s">
        <v>340</v>
      </c>
      <c r="I81" s="74" t="s">
        <v>295</v>
      </c>
      <c r="J81" s="74" t="s">
        <v>31</v>
      </c>
      <c r="K81" s="74">
        <v>36</v>
      </c>
      <c r="L81" s="86" t="str">
        <f t="shared" si="44"/>
        <v/>
      </c>
      <c r="M81" s="25" t="str">
        <f t="shared" si="70"/>
        <v xml:space="preserve">LMB07 </v>
      </c>
      <c r="N81" s="81">
        <f t="shared" si="86"/>
        <v>466056</v>
      </c>
      <c r="O81" s="81">
        <f t="shared" si="86"/>
        <v>7567883</v>
      </c>
      <c r="P81" s="30">
        <f t="shared" si="87"/>
        <v>13</v>
      </c>
      <c r="Q81" s="30">
        <f t="shared" si="88"/>
        <v>78</v>
      </c>
      <c r="R81" s="39" t="str">
        <f>p_Cambuquira_ii!R16</f>
        <v>468944 m E</v>
      </c>
      <c r="S81" s="39" t="str">
        <f>p_Cambuquira_ii!S16</f>
        <v>7580567 m S</v>
      </c>
      <c r="T81" s="39" t="str">
        <f>p_Cambuquira_ii!T16</f>
        <v>.</v>
      </c>
      <c r="U81" s="164" t="str">
        <f>p_Cambuquira_ii!U16</f>
        <v>Cam2</v>
      </c>
      <c r="V81" s="38" t="str">
        <f>p_Cambuquira_ii!V16</f>
        <v xml:space="preserve">MAR13 </v>
      </c>
      <c r="W81" s="39" t="str">
        <f>p_Cambuquira_ii!W16</f>
        <v xml:space="preserve">NC </v>
      </c>
      <c r="X81" s="38" t="str">
        <f>p_Cambuquira_ii!X16</f>
        <v xml:space="preserve">NC </v>
      </c>
      <c r="Y81" s="33">
        <f>IF(X81=CK$4,CN$4,IF(X81=CK$5,CN$5,IF(X81=CK$6,CN$6,IF(X81=CK$7,CN$7,IF(X81=CK$8,CN$8,IF(X81=CK$9,CN$9,IF(X81=CK$10,CN$10,"")))))))</f>
        <v>4</v>
      </c>
      <c r="Z81" s="53" t="str">
        <f>p_Cambuquira_ii!Z16</f>
        <v xml:space="preserve">- </v>
      </c>
      <c r="AA81" s="54">
        <f>p_Cambuquira_ii!AA16</f>
        <v>360</v>
      </c>
      <c r="AB81" s="39" t="str">
        <f>p_Cambuquira_ii!AB16</f>
        <v>-</v>
      </c>
      <c r="AC81" s="166">
        <f>p_Cambuquira_ii!AD16</f>
        <v>1714781.0045435999</v>
      </c>
      <c r="AD81" s="166">
        <f>p_Cambuquira_ii!AE16</f>
        <v>7533932.1775321998</v>
      </c>
      <c r="AE81" s="39">
        <f>p_Cambuquira_ii!AF16</f>
        <v>960.1</v>
      </c>
      <c r="AF81" s="39">
        <f>p_Cambuquira_ii!AG16</f>
        <v>12</v>
      </c>
      <c r="AG81" s="39">
        <f>p_Cambuquira_ii!AH16</f>
        <v>0</v>
      </c>
      <c r="AH81" s="39"/>
      <c r="AI81" s="39"/>
      <c r="AJ81" s="31"/>
      <c r="AK81" t="str">
        <f>""</f>
        <v/>
      </c>
      <c r="AL81" t="str">
        <f>""</f>
        <v/>
      </c>
      <c r="AM81" t="str">
        <f>""</f>
        <v/>
      </c>
      <c r="AN81" s="36">
        <f>IF(AND(ISNUMBER(Q81),ISNUMBER(AA81)),MAX(AN$4:AN80)+1,0)</f>
        <v>46</v>
      </c>
      <c r="AO81" s="1">
        <f t="shared" si="45"/>
        <v>16.165293822056146</v>
      </c>
      <c r="AP81" s="1">
        <f t="shared" si="46"/>
        <v>1.2686506913492189E-4</v>
      </c>
      <c r="AQ81" s="36">
        <f>IF(AA81=CK$11,0,IF(AND(ISNUMBER(Y81),ISNUMBER(Q81)),MAX(AQ$4:AQ80)+1,0))</f>
        <v>46</v>
      </c>
      <c r="AR81" s="73" t="str">
        <f t="shared" si="71"/>
        <v/>
      </c>
      <c r="AS81" s="73" t="str">
        <f t="shared" si="76"/>
        <v/>
      </c>
      <c r="AT81" s="73" t="str">
        <f t="shared" si="72"/>
        <v/>
      </c>
      <c r="AU81" s="58" t="str">
        <f t="shared" si="73"/>
        <v/>
      </c>
      <c r="AV81" s="58" t="str">
        <f t="shared" si="47"/>
        <v/>
      </c>
      <c r="AW81" s="68" t="str">
        <f t="shared" si="77"/>
        <v/>
      </c>
      <c r="AX81" s="68" t="str">
        <f t="shared" si="74"/>
        <v/>
      </c>
      <c r="AY81" s="160" t="str">
        <f>IF(BH81="",BC81,IF(ISNUMBER(AX81),BC81-BH81,""))</f>
        <v/>
      </c>
      <c r="AZ81" s="160" t="str">
        <f>IF(ISNUMBER(AX81),IF(ISNUMBER(AY81-BD81),AY81-BD81,AY81),"")</f>
        <v/>
      </c>
      <c r="BA81" s="160"/>
      <c r="BB81" s="160"/>
      <c r="BC81" s="68" t="str">
        <f>IF($Q81&lt;=$AQ$3,INDEX($AC$4:$AE$141,$AR81,AE$3),"")</f>
        <v/>
      </c>
      <c r="BD81" s="188" t="str">
        <f>IF($Q81&lt;=$AQ$3,INDEX($Z$4:$AA$141,$AR81,AC$3),"")</f>
        <v/>
      </c>
      <c r="BE81" s="105" t="str">
        <f>IF($Q81&lt;=$AQ$3,INDEX($Z$4:$AA$141,$AR81,AD$3),"")</f>
        <v/>
      </c>
      <c r="BF81" s="71" t="s">
        <v>132</v>
      </c>
      <c r="BG81" s="105"/>
      <c r="BH81" s="158" t="str">
        <f>IF(AU81=BH$3,"",IF(ISNUMBER(AW81),IF(BH$2=0,ABS(BC81-BG81),BC81-BG81),""))</f>
        <v/>
      </c>
      <c r="BI81" s="170" t="str">
        <f>IF(ISNUMBER(BG81),IF(AS81=CS$4,CN$4,IF(AS81=CS$5,CN$5,IF(AS81=CS$6,CN$6,IF(AS81=CS$7,CN$7,IF(AS81=CS$8,CN$8,""))))),"")</f>
        <v/>
      </c>
      <c r="BJ81" s="171" t="str">
        <f>IF(ISNUMBER(BI81),INDEX(CU$4:CU$8,BI81,1),"")</f>
        <v/>
      </c>
      <c r="BK81" s="171" t="s">
        <v>132</v>
      </c>
      <c r="BL81" s="170">
        <f>IF(BI81=1,MAX(BL$4:BL80)+1,0)</f>
        <v>0</v>
      </c>
      <c r="BM81" s="170" t="str">
        <f t="shared" si="78"/>
        <v/>
      </c>
      <c r="BN81" s="170">
        <f>IF(BI81=1,IF(BM81=1,MAX(BN$4:BN80)+1,0),0)</f>
        <v>0</v>
      </c>
      <c r="BO81" s="73" t="str">
        <f>IF(BM81="","",IF(BL81&lt;=BN$3,MATCH(Q81,BN$4:BN$141,0),""))</f>
        <v/>
      </c>
      <c r="BP81" s="198" t="str">
        <f>IF(ISNUMBER($BO81),IF(BM81="","",IF($BL81&lt;=$BN$3,INDEX($AU$4:$AZ$76,MATCH($Q81,$BN$4:$BN$76,0),BP$2),"")),"")</f>
        <v/>
      </c>
      <c r="BQ81" s="195" t="str">
        <f>IF(ISNUMBER($BO81),IF(BN81="","",IF($BL81&lt;=$BN$3,INDEX($AU$4:$AZ$76,MATCH($Q81,$BN$4:$BN$76,0),BQ$2),"")),"")</f>
        <v/>
      </c>
      <c r="BR81" s="196" t="str">
        <f>IF(ISNUMBER($BO81),IF(BO81="","",IF($BL81&lt;=$BN$3,INDEX($AU$4:$AZ$76,MATCH($Q81,$BN$4:$BN$76,0),BR$2),"")),"")</f>
        <v/>
      </c>
      <c r="BS81" s="196" t="str">
        <f>IF(ISNUMBER($BO81),IF(BP81="","",IF($BL81&lt;=$BN$3,INDEX($AU$4:$AZ$76,MATCH($Q81,$BN$4:$BN$76,0),BS$2),"")),"")</f>
        <v/>
      </c>
      <c r="BT81" s="197" t="str">
        <f>IF(ISNUMBER($BO81),IF(BQ81="","",IF($BL81&lt;=$BN$3,INDEX($AU$4:$AZ$76,MATCH($Q81,$BN$4:$BN$76,0),BT$2),"")),"")</f>
        <v/>
      </c>
      <c r="BU81" s="197" t="str">
        <f>IF(ISNUMBER($BO81),IF(BR81="","",IF($BL81&lt;=$BN$3,INDEX($AU$4:$AZ$76,MATCH($Q81,$BN$4:$BN$76,0),BU$2),"")),"")</f>
        <v/>
      </c>
      <c r="BV81" s="196" t="str">
        <f>IF(ISNUMBER($BO81),IF(BS81="","",IF($BL81&lt;=$BN$3,INDEX($AU$4:$BE$76,MATCH($Q81,$BN$4:$BN$76,0),BV$2),"")),"")</f>
        <v/>
      </c>
      <c r="BW81" s="195" t="str">
        <f t="shared" si="79"/>
        <v/>
      </c>
      <c r="BX81" s="196" t="str">
        <f t="shared" si="75"/>
        <v/>
      </c>
      <c r="BY81" s="195" t="str">
        <f t="shared" si="80"/>
        <v/>
      </c>
      <c r="BZ81" s="227" t="str">
        <f t="shared" si="81"/>
        <v/>
      </c>
      <c r="CA81" s="115" t="str">
        <f t="shared" si="89"/>
        <v/>
      </c>
      <c r="CB81" s="170" t="str">
        <f>IF(ISNUMBER($BO81),IF(BS81="","",IF($BL81&lt;=$BN$3,INDEX($AU$4:$BG$76,MATCH($Q81,$BN$4:$BN$76,0),CB$2),"")),"")</f>
        <v/>
      </c>
      <c r="CC81" s="170" t="str">
        <f>IF(ISNUMBER($BO81),IF(BS81="","",IF($BL81&lt;=$BN$3,INDEX($AU$4:$BG$76,MATCH($Q81,$BN$4:$BN$76,0),CC$2),"")),"")</f>
        <v/>
      </c>
      <c r="CD81" s="207" t="str">
        <f t="shared" si="82"/>
        <v/>
      </c>
      <c r="CE81" s="207" t="str">
        <f t="shared" si="83"/>
        <v/>
      </c>
      <c r="CF81" s="207" t="str">
        <f t="shared" si="84"/>
        <v/>
      </c>
      <c r="CG81" s="175"/>
      <c r="CH81" s="104"/>
      <c r="CI81" s="207"/>
      <c r="CJ81" s="172"/>
      <c r="CK81" s="175"/>
      <c r="CL81" s="175"/>
      <c r="CM81" s="104"/>
      <c r="CN81" s="104"/>
      <c r="CO81" s="104"/>
      <c r="CP81" s="104"/>
      <c r="CQ81" s="104" t="s">
        <v>132</v>
      </c>
      <c r="CR81" s="104"/>
      <c r="CS81" s="104"/>
      <c r="CT81" s="104"/>
      <c r="CU81" s="104"/>
      <c r="CV81" s="104"/>
      <c r="CW81" s="104"/>
      <c r="CX81" s="104"/>
      <c r="CY81" s="104"/>
      <c r="CZ81" s="104"/>
      <c r="DA81" s="104"/>
      <c r="DB81" s="104"/>
      <c r="DC81" s="104"/>
      <c r="DD81" s="104"/>
      <c r="DE81" s="104"/>
      <c r="DF81" s="104"/>
      <c r="DG81" s="104"/>
      <c r="DH81" s="104"/>
      <c r="DI81" s="104"/>
      <c r="DJ81" s="104"/>
      <c r="DK81" s="104"/>
      <c r="DL81" s="104"/>
      <c r="DM81" s="104"/>
    </row>
    <row r="82" spans="1:117" ht="14.25" customHeight="1" x14ac:dyDescent="0.25">
      <c r="A82" s="98">
        <f t="shared" si="85"/>
        <v>79</v>
      </c>
      <c r="B82" s="28"/>
      <c r="C82" s="116" t="s">
        <v>338</v>
      </c>
      <c r="D82" s="74" t="s">
        <v>147</v>
      </c>
      <c r="E82" s="74" t="s">
        <v>339</v>
      </c>
      <c r="F82" s="102">
        <v>460595</v>
      </c>
      <c r="G82" s="102">
        <v>7569395</v>
      </c>
      <c r="H82" s="95" t="s">
        <v>340</v>
      </c>
      <c r="I82" s="74" t="s">
        <v>295</v>
      </c>
      <c r="J82" s="74" t="s">
        <v>31</v>
      </c>
      <c r="K82" s="74">
        <v>36</v>
      </c>
      <c r="L82" s="86" t="str">
        <f t="shared" ref="L82:L141" si="90">IF(N82-L$2+M$2-O82=0,1,"")</f>
        <v/>
      </c>
      <c r="M82" s="25" t="str">
        <f t="shared" si="70"/>
        <v xml:space="preserve">LMB08 </v>
      </c>
      <c r="N82" s="81">
        <f t="shared" si="86"/>
        <v>460595</v>
      </c>
      <c r="O82" s="81">
        <f t="shared" si="86"/>
        <v>7569395</v>
      </c>
      <c r="P82" s="30">
        <f t="shared" si="87"/>
        <v>14</v>
      </c>
      <c r="Q82" s="30">
        <f t="shared" si="88"/>
        <v>79</v>
      </c>
      <c r="R82" s="39" t="str">
        <f>p_Cambuquira_ii!R17</f>
        <v>468752 m E</v>
      </c>
      <c r="S82" s="39" t="str">
        <f>p_Cambuquira_ii!S17</f>
        <v>7580782 m S</v>
      </c>
      <c r="T82" s="39" t="str">
        <f>p_Cambuquira_ii!T17</f>
        <v>.</v>
      </c>
      <c r="U82" s="164" t="str">
        <f>p_Cambuquira_ii!U17</f>
        <v>Cam2</v>
      </c>
      <c r="V82" s="38" t="str">
        <f>p_Cambuquira_ii!V17</f>
        <v xml:space="preserve">MAR14 </v>
      </c>
      <c r="W82" s="39" t="str">
        <f>p_Cambuquira_ii!W17</f>
        <v xml:space="preserve">PM </v>
      </c>
      <c r="X82" s="38" t="str">
        <f>p_Cambuquira_ii!X17</f>
        <v xml:space="preserve">PM </v>
      </c>
      <c r="Y82" s="33">
        <f>IF(X82=CK$4,CN$4,IF(X82=CK$5,CN$5,IF(X82=CK$6,CN$6,IF(X82=CK$7,CN$7,IF(X82=CK$8,CN$8,IF(X82=CK$9,CN$9,IF(X82=CK$10,CN$10,"")))))))</f>
        <v>5</v>
      </c>
      <c r="Z82" s="53">
        <f>p_Cambuquira_ii!Z17</f>
        <v>3</v>
      </c>
      <c r="AA82" s="54" t="str">
        <f>p_Cambuquira_ii!AA17</f>
        <v xml:space="preserve">sd </v>
      </c>
      <c r="AB82" s="39" t="str">
        <f>p_Cambuquira_ii!AB17</f>
        <v>-</v>
      </c>
      <c r="AC82" s="166">
        <f>p_Cambuquira_ii!AD17</f>
        <v>1714603.3772841999</v>
      </c>
      <c r="AD82" s="166">
        <f>p_Cambuquira_ii!AE17</f>
        <v>7534165.8510774001</v>
      </c>
      <c r="AE82" s="39">
        <f>p_Cambuquira_ii!AF17</f>
        <v>941.3</v>
      </c>
      <c r="AF82" s="39">
        <f>p_Cambuquira_ii!AG17</f>
        <v>11</v>
      </c>
      <c r="AG82" s="39">
        <f>p_Cambuquira_ii!AH17</f>
        <v>0</v>
      </c>
      <c r="AH82" s="39"/>
      <c r="AI82" s="39"/>
      <c r="AJ82" s="31"/>
      <c r="AK82" t="str">
        <f>""</f>
        <v/>
      </c>
      <c r="AL82" t="str">
        <f>""</f>
        <v/>
      </c>
      <c r="AM82" t="str">
        <f>""</f>
        <v/>
      </c>
      <c r="AN82" s="36">
        <f>IF(AND(ISNUMBER(Q82),ISNUMBER(AA82)),MAX(AN$4:AN81)+1,0)</f>
        <v>0</v>
      </c>
      <c r="AO82" s="1">
        <f t="shared" ref="AO82:AO141" si="91">AD82/N82</f>
        <v>16.35746339208502</v>
      </c>
      <c r="AP82" s="1">
        <f t="shared" ref="AP82:AP141" si="92">AE82/O82</f>
        <v>1.2435604166515288E-4</v>
      </c>
      <c r="AQ82" s="36">
        <f>IF(AA82=CK$11,0,IF(AND(ISNUMBER(Y82),ISNUMBER(Q82)),MAX(AQ$4:AQ81)+1,0))</f>
        <v>0</v>
      </c>
      <c r="AR82" s="73" t="str">
        <f t="shared" si="71"/>
        <v/>
      </c>
      <c r="AS82" s="73" t="str">
        <f t="shared" si="76"/>
        <v/>
      </c>
      <c r="AT82" s="73" t="str">
        <f t="shared" si="72"/>
        <v/>
      </c>
      <c r="AU82" s="58" t="str">
        <f t="shared" si="73"/>
        <v/>
      </c>
      <c r="AV82" s="58" t="str">
        <f t="shared" ref="AV82:AV141" si="93">IF(ISNUMBER(AR82),Q82,"")</f>
        <v/>
      </c>
      <c r="AW82" s="68" t="str">
        <f t="shared" si="77"/>
        <v/>
      </c>
      <c r="AX82" s="68" t="str">
        <f t="shared" si="74"/>
        <v/>
      </c>
      <c r="AY82" s="160" t="str">
        <f>IF(BH82="",BC82,IF(ISNUMBER(AX82),BC82-BH82,""))</f>
        <v/>
      </c>
      <c r="AZ82" s="160" t="str">
        <f>IF(ISNUMBER(AX82),IF(ISNUMBER(AY82-BD82),AY82-BD82,AY82),"")</f>
        <v/>
      </c>
      <c r="BA82" s="160"/>
      <c r="BB82" s="160"/>
      <c r="BC82" s="68" t="str">
        <f>IF($Q82&lt;=$AQ$3,INDEX($AC$4:$AE$141,$AR82,AE$3),"")</f>
        <v/>
      </c>
      <c r="BD82" s="188" t="str">
        <f>IF($Q82&lt;=$AQ$3,INDEX($Z$4:$AA$141,$AR82,AC$3),"")</f>
        <v/>
      </c>
      <c r="BE82" s="105" t="str">
        <f>IF($Q82&lt;=$AQ$3,INDEX($Z$4:$AA$141,$AR82,AD$3),"")</f>
        <v/>
      </c>
      <c r="BF82" s="71" t="s">
        <v>132</v>
      </c>
      <c r="BG82" s="105"/>
      <c r="BH82" s="158" t="str">
        <f>IF(AU82=BH$3,"",IF(ISNUMBER(AW82),IF(BH$2=0,ABS(BC82-BG82),BC82-BG82),""))</f>
        <v/>
      </c>
      <c r="BI82" s="170" t="str">
        <f>IF(ISNUMBER(BG82),IF(AS82=CS$4,CN$4,IF(AS82=CS$5,CN$5,IF(AS82=CS$6,CN$6,IF(AS82=CS$7,CN$7,IF(AS82=CS$8,CN$8,""))))),"")</f>
        <v/>
      </c>
      <c r="BJ82" s="171" t="str">
        <f>IF(ISNUMBER(BI82),INDEX(CU$4:CU$8,BI82,1),"")</f>
        <v/>
      </c>
      <c r="BK82" s="171" t="s">
        <v>132</v>
      </c>
      <c r="BL82" s="170">
        <f>IF(BI82=1,MAX(BL$4:BL81)+1,0)</f>
        <v>0</v>
      </c>
      <c r="BM82" s="170" t="str">
        <f t="shared" si="78"/>
        <v/>
      </c>
      <c r="BN82" s="170">
        <f>IF(BI82=1,IF(BM82=1,MAX(BN$4:BN81)+1,0),0)</f>
        <v>0</v>
      </c>
      <c r="BO82" s="73" t="str">
        <f>IF(BM82="","",IF(BL82&lt;=BN$3,MATCH(Q82,BN$4:BN$141,0),""))</f>
        <v/>
      </c>
      <c r="BP82" s="198" t="str">
        <f>IF(ISNUMBER($BO82),IF(BM82="","",IF($BL82&lt;=$BN$3,INDEX($AU$4:$AZ$76,MATCH($Q82,$BN$4:$BN$76,0),BP$2),"")),"")</f>
        <v/>
      </c>
      <c r="BQ82" s="195" t="str">
        <f>IF(ISNUMBER($BO82),IF(BN82="","",IF($BL82&lt;=$BN$3,INDEX($AU$4:$AZ$76,MATCH($Q82,$BN$4:$BN$76,0),BQ$2),"")),"")</f>
        <v/>
      </c>
      <c r="BR82" s="196" t="str">
        <f>IF(ISNUMBER($BO82),IF(BO82="","",IF($BL82&lt;=$BN$3,INDEX($AU$4:$AZ$76,MATCH($Q82,$BN$4:$BN$76,0),BR$2),"")),"")</f>
        <v/>
      </c>
      <c r="BS82" s="196" t="str">
        <f>IF(ISNUMBER($BO82),IF(BP82="","",IF($BL82&lt;=$BN$3,INDEX($AU$4:$AZ$76,MATCH($Q82,$BN$4:$BN$76,0),BS$2),"")),"")</f>
        <v/>
      </c>
      <c r="BT82" s="197" t="str">
        <f>IF(ISNUMBER($BO82),IF(BQ82="","",IF($BL82&lt;=$BN$3,INDEX($AU$4:$AZ$76,MATCH($Q82,$BN$4:$BN$76,0),BT$2),"")),"")</f>
        <v/>
      </c>
      <c r="BU82" s="197" t="str">
        <f>IF(ISNUMBER($BO82),IF(BR82="","",IF($BL82&lt;=$BN$3,INDEX($AU$4:$AZ$76,MATCH($Q82,$BN$4:$BN$76,0),BU$2),"")),"")</f>
        <v/>
      </c>
      <c r="BV82" s="196" t="str">
        <f>IF(ISNUMBER($BO82),IF(BS82="","",IF($BL82&lt;=$BN$3,INDEX($AU$4:$BE$76,MATCH($Q82,$BN$4:$BN$76,0),BV$2),"")),"")</f>
        <v/>
      </c>
      <c r="BW82" s="195" t="str">
        <f t="shared" si="79"/>
        <v/>
      </c>
      <c r="BX82" s="196" t="str">
        <f t="shared" si="75"/>
        <v/>
      </c>
      <c r="BY82" s="195" t="str">
        <f t="shared" si="80"/>
        <v/>
      </c>
      <c r="BZ82" s="227" t="str">
        <f t="shared" si="81"/>
        <v/>
      </c>
      <c r="CA82" s="115" t="str">
        <f t="shared" si="89"/>
        <v/>
      </c>
      <c r="CB82" s="170" t="str">
        <f>IF(ISNUMBER($BO82),IF(BS82="","",IF($BL82&lt;=$BN$3,INDEX($AU$4:$BG$76,MATCH($Q82,$BN$4:$BN$76,0),CB$2),"")),"")</f>
        <v/>
      </c>
      <c r="CC82" s="170" t="str">
        <f>IF(ISNUMBER($BO82),IF(BS82="","",IF($BL82&lt;=$BN$3,INDEX($AU$4:$BG$76,MATCH($Q82,$BN$4:$BN$76,0),CC$2),"")),"")</f>
        <v/>
      </c>
      <c r="CD82" s="207" t="str">
        <f t="shared" si="82"/>
        <v/>
      </c>
      <c r="CE82" s="207" t="str">
        <f t="shared" si="83"/>
        <v/>
      </c>
      <c r="CF82" s="207" t="str">
        <f t="shared" si="84"/>
        <v/>
      </c>
      <c r="CG82" s="175"/>
      <c r="CH82" s="104"/>
      <c r="CI82" s="207"/>
      <c r="CJ82" s="172"/>
      <c r="CK82" s="175"/>
      <c r="CL82" s="175"/>
      <c r="CM82" s="104"/>
      <c r="CN82" s="104"/>
      <c r="CO82" s="104"/>
      <c r="CP82" s="104"/>
      <c r="CQ82" s="104" t="s">
        <v>132</v>
      </c>
      <c r="CR82" s="104"/>
      <c r="CS82" s="104"/>
      <c r="CT82" s="104"/>
      <c r="CU82" s="104"/>
      <c r="CV82" s="104"/>
      <c r="CW82" s="104"/>
      <c r="CX82" s="104"/>
      <c r="CY82" s="104"/>
      <c r="CZ82" s="104"/>
      <c r="DA82" s="104"/>
      <c r="DB82" s="104"/>
      <c r="DC82" s="104"/>
      <c r="DD82" s="104"/>
      <c r="DE82" s="104"/>
      <c r="DF82" s="104"/>
      <c r="DG82" s="104"/>
      <c r="DH82" s="104"/>
      <c r="DI82" s="104"/>
      <c r="DJ82" s="104"/>
      <c r="DK82" s="104"/>
      <c r="DL82" s="104"/>
      <c r="DM82" s="104"/>
    </row>
    <row r="83" spans="1:117" ht="14.25" customHeight="1" x14ac:dyDescent="0.25">
      <c r="A83" s="98">
        <f t="shared" si="85"/>
        <v>80</v>
      </c>
      <c r="B83" s="28"/>
      <c r="C83" s="116" t="s">
        <v>338</v>
      </c>
      <c r="D83" s="74" t="s">
        <v>147</v>
      </c>
      <c r="E83" s="74" t="s">
        <v>339</v>
      </c>
      <c r="F83" s="102">
        <v>460595</v>
      </c>
      <c r="G83" s="102">
        <v>7569395</v>
      </c>
      <c r="H83" s="95" t="s">
        <v>340</v>
      </c>
      <c r="I83" s="74" t="s">
        <v>295</v>
      </c>
      <c r="J83" s="74" t="s">
        <v>31</v>
      </c>
      <c r="K83" s="74">
        <v>36</v>
      </c>
      <c r="L83" s="86" t="str">
        <f t="shared" si="90"/>
        <v/>
      </c>
      <c r="M83" s="25" t="str">
        <f t="shared" si="70"/>
        <v xml:space="preserve">LMB08 </v>
      </c>
      <c r="N83" s="81">
        <f t="shared" si="86"/>
        <v>460595</v>
      </c>
      <c r="O83" s="81">
        <f t="shared" si="86"/>
        <v>7569395</v>
      </c>
      <c r="P83" s="30">
        <f t="shared" si="87"/>
        <v>15</v>
      </c>
      <c r="Q83" s="30">
        <f t="shared" si="88"/>
        <v>80</v>
      </c>
      <c r="R83" s="39" t="str">
        <f>p_Cambuquira_ii!R18</f>
        <v>469262 m E</v>
      </c>
      <c r="S83" s="39" t="str">
        <f>p_Cambuquira_ii!S18</f>
        <v>7581396 m S</v>
      </c>
      <c r="T83" s="39" t="str">
        <f>p_Cambuquira_ii!T18</f>
        <v>.</v>
      </c>
      <c r="U83" s="164" t="str">
        <f>p_Cambuquira_ii!U18</f>
        <v>Cam2</v>
      </c>
      <c r="V83" s="38" t="str">
        <f>p_Cambuquira_ii!V18</f>
        <v xml:space="preserve">MAR15 </v>
      </c>
      <c r="W83" s="39" t="str">
        <f>p_Cambuquira_ii!W18</f>
        <v xml:space="preserve">NC </v>
      </c>
      <c r="X83" s="38" t="str">
        <f>p_Cambuquira_ii!X18</f>
        <v xml:space="preserve">NC </v>
      </c>
      <c r="Y83" s="33">
        <f>IF(X83=CK$4,CN$4,IF(X83=CK$5,CN$5,IF(X83=CK$6,CN$6,IF(X83=CK$7,CN$7,IF(X83=CK$8,CN$8,IF(X83=CK$9,CN$9,IF(X83=CK$10,CN$10,"")))))))</f>
        <v>4</v>
      </c>
      <c r="Z83" s="53" t="str">
        <f>p_Cambuquira_ii!Z18</f>
        <v xml:space="preserve">- </v>
      </c>
      <c r="AA83" s="54">
        <f>p_Cambuquira_ii!AA18</f>
        <v>1800</v>
      </c>
      <c r="AB83" s="39" t="str">
        <f>p_Cambuquira_ii!AB18</f>
        <v>-</v>
      </c>
      <c r="AC83" s="166">
        <f>p_Cambuquira_ii!AD18</f>
        <v>1715170.4079217</v>
      </c>
      <c r="AD83" s="166">
        <f>p_Cambuquira_ii!AE18</f>
        <v>7534748.1629021</v>
      </c>
      <c r="AE83" s="39">
        <f>p_Cambuquira_ii!AF18</f>
        <v>947.2</v>
      </c>
      <c r="AF83" s="39">
        <f>p_Cambuquira_ii!AG18</f>
        <v>10</v>
      </c>
      <c r="AG83" s="39">
        <f>p_Cambuquira_ii!AH18</f>
        <v>0</v>
      </c>
      <c r="AH83" s="39"/>
      <c r="AI83" s="39"/>
      <c r="AJ83" s="31"/>
      <c r="AK83" t="str">
        <f>""</f>
        <v/>
      </c>
      <c r="AL83" t="str">
        <f>""</f>
        <v/>
      </c>
      <c r="AM83" t="str">
        <f>""</f>
        <v/>
      </c>
      <c r="AN83" s="36">
        <f>IF(AND(ISNUMBER(Q83),ISNUMBER(AA83)),MAX(AN$4:AN82)+1,0)</f>
        <v>47</v>
      </c>
      <c r="AO83" s="1">
        <f t="shared" si="91"/>
        <v>16.358727652063308</v>
      </c>
      <c r="AP83" s="1">
        <f t="shared" si="92"/>
        <v>1.2513549629792077E-4</v>
      </c>
      <c r="AQ83" s="36">
        <f>IF(AA83=CK$11,0,IF(AND(ISNUMBER(Y83),ISNUMBER(Q83)),MAX(AQ$4:AQ82)+1,0))</f>
        <v>47</v>
      </c>
      <c r="AR83" s="73" t="str">
        <f t="shared" si="71"/>
        <v/>
      </c>
      <c r="AS83" s="73" t="str">
        <f t="shared" si="76"/>
        <v/>
      </c>
      <c r="AT83" s="73" t="str">
        <f t="shared" si="72"/>
        <v/>
      </c>
      <c r="AU83" s="58" t="str">
        <f t="shared" si="73"/>
        <v/>
      </c>
      <c r="AV83" s="58" t="str">
        <f t="shared" si="93"/>
        <v/>
      </c>
      <c r="AW83" s="68" t="str">
        <f t="shared" si="77"/>
        <v/>
      </c>
      <c r="AX83" s="68" t="str">
        <f t="shared" si="74"/>
        <v/>
      </c>
      <c r="AY83" s="160" t="str">
        <f>IF(BH83="",BC83,IF(ISNUMBER(AX83),BC83-BH83,""))</f>
        <v/>
      </c>
      <c r="AZ83" s="160" t="str">
        <f>IF(ISNUMBER(AX83),IF(ISNUMBER(AY83-BD83),AY83-BD83,AY83),"")</f>
        <v/>
      </c>
      <c r="BA83" s="160"/>
      <c r="BB83" s="160"/>
      <c r="BC83" s="68" t="str">
        <f>IF($Q83&lt;=$AQ$3,INDEX($AC$4:$AE$141,$AR83,AE$3),"")</f>
        <v/>
      </c>
      <c r="BD83" s="188" t="str">
        <f>IF($Q83&lt;=$AQ$3,INDEX($Z$4:$AA$141,$AR83,AC$3),"")</f>
        <v/>
      </c>
      <c r="BE83" s="105" t="str">
        <f>IF($Q83&lt;=$AQ$3,INDEX($Z$4:$AA$141,$AR83,AD$3),"")</f>
        <v/>
      </c>
      <c r="BF83" s="71" t="s">
        <v>132</v>
      </c>
      <c r="BG83" s="105"/>
      <c r="BH83" s="158" t="str">
        <f>IF(AU83=BH$3,"",IF(ISNUMBER(AW83),IF(BH$2=0,ABS(BC83-BG83),BC83-BG83),""))</f>
        <v/>
      </c>
      <c r="BI83" s="170" t="str">
        <f>IF(ISNUMBER(BG83),IF(AS83=CS$4,CN$4,IF(AS83=CS$5,CN$5,IF(AS83=CS$6,CN$6,IF(AS83=CS$7,CN$7,IF(AS83=CS$8,CN$8,""))))),"")</f>
        <v/>
      </c>
      <c r="BJ83" s="171" t="str">
        <f>IF(ISNUMBER(BI83),INDEX(CU$4:CU$8,BI83,1),"")</f>
        <v/>
      </c>
      <c r="BK83" s="171" t="s">
        <v>132</v>
      </c>
      <c r="BL83" s="170">
        <f>IF(BI83=1,MAX(BL$4:BL82)+1,0)</f>
        <v>0</v>
      </c>
      <c r="BM83" s="170" t="str">
        <f t="shared" si="78"/>
        <v/>
      </c>
      <c r="BN83" s="170">
        <f>IF(BI83=1,IF(BM83=1,MAX(BN$4:BN82)+1,0),0)</f>
        <v>0</v>
      </c>
      <c r="BO83" s="73" t="str">
        <f>IF(BM83="","",IF(BL83&lt;=BN$3,MATCH(Q83,BN$4:BN$141,0),""))</f>
        <v/>
      </c>
      <c r="BP83" s="198" t="str">
        <f>IF(ISNUMBER($BO83),IF(BM83="","",IF($BL83&lt;=$BN$3,INDEX($AU$4:$AZ$76,MATCH($Q83,$BN$4:$BN$76,0),BP$2),"")),"")</f>
        <v/>
      </c>
      <c r="BQ83" s="195" t="str">
        <f>IF(ISNUMBER($BO83),IF(BN83="","",IF($BL83&lt;=$BN$3,INDEX($AU$4:$AZ$76,MATCH($Q83,$BN$4:$BN$76,0),BQ$2),"")),"")</f>
        <v/>
      </c>
      <c r="BR83" s="196" t="str">
        <f>IF(ISNUMBER($BO83),IF(BO83="","",IF($BL83&lt;=$BN$3,INDEX($AU$4:$AZ$76,MATCH($Q83,$BN$4:$BN$76,0),BR$2),"")),"")</f>
        <v/>
      </c>
      <c r="BS83" s="196" t="str">
        <f>IF(ISNUMBER($BO83),IF(BP83="","",IF($BL83&lt;=$BN$3,INDEX($AU$4:$AZ$76,MATCH($Q83,$BN$4:$BN$76,0),BS$2),"")),"")</f>
        <v/>
      </c>
      <c r="BT83" s="197" t="str">
        <f>IF(ISNUMBER($BO83),IF(BQ83="","",IF($BL83&lt;=$BN$3,INDEX($AU$4:$AZ$76,MATCH($Q83,$BN$4:$BN$76,0),BT$2),"")),"")</f>
        <v/>
      </c>
      <c r="BU83" s="197" t="str">
        <f>IF(ISNUMBER($BO83),IF(BR83="","",IF($BL83&lt;=$BN$3,INDEX($AU$4:$AZ$76,MATCH($Q83,$BN$4:$BN$76,0),BU$2),"")),"")</f>
        <v/>
      </c>
      <c r="BV83" s="196" t="str">
        <f>IF(ISNUMBER($BO83),IF(BS83="","",IF($BL83&lt;=$BN$3,INDEX($AU$4:$BE$76,MATCH($Q83,$BN$4:$BN$76,0),BV$2),"")),"")</f>
        <v/>
      </c>
      <c r="BW83" s="195" t="str">
        <f t="shared" si="79"/>
        <v/>
      </c>
      <c r="BX83" s="196" t="str">
        <f t="shared" si="75"/>
        <v/>
      </c>
      <c r="BY83" s="195" t="str">
        <f t="shared" si="80"/>
        <v/>
      </c>
      <c r="BZ83" s="227" t="str">
        <f t="shared" si="81"/>
        <v/>
      </c>
      <c r="CA83" s="115" t="str">
        <f t="shared" si="89"/>
        <v/>
      </c>
      <c r="CB83" s="170" t="str">
        <f>IF(ISNUMBER($BO83),IF(BS83="","",IF($BL83&lt;=$BN$3,INDEX($AU$4:$BG$76,MATCH($Q83,$BN$4:$BN$76,0),CB$2),"")),"")</f>
        <v/>
      </c>
      <c r="CC83" s="170" t="str">
        <f>IF(ISNUMBER($BO83),IF(BS83="","",IF($BL83&lt;=$BN$3,INDEX($AU$4:$BG$76,MATCH($Q83,$BN$4:$BN$76,0),CC$2),"")),"")</f>
        <v/>
      </c>
      <c r="CD83" s="207" t="str">
        <f t="shared" si="82"/>
        <v/>
      </c>
      <c r="CE83" s="207" t="str">
        <f t="shared" si="83"/>
        <v/>
      </c>
      <c r="CF83" s="207" t="str">
        <f t="shared" si="84"/>
        <v/>
      </c>
      <c r="CG83" s="175"/>
      <c r="CH83" s="104"/>
      <c r="CI83" s="207"/>
      <c r="CJ83" s="172"/>
      <c r="CK83" s="175"/>
      <c r="CL83" s="175"/>
      <c r="CM83" s="104"/>
      <c r="CN83" s="104"/>
      <c r="CO83" s="104"/>
      <c r="CP83" s="104"/>
      <c r="CQ83" s="104" t="s">
        <v>132</v>
      </c>
      <c r="CR83" s="104"/>
      <c r="CS83" s="104"/>
      <c r="CT83" s="104"/>
      <c r="CU83" s="104"/>
      <c r="CV83" s="104"/>
      <c r="CW83" s="104"/>
      <c r="CX83" s="104"/>
      <c r="CY83" s="104"/>
      <c r="CZ83" s="104"/>
      <c r="DA83" s="104"/>
      <c r="DB83" s="104"/>
      <c r="DC83" s="104"/>
      <c r="DD83" s="104"/>
      <c r="DE83" s="104"/>
      <c r="DF83" s="104"/>
      <c r="DG83" s="104"/>
      <c r="DH83" s="104"/>
      <c r="DI83" s="104"/>
      <c r="DJ83" s="104"/>
      <c r="DK83" s="104"/>
      <c r="DL83" s="104"/>
      <c r="DM83" s="104"/>
    </row>
    <row r="84" spans="1:117" ht="14.25" customHeight="1" x14ac:dyDescent="0.25">
      <c r="A84" s="98">
        <f t="shared" si="85"/>
        <v>81</v>
      </c>
      <c r="B84" s="28"/>
      <c r="C84" s="116" t="s">
        <v>338</v>
      </c>
      <c r="D84" s="74" t="s">
        <v>147</v>
      </c>
      <c r="E84" s="74" t="s">
        <v>339</v>
      </c>
      <c r="F84" s="102">
        <v>460595</v>
      </c>
      <c r="G84" s="102">
        <v>7569395</v>
      </c>
      <c r="H84" s="95" t="s">
        <v>340</v>
      </c>
      <c r="I84" s="74" t="s">
        <v>295</v>
      </c>
      <c r="J84" s="74" t="s">
        <v>31</v>
      </c>
      <c r="K84" s="74">
        <v>36</v>
      </c>
      <c r="L84" s="86" t="str">
        <f t="shared" si="90"/>
        <v/>
      </c>
      <c r="M84" s="25" t="str">
        <f t="shared" si="70"/>
        <v xml:space="preserve">LMB08 </v>
      </c>
      <c r="N84" s="81">
        <f t="shared" si="86"/>
        <v>460595</v>
      </c>
      <c r="O84" s="81">
        <f t="shared" si="86"/>
        <v>7569395</v>
      </c>
      <c r="P84" s="30">
        <f t="shared" si="87"/>
        <v>16</v>
      </c>
      <c r="Q84" s="30">
        <f t="shared" si="88"/>
        <v>81</v>
      </c>
      <c r="R84" s="39" t="str">
        <f>p_Cambuquira_ii!R19</f>
        <v>468297 m E</v>
      </c>
      <c r="S84" s="39" t="str">
        <f>p_Cambuquira_ii!S19</f>
        <v>7583640 m S</v>
      </c>
      <c r="T84" s="39" t="str">
        <f>p_Cambuquira_ii!T19</f>
        <v>.</v>
      </c>
      <c r="U84" s="164" t="str">
        <f>p_Cambuquira_ii!U19</f>
        <v>Cam2</v>
      </c>
      <c r="V84" s="38" t="str">
        <f>p_Cambuquira_ii!V19</f>
        <v xml:space="preserve">MAR16 </v>
      </c>
      <c r="W84" s="39" t="str">
        <f>p_Cambuquira_ii!W19</f>
        <v xml:space="preserve">NC </v>
      </c>
      <c r="X84" s="38" t="str">
        <f>p_Cambuquira_ii!X19</f>
        <v xml:space="preserve">NC </v>
      </c>
      <c r="Y84" s="33">
        <f>IF(X84=CK$4,CN$4,IF(X84=CK$5,CN$5,IF(X84=CK$6,CN$6,IF(X84=CK$7,CN$7,IF(X84=CK$8,CN$8,IF(X84=CK$9,CN$9,IF(X84=CK$10,CN$10,"")))))))</f>
        <v>4</v>
      </c>
      <c r="Z84" s="53" t="str">
        <f>p_Cambuquira_ii!Z19</f>
        <v xml:space="preserve">- </v>
      </c>
      <c r="AA84" s="54">
        <f>p_Cambuquira_ii!AA19</f>
        <v>1800</v>
      </c>
      <c r="AB84" s="39" t="str">
        <f>p_Cambuquira_ii!AB19</f>
        <v>-</v>
      </c>
      <c r="AC84" s="166">
        <f>p_Cambuquira_ii!AD19</f>
        <v>1714370.9791908001</v>
      </c>
      <c r="AD84" s="166">
        <f>p_Cambuquira_ii!AE19</f>
        <v>7537103.5517232995</v>
      </c>
      <c r="AE84" s="39">
        <f>p_Cambuquira_ii!AF19</f>
        <v>906.6</v>
      </c>
      <c r="AF84" s="39">
        <f>p_Cambuquira_ii!AG19</f>
        <v>9</v>
      </c>
      <c r="AG84" s="39">
        <f>p_Cambuquira_ii!AH19</f>
        <v>0</v>
      </c>
      <c r="AH84" s="39"/>
      <c r="AI84" s="39"/>
      <c r="AJ84" s="31"/>
      <c r="AK84" t="str">
        <f>""</f>
        <v/>
      </c>
      <c r="AL84" t="str">
        <f>""</f>
        <v/>
      </c>
      <c r="AM84" t="str">
        <f>""</f>
        <v/>
      </c>
      <c r="AN84" s="36">
        <f>IF(AND(ISNUMBER(Q84),ISNUMBER(AA84)),MAX(AN$4:AN83)+1,0)</f>
        <v>48</v>
      </c>
      <c r="AO84" s="1">
        <f t="shared" si="91"/>
        <v>16.363841447960354</v>
      </c>
      <c r="AP84" s="1">
        <f t="shared" si="92"/>
        <v>1.1977179153684013E-4</v>
      </c>
      <c r="AQ84" s="36">
        <f>IF(AA84=CK$11,0,IF(AND(ISNUMBER(Y84),ISNUMBER(Q84)),MAX(AQ$4:AQ83)+1,0))</f>
        <v>48</v>
      </c>
      <c r="AR84" s="73" t="str">
        <f t="shared" si="71"/>
        <v/>
      </c>
      <c r="AS84" s="73" t="str">
        <f t="shared" si="76"/>
        <v/>
      </c>
      <c r="AT84" s="73" t="str">
        <f t="shared" si="72"/>
        <v/>
      </c>
      <c r="AU84" s="58" t="str">
        <f t="shared" si="73"/>
        <v/>
      </c>
      <c r="AV84" s="58" t="str">
        <f t="shared" si="93"/>
        <v/>
      </c>
      <c r="AW84" s="68" t="str">
        <f t="shared" si="77"/>
        <v/>
      </c>
      <c r="AX84" s="68" t="str">
        <f t="shared" si="74"/>
        <v/>
      </c>
      <c r="AY84" s="160" t="str">
        <f>IF(BH84="",BC84,IF(ISNUMBER(AX84),BC84-BH84,""))</f>
        <v/>
      </c>
      <c r="AZ84" s="160" t="str">
        <f>IF(ISNUMBER(AX84),IF(ISNUMBER(AY84-BD84),AY84-BD84,AY84),"")</f>
        <v/>
      </c>
      <c r="BA84" s="160"/>
      <c r="BB84" s="160"/>
      <c r="BC84" s="68" t="str">
        <f>IF($Q84&lt;=$AQ$3,INDEX($AC$4:$AE$141,$AR84,AE$3),"")</f>
        <v/>
      </c>
      <c r="BD84" s="188" t="str">
        <f>IF($Q84&lt;=$AQ$3,INDEX($Z$4:$AA$141,$AR84,AC$3),"")</f>
        <v/>
      </c>
      <c r="BE84" s="105" t="str">
        <f>IF($Q84&lt;=$AQ$3,INDEX($Z$4:$AA$141,$AR84,AD$3),"")</f>
        <v/>
      </c>
      <c r="BF84" s="71" t="s">
        <v>132</v>
      </c>
      <c r="BG84" s="105"/>
      <c r="BH84" s="158" t="str">
        <f>IF(AU84=BH$3,"",IF(ISNUMBER(AW84),IF(BH$2=0,ABS(BC84-BG84),BC84-BG84),""))</f>
        <v/>
      </c>
      <c r="BI84" s="170" t="str">
        <f>IF(ISNUMBER(BG84),IF(AS84=CS$4,CN$4,IF(AS84=CS$5,CN$5,IF(AS84=CS$6,CN$6,IF(AS84=CS$7,CN$7,IF(AS84=CS$8,CN$8,""))))),"")</f>
        <v/>
      </c>
      <c r="BJ84" s="171" t="str">
        <f>IF(ISNUMBER(BI84),INDEX(CU$4:CU$8,BI84,1),"")</f>
        <v/>
      </c>
      <c r="BK84" s="171" t="s">
        <v>132</v>
      </c>
      <c r="BL84" s="170">
        <f>IF(BI84=1,MAX(BL$4:BL83)+1,0)</f>
        <v>0</v>
      </c>
      <c r="BM84" s="170" t="str">
        <f t="shared" si="78"/>
        <v/>
      </c>
      <c r="BN84" s="170">
        <f>IF(BI84=1,IF(BM84=1,MAX(BN$4:BN83)+1,0),0)</f>
        <v>0</v>
      </c>
      <c r="BO84" s="73" t="str">
        <f>IF(BM84="","",IF(BL84&lt;=BN$3,MATCH(Q84,BN$4:BN$141,0),""))</f>
        <v/>
      </c>
      <c r="BP84" s="198" t="str">
        <f>IF(ISNUMBER($BO84),IF(BM84="","",IF($BL84&lt;=$BN$3,INDEX($AU$4:$AZ$76,MATCH($Q84,$BN$4:$BN$76,0),BP$2),"")),"")</f>
        <v/>
      </c>
      <c r="BQ84" s="195" t="str">
        <f>IF(ISNUMBER($BO84),IF(BN84="","",IF($BL84&lt;=$BN$3,INDEX($AU$4:$AZ$76,MATCH($Q84,$BN$4:$BN$76,0),BQ$2),"")),"")</f>
        <v/>
      </c>
      <c r="BR84" s="196" t="str">
        <f>IF(ISNUMBER($BO84),IF(BO84="","",IF($BL84&lt;=$BN$3,INDEX($AU$4:$AZ$76,MATCH($Q84,$BN$4:$BN$76,0),BR$2),"")),"")</f>
        <v/>
      </c>
      <c r="BS84" s="196" t="str">
        <f>IF(ISNUMBER($BO84),IF(BP84="","",IF($BL84&lt;=$BN$3,INDEX($AU$4:$AZ$76,MATCH($Q84,$BN$4:$BN$76,0),BS$2),"")),"")</f>
        <v/>
      </c>
      <c r="BT84" s="197" t="str">
        <f>IF(ISNUMBER($BO84),IF(BQ84="","",IF($BL84&lt;=$BN$3,INDEX($AU$4:$AZ$76,MATCH($Q84,$BN$4:$BN$76,0),BT$2),"")),"")</f>
        <v/>
      </c>
      <c r="BU84" s="197" t="str">
        <f>IF(ISNUMBER($BO84),IF(BR84="","",IF($BL84&lt;=$BN$3,INDEX($AU$4:$AZ$76,MATCH($Q84,$BN$4:$BN$76,0),BU$2),"")),"")</f>
        <v/>
      </c>
      <c r="BV84" s="196" t="str">
        <f>IF(ISNUMBER($BO84),IF(BS84="","",IF($BL84&lt;=$BN$3,INDEX($AU$4:$BE$76,MATCH($Q84,$BN$4:$BN$76,0),BV$2),"")),"")</f>
        <v/>
      </c>
      <c r="BW84" s="195" t="str">
        <f t="shared" si="79"/>
        <v/>
      </c>
      <c r="BX84" s="196" t="str">
        <f t="shared" si="75"/>
        <v/>
      </c>
      <c r="BY84" s="195" t="str">
        <f t="shared" si="80"/>
        <v/>
      </c>
      <c r="BZ84" s="227" t="str">
        <f t="shared" si="81"/>
        <v/>
      </c>
      <c r="CA84" s="115" t="str">
        <f t="shared" si="89"/>
        <v/>
      </c>
      <c r="CB84" s="170" t="str">
        <f>IF(ISNUMBER($BO84),IF(BS84="","",IF($BL84&lt;=$BN$3,INDEX($AU$4:$BG$76,MATCH($Q84,$BN$4:$BN$76,0),CB$2),"")),"")</f>
        <v/>
      </c>
      <c r="CC84" s="170" t="str">
        <f>IF(ISNUMBER($BO84),IF(BS84="","",IF($BL84&lt;=$BN$3,INDEX($AU$4:$BG$76,MATCH($Q84,$BN$4:$BN$76,0),CC$2),"")),"")</f>
        <v/>
      </c>
      <c r="CD84" s="207" t="str">
        <f t="shared" si="82"/>
        <v/>
      </c>
      <c r="CE84" s="207" t="str">
        <f t="shared" si="83"/>
        <v/>
      </c>
      <c r="CF84" s="207" t="str">
        <f t="shared" si="84"/>
        <v/>
      </c>
      <c r="CG84" s="175"/>
      <c r="CH84" s="104"/>
      <c r="CI84" s="207"/>
      <c r="CJ84" s="172"/>
      <c r="CK84" s="175"/>
      <c r="CL84" s="175"/>
      <c r="CM84" s="104"/>
      <c r="CN84" s="104"/>
      <c r="CO84" s="104"/>
      <c r="CP84" s="104"/>
      <c r="CQ84" s="104" t="s">
        <v>132</v>
      </c>
      <c r="CR84" s="104"/>
      <c r="CS84" s="104"/>
      <c r="CT84" s="104"/>
      <c r="CU84" s="104"/>
      <c r="CV84" s="104"/>
      <c r="CW84" s="104"/>
      <c r="CX84" s="104"/>
      <c r="CY84" s="104"/>
      <c r="CZ84" s="104"/>
      <c r="DA84" s="104"/>
      <c r="DB84" s="104"/>
      <c r="DC84" s="104"/>
      <c r="DD84" s="104"/>
      <c r="DE84" s="104"/>
      <c r="DF84" s="104"/>
      <c r="DG84" s="104"/>
      <c r="DH84" s="104"/>
      <c r="DI84" s="104"/>
      <c r="DJ84" s="104"/>
      <c r="DK84" s="104"/>
      <c r="DL84" s="104"/>
      <c r="DM84" s="104"/>
    </row>
    <row r="85" spans="1:117" ht="14.25" customHeight="1" x14ac:dyDescent="0.25">
      <c r="A85" s="98">
        <f t="shared" si="85"/>
        <v>82</v>
      </c>
      <c r="B85" s="28"/>
      <c r="C85" s="116" t="s">
        <v>338</v>
      </c>
      <c r="D85" s="74" t="s">
        <v>147</v>
      </c>
      <c r="E85" s="74" t="s">
        <v>339</v>
      </c>
      <c r="F85" s="102">
        <v>460595</v>
      </c>
      <c r="G85" s="102">
        <v>7569395</v>
      </c>
      <c r="H85" s="95" t="s">
        <v>340</v>
      </c>
      <c r="I85" s="74" t="s">
        <v>295</v>
      </c>
      <c r="J85" s="74" t="s">
        <v>31</v>
      </c>
      <c r="K85" s="74">
        <v>36</v>
      </c>
      <c r="L85" s="86" t="str">
        <f t="shared" si="90"/>
        <v/>
      </c>
      <c r="M85" s="25" t="str">
        <f t="shared" si="70"/>
        <v xml:space="preserve">LMB08 </v>
      </c>
      <c r="N85" s="81">
        <f t="shared" si="86"/>
        <v>460595</v>
      </c>
      <c r="O85" s="81">
        <f t="shared" si="86"/>
        <v>7569395</v>
      </c>
      <c r="P85" s="30">
        <f t="shared" si="87"/>
        <v>17</v>
      </c>
      <c r="Q85" s="30">
        <f t="shared" si="88"/>
        <v>82</v>
      </c>
      <c r="R85" s="39" t="str">
        <f>p_Cambuquira_ii!R20</f>
        <v>468540 m E</v>
      </c>
      <c r="S85" s="39" t="str">
        <f>p_Cambuquira_ii!S20</f>
        <v>7583727 m S</v>
      </c>
      <c r="T85" s="39" t="str">
        <f>p_Cambuquira_ii!T20</f>
        <v>.</v>
      </c>
      <c r="U85" s="164" t="str">
        <f>p_Cambuquira_ii!U20</f>
        <v>Cam2</v>
      </c>
      <c r="V85" s="38" t="str">
        <f>p_Cambuquira_ii!V20</f>
        <v xml:space="preserve">MAR17 </v>
      </c>
      <c r="W85" s="39" t="str">
        <f>p_Cambuquira_ii!W20</f>
        <v xml:space="preserve">NC </v>
      </c>
      <c r="X85" s="38" t="str">
        <f>p_Cambuquira_ii!X20</f>
        <v xml:space="preserve">NC </v>
      </c>
      <c r="Y85" s="33">
        <f>IF(X85=CK$4,CN$4,IF(X85=CK$5,CN$5,IF(X85=CK$6,CN$6,IF(X85=CK$7,CN$7,IF(X85=CK$8,CN$8,IF(X85=CK$9,CN$9,IF(X85=CK$10,CN$10,"")))))))</f>
        <v>4</v>
      </c>
      <c r="Z85" s="53" t="str">
        <f>p_Cambuquira_ii!Z20</f>
        <v xml:space="preserve">- </v>
      </c>
      <c r="AA85" s="54">
        <f>p_Cambuquira_ii!AA20</f>
        <v>1800</v>
      </c>
      <c r="AB85" s="39" t="str">
        <f>p_Cambuquira_ii!AB20</f>
        <v>-</v>
      </c>
      <c r="AC85" s="166">
        <f>p_Cambuquira_ii!AD20</f>
        <v>1714624.6320682</v>
      </c>
      <c r="AD85" s="166">
        <f>p_Cambuquira_ii!AE20</f>
        <v>7537172.3663670998</v>
      </c>
      <c r="AE85" s="39">
        <f>p_Cambuquira_ii!AF20</f>
        <v>929.4</v>
      </c>
      <c r="AF85" s="39">
        <f>p_Cambuquira_ii!AG20</f>
        <v>8</v>
      </c>
      <c r="AG85" s="39">
        <f>p_Cambuquira_ii!AH20</f>
        <v>0</v>
      </c>
      <c r="AH85" s="39"/>
      <c r="AI85" s="39"/>
      <c r="AJ85" s="31"/>
      <c r="AK85" t="str">
        <f>""</f>
        <v/>
      </c>
      <c r="AL85" t="str">
        <f>""</f>
        <v/>
      </c>
      <c r="AM85" t="str">
        <f>""</f>
        <v/>
      </c>
      <c r="AN85" s="36">
        <f>IF(AND(ISNUMBER(Q85),ISNUMBER(AA85)),MAX(AN$4:AN84)+1,0)</f>
        <v>49</v>
      </c>
      <c r="AO85" s="1">
        <f t="shared" si="91"/>
        <v>16.363990851761525</v>
      </c>
      <c r="AP85" s="1">
        <f t="shared" si="92"/>
        <v>1.227839213041465E-4</v>
      </c>
      <c r="AQ85" s="36">
        <f>IF(AA85=CK$11,0,IF(AND(ISNUMBER(Y85),ISNUMBER(Q85)),MAX(AQ$4:AQ84)+1,0))</f>
        <v>49</v>
      </c>
      <c r="AR85" s="73" t="str">
        <f t="shared" si="71"/>
        <v/>
      </c>
      <c r="AS85" s="73" t="str">
        <f t="shared" si="76"/>
        <v/>
      </c>
      <c r="AT85" s="73" t="str">
        <f t="shared" si="72"/>
        <v/>
      </c>
      <c r="AU85" s="58" t="str">
        <f t="shared" si="73"/>
        <v/>
      </c>
      <c r="AV85" s="58" t="str">
        <f t="shared" si="93"/>
        <v/>
      </c>
      <c r="AW85" s="68" t="str">
        <f t="shared" si="77"/>
        <v/>
      </c>
      <c r="AX85" s="68" t="str">
        <f t="shared" si="74"/>
        <v/>
      </c>
      <c r="AY85" s="160" t="str">
        <f>IF(BH85="",BC85,IF(ISNUMBER(AX85),BC85-BH85,""))</f>
        <v/>
      </c>
      <c r="AZ85" s="160" t="str">
        <f>IF(ISNUMBER(AX85),IF(ISNUMBER(AY85-BD85),AY85-BD85,AY85),"")</f>
        <v/>
      </c>
      <c r="BA85" s="160"/>
      <c r="BB85" s="160"/>
      <c r="BC85" s="68" t="str">
        <f>IF($Q85&lt;=$AQ$3,INDEX($AC$4:$AE$141,$AR85,AE$3),"")</f>
        <v/>
      </c>
      <c r="BD85" s="188" t="str">
        <f>IF($Q85&lt;=$AQ$3,INDEX($Z$4:$AA$141,$AR85,AC$3),"")</f>
        <v/>
      </c>
      <c r="BE85" s="105" t="str">
        <f>IF($Q85&lt;=$AQ$3,INDEX($Z$4:$AA$141,$AR85,AD$3),"")</f>
        <v/>
      </c>
      <c r="BF85" s="71" t="s">
        <v>132</v>
      </c>
      <c r="BG85" s="105"/>
      <c r="BH85" s="158" t="str">
        <f>IF(AU85=BH$3,"",IF(ISNUMBER(AW85),IF(BH$2=0,ABS(BC85-BG85),BC85-BG85),""))</f>
        <v/>
      </c>
      <c r="BI85" s="170" t="str">
        <f>IF(ISNUMBER(BG85),IF(AS85=CS$4,CN$4,IF(AS85=CS$5,CN$5,IF(AS85=CS$6,CN$6,IF(AS85=CS$7,CN$7,IF(AS85=CS$8,CN$8,""))))),"")</f>
        <v/>
      </c>
      <c r="BJ85" s="171" t="str">
        <f>IF(ISNUMBER(BI85),INDEX(CU$4:CU$8,BI85,1),"")</f>
        <v/>
      </c>
      <c r="BK85" s="171" t="s">
        <v>132</v>
      </c>
      <c r="BL85" s="170">
        <f>IF(BI85=1,MAX(BL$4:BL84)+1,0)</f>
        <v>0</v>
      </c>
      <c r="BM85" s="170" t="str">
        <f t="shared" si="78"/>
        <v/>
      </c>
      <c r="BN85" s="170">
        <f>IF(BI85=1,IF(BM85=1,MAX(BN$4:BN84)+1,0),0)</f>
        <v>0</v>
      </c>
      <c r="BO85" s="73" t="str">
        <f>IF(BM85="","",IF(BL85&lt;=BN$3,MATCH(Q85,BN$4:BN$141,0),""))</f>
        <v/>
      </c>
      <c r="BP85" s="198" t="str">
        <f>IF(ISNUMBER($BO85),IF(BM85="","",IF($BL85&lt;=$BN$3,INDEX($AU$4:$AZ$76,MATCH($Q85,$BN$4:$BN$76,0),BP$2),"")),"")</f>
        <v/>
      </c>
      <c r="BQ85" s="195" t="str">
        <f>IF(ISNUMBER($BO85),IF(BN85="","",IF($BL85&lt;=$BN$3,INDEX($AU$4:$AZ$76,MATCH($Q85,$BN$4:$BN$76,0),BQ$2),"")),"")</f>
        <v/>
      </c>
      <c r="BR85" s="196" t="str">
        <f>IF(ISNUMBER($BO85),IF(BO85="","",IF($BL85&lt;=$BN$3,INDEX($AU$4:$AZ$76,MATCH($Q85,$BN$4:$BN$76,0),BR$2),"")),"")</f>
        <v/>
      </c>
      <c r="BS85" s="196" t="str">
        <f>IF(ISNUMBER($BO85),IF(BP85="","",IF($BL85&lt;=$BN$3,INDEX($AU$4:$AZ$76,MATCH($Q85,$BN$4:$BN$76,0),BS$2),"")),"")</f>
        <v/>
      </c>
      <c r="BT85" s="197" t="str">
        <f>IF(ISNUMBER($BO85),IF(BQ85="","",IF($BL85&lt;=$BN$3,INDEX($AU$4:$AZ$76,MATCH($Q85,$BN$4:$BN$76,0),BT$2),"")),"")</f>
        <v/>
      </c>
      <c r="BU85" s="197" t="str">
        <f>IF(ISNUMBER($BO85),IF(BR85="","",IF($BL85&lt;=$BN$3,INDEX($AU$4:$AZ$76,MATCH($Q85,$BN$4:$BN$76,0),BU$2),"")),"")</f>
        <v/>
      </c>
      <c r="BV85" s="196" t="str">
        <f>IF(ISNUMBER($BO85),IF(BS85="","",IF($BL85&lt;=$BN$3,INDEX($AU$4:$BE$76,MATCH($Q85,$BN$4:$BN$76,0),BV$2),"")),"")</f>
        <v/>
      </c>
      <c r="BW85" s="195" t="str">
        <f t="shared" si="79"/>
        <v/>
      </c>
      <c r="BX85" s="196" t="str">
        <f t="shared" si="75"/>
        <v/>
      </c>
      <c r="BY85" s="195" t="str">
        <f t="shared" si="80"/>
        <v/>
      </c>
      <c r="BZ85" s="227" t="str">
        <f t="shared" si="81"/>
        <v/>
      </c>
      <c r="CA85" s="115" t="str">
        <f t="shared" si="89"/>
        <v/>
      </c>
      <c r="CB85" s="170" t="str">
        <f>IF(ISNUMBER($BO85),IF(BS85="","",IF($BL85&lt;=$BN$3,INDEX($AU$4:$BG$76,MATCH($Q85,$BN$4:$BN$76,0),CB$2),"")),"")</f>
        <v/>
      </c>
      <c r="CC85" s="170" t="str">
        <f>IF(ISNUMBER($BO85),IF(BS85="","",IF($BL85&lt;=$BN$3,INDEX($AU$4:$BG$76,MATCH($Q85,$BN$4:$BN$76,0),CC$2),"")),"")</f>
        <v/>
      </c>
      <c r="CD85" s="207" t="str">
        <f t="shared" si="82"/>
        <v/>
      </c>
      <c r="CE85" s="207" t="str">
        <f t="shared" si="83"/>
        <v/>
      </c>
      <c r="CF85" s="207" t="str">
        <f t="shared" si="84"/>
        <v/>
      </c>
      <c r="CG85" s="175"/>
      <c r="CH85" s="104"/>
      <c r="CI85" s="207"/>
      <c r="CJ85" s="172"/>
      <c r="CK85" s="175"/>
      <c r="CL85" s="175"/>
      <c r="CM85" s="104"/>
      <c r="CN85" s="104"/>
      <c r="CO85" s="104"/>
      <c r="CP85" s="104"/>
      <c r="CQ85" s="104" t="s">
        <v>132</v>
      </c>
      <c r="CR85" s="104"/>
      <c r="CS85" s="104"/>
      <c r="CT85" s="104"/>
      <c r="CU85" s="104"/>
      <c r="CV85" s="104"/>
      <c r="CW85" s="104"/>
      <c r="CX85" s="104"/>
      <c r="CY85" s="104"/>
      <c r="CZ85" s="104"/>
      <c r="DA85" s="104"/>
      <c r="DB85" s="104"/>
      <c r="DC85" s="104"/>
      <c r="DD85" s="104"/>
      <c r="DE85" s="104"/>
      <c r="DF85" s="104"/>
      <c r="DG85" s="104"/>
      <c r="DH85" s="104"/>
      <c r="DI85" s="104"/>
      <c r="DJ85" s="104"/>
      <c r="DK85" s="104"/>
      <c r="DL85" s="104"/>
      <c r="DM85" s="104"/>
    </row>
    <row r="86" spans="1:117" ht="14.25" customHeight="1" x14ac:dyDescent="0.25">
      <c r="A86" s="98">
        <f t="shared" si="85"/>
        <v>83</v>
      </c>
      <c r="B86" s="28"/>
      <c r="C86" s="116" t="s">
        <v>338</v>
      </c>
      <c r="D86" s="74" t="s">
        <v>147</v>
      </c>
      <c r="E86" s="74" t="s">
        <v>339</v>
      </c>
      <c r="F86" s="102">
        <v>460595</v>
      </c>
      <c r="G86" s="102">
        <v>7569395</v>
      </c>
      <c r="H86" s="95" t="s">
        <v>340</v>
      </c>
      <c r="I86" s="74" t="s">
        <v>295</v>
      </c>
      <c r="J86" s="74" t="s">
        <v>31</v>
      </c>
      <c r="K86" s="74">
        <v>36</v>
      </c>
      <c r="L86" s="86" t="str">
        <f t="shared" si="90"/>
        <v/>
      </c>
      <c r="M86" s="25" t="str">
        <f t="shared" si="70"/>
        <v xml:space="preserve">LMB08 </v>
      </c>
      <c r="N86" s="81">
        <f t="shared" si="86"/>
        <v>460595</v>
      </c>
      <c r="O86" s="81">
        <f t="shared" si="86"/>
        <v>7569395</v>
      </c>
      <c r="P86" s="30">
        <f t="shared" si="87"/>
        <v>18</v>
      </c>
      <c r="Q86" s="30">
        <f t="shared" si="88"/>
        <v>83</v>
      </c>
      <c r="R86" s="39" t="str">
        <f>p_Cambuquira_ii!R21</f>
        <v>467748 m E</v>
      </c>
      <c r="S86" s="39" t="str">
        <f>p_Cambuquira_ii!S21</f>
        <v>7582413 m S</v>
      </c>
      <c r="T86" s="39" t="str">
        <f>p_Cambuquira_ii!T21</f>
        <v>.</v>
      </c>
      <c r="U86" s="164" t="str">
        <f>p_Cambuquira_ii!U21</f>
        <v>Cam2</v>
      </c>
      <c r="V86" s="38" t="str">
        <f>p_Cambuquira_ii!V21</f>
        <v xml:space="preserve">MAR18 </v>
      </c>
      <c r="W86" s="39" t="str">
        <f>p_Cambuquira_ii!W21</f>
        <v xml:space="preserve">PM </v>
      </c>
      <c r="X86" s="38" t="str">
        <f>p_Cambuquira_ii!X21</f>
        <v xml:space="preserve">PM </v>
      </c>
      <c r="Y86" s="33">
        <f>IF(X86=CK$4,CN$4,IF(X86=CK$5,CN$5,IF(X86=CK$6,CN$6,IF(X86=CK$7,CN$7,IF(X86=CK$8,CN$8,IF(X86=CK$9,CN$9,IF(X86=CK$10,CN$10,"")))))))</f>
        <v>5</v>
      </c>
      <c r="Z86" s="53">
        <f>p_Cambuquira_ii!Z21</f>
        <v>6</v>
      </c>
      <c r="AA86" s="54" t="str">
        <f>p_Cambuquira_ii!AA21</f>
        <v xml:space="preserve">sd </v>
      </c>
      <c r="AB86" s="39" t="str">
        <f>p_Cambuquira_ii!AB21</f>
        <v>-</v>
      </c>
      <c r="AC86" s="166">
        <f>p_Cambuquira_ii!AD21</f>
        <v>1713715.2088319999</v>
      </c>
      <c r="AD86" s="166">
        <f>p_Cambuquira_ii!AE21</f>
        <v>7535902.0981160998</v>
      </c>
      <c r="AE86" s="39">
        <f>p_Cambuquira_ii!AF21</f>
        <v>892.4</v>
      </c>
      <c r="AF86" s="39">
        <f>p_Cambuquira_ii!AG21</f>
        <v>7</v>
      </c>
      <c r="AG86" s="39">
        <f>p_Cambuquira_ii!AH21</f>
        <v>0</v>
      </c>
      <c r="AH86" s="39"/>
      <c r="AI86" s="39"/>
      <c r="AJ86" s="31"/>
      <c r="AK86" t="str">
        <f>""</f>
        <v/>
      </c>
      <c r="AL86" t="str">
        <f>""</f>
        <v/>
      </c>
      <c r="AM86" t="str">
        <f>""</f>
        <v/>
      </c>
      <c r="AN86" s="36">
        <f>IF(AND(ISNUMBER(Q86),ISNUMBER(AA86)),MAX(AN$4:AN85)+1,0)</f>
        <v>0</v>
      </c>
      <c r="AO86" s="1">
        <f t="shared" si="91"/>
        <v>16.361232966306844</v>
      </c>
      <c r="AP86" s="1">
        <f t="shared" si="92"/>
        <v>1.1789581598000897E-4</v>
      </c>
      <c r="AQ86" s="36">
        <f>IF(AA86=CK$11,0,IF(AND(ISNUMBER(Y86),ISNUMBER(Q86)),MAX(AQ$4:AQ85)+1,0))</f>
        <v>0</v>
      </c>
      <c r="AR86" s="73" t="str">
        <f t="shared" si="71"/>
        <v/>
      </c>
      <c r="AS86" s="73" t="str">
        <f t="shared" si="76"/>
        <v/>
      </c>
      <c r="AT86" s="73" t="str">
        <f t="shared" si="72"/>
        <v/>
      </c>
      <c r="AU86" s="58" t="str">
        <f t="shared" si="73"/>
        <v/>
      </c>
      <c r="AV86" s="58" t="str">
        <f t="shared" si="93"/>
        <v/>
      </c>
      <c r="AW86" s="68" t="str">
        <f t="shared" si="77"/>
        <v/>
      </c>
      <c r="AX86" s="68" t="str">
        <f t="shared" si="74"/>
        <v/>
      </c>
      <c r="AY86" s="160" t="str">
        <f>IF(BH86="",BC86,IF(ISNUMBER(AX86),BC86-BH86,""))</f>
        <v/>
      </c>
      <c r="AZ86" s="160" t="str">
        <f>IF(ISNUMBER(AX86),IF(ISNUMBER(AY86-BD86),AY86-BD86,AY86),"")</f>
        <v/>
      </c>
      <c r="BA86" s="160"/>
      <c r="BB86" s="160"/>
      <c r="BC86" s="68" t="str">
        <f>IF($Q86&lt;=$AQ$3,INDEX($AC$4:$AE$141,$AR86,AE$3),"")</f>
        <v/>
      </c>
      <c r="BD86" s="188" t="str">
        <f>IF($Q86&lt;=$AQ$3,INDEX($Z$4:$AA$141,$AR86,AC$3),"")</f>
        <v/>
      </c>
      <c r="BE86" s="105" t="str">
        <f>IF($Q86&lt;=$AQ$3,INDEX($Z$4:$AA$141,$AR86,AD$3),"")</f>
        <v/>
      </c>
      <c r="BF86" s="71" t="s">
        <v>132</v>
      </c>
      <c r="BG86" s="105"/>
      <c r="BH86" s="158" t="str">
        <f>IF(AU86=BH$3,"",IF(ISNUMBER(AW86),IF(BH$2=0,ABS(BC86-BG86),BC86-BG86),""))</f>
        <v/>
      </c>
      <c r="BI86" s="170" t="str">
        <f>IF(ISNUMBER(BG86),IF(AS86=CS$4,CN$4,IF(AS86=CS$5,CN$5,IF(AS86=CS$6,CN$6,IF(AS86=CS$7,CN$7,IF(AS86=CS$8,CN$8,""))))),"")</f>
        <v/>
      </c>
      <c r="BJ86" s="171" t="str">
        <f>IF(ISNUMBER(BI86),INDEX(CU$4:CU$8,BI86,1),"")</f>
        <v/>
      </c>
      <c r="BK86" s="171" t="s">
        <v>132</v>
      </c>
      <c r="BL86" s="170">
        <f>IF(BI86=1,MAX(BL$4:BL85)+1,0)</f>
        <v>0</v>
      </c>
      <c r="BM86" s="170" t="str">
        <f t="shared" si="78"/>
        <v/>
      </c>
      <c r="BN86" s="170">
        <f>IF(BI86=1,IF(BM86=1,MAX(BN$4:BN85)+1,0),0)</f>
        <v>0</v>
      </c>
      <c r="BO86" s="73" t="str">
        <f>IF(BM86="","",IF(BL86&lt;=BN$3,MATCH(Q86,BN$4:BN$141,0),""))</f>
        <v/>
      </c>
      <c r="BP86" s="198" t="str">
        <f>IF(ISNUMBER($BO86),IF(BM86="","",IF($BL86&lt;=$BN$3,INDEX($AU$4:$AZ$76,MATCH($Q86,$BN$4:$BN$76,0),BP$2),"")),"")</f>
        <v/>
      </c>
      <c r="BQ86" s="195" t="str">
        <f>IF(ISNUMBER($BO86),IF(BN86="","",IF($BL86&lt;=$BN$3,INDEX($AU$4:$AZ$76,MATCH($Q86,$BN$4:$BN$76,0),BQ$2),"")),"")</f>
        <v/>
      </c>
      <c r="BR86" s="196" t="str">
        <f>IF(ISNUMBER($BO86),IF(BO86="","",IF($BL86&lt;=$BN$3,INDEX($AU$4:$AZ$76,MATCH($Q86,$BN$4:$BN$76,0),BR$2),"")),"")</f>
        <v/>
      </c>
      <c r="BS86" s="196" t="str">
        <f>IF(ISNUMBER($BO86),IF(BP86="","",IF($BL86&lt;=$BN$3,INDEX($AU$4:$AZ$76,MATCH($Q86,$BN$4:$BN$76,0),BS$2),"")),"")</f>
        <v/>
      </c>
      <c r="BT86" s="197" t="str">
        <f>IF(ISNUMBER($BO86),IF(BQ86="","",IF($BL86&lt;=$BN$3,INDEX($AU$4:$AZ$76,MATCH($Q86,$BN$4:$BN$76,0),BT$2),"")),"")</f>
        <v/>
      </c>
      <c r="BU86" s="197" t="str">
        <f>IF(ISNUMBER($BO86),IF(BR86="","",IF($BL86&lt;=$BN$3,INDEX($AU$4:$AZ$76,MATCH($Q86,$BN$4:$BN$76,0),BU$2),"")),"")</f>
        <v/>
      </c>
      <c r="BV86" s="196" t="str">
        <f>IF(ISNUMBER($BO86),IF(BS86="","",IF($BL86&lt;=$BN$3,INDEX($AU$4:$BE$76,MATCH($Q86,$BN$4:$BN$76,0),BV$2),"")),"")</f>
        <v/>
      </c>
      <c r="BW86" s="195" t="str">
        <f t="shared" si="79"/>
        <v/>
      </c>
      <c r="BX86" s="196" t="str">
        <f t="shared" si="75"/>
        <v/>
      </c>
      <c r="BY86" s="195" t="str">
        <f t="shared" si="80"/>
        <v/>
      </c>
      <c r="BZ86" s="227" t="str">
        <f t="shared" si="81"/>
        <v/>
      </c>
      <c r="CA86" s="115" t="str">
        <f t="shared" si="89"/>
        <v/>
      </c>
      <c r="CB86" s="170" t="str">
        <f>IF(ISNUMBER($BO86),IF(BS86="","",IF($BL86&lt;=$BN$3,INDEX($AU$4:$BG$76,MATCH($Q86,$BN$4:$BN$76,0),CB$2),"")),"")</f>
        <v/>
      </c>
      <c r="CC86" s="170" t="str">
        <f>IF(ISNUMBER($BO86),IF(BS86="","",IF($BL86&lt;=$BN$3,INDEX($AU$4:$BG$76,MATCH($Q86,$BN$4:$BN$76,0),CC$2),"")),"")</f>
        <v/>
      </c>
      <c r="CD86" s="207" t="str">
        <f t="shared" si="82"/>
        <v/>
      </c>
      <c r="CE86" s="207" t="str">
        <f t="shared" si="83"/>
        <v/>
      </c>
      <c r="CF86" s="207" t="str">
        <f t="shared" si="84"/>
        <v/>
      </c>
      <c r="CG86" s="175"/>
      <c r="CH86" s="104"/>
      <c r="CI86" s="207"/>
      <c r="CJ86" s="172"/>
      <c r="CK86" s="175"/>
      <c r="CL86" s="175"/>
      <c r="CM86" s="104"/>
      <c r="CN86" s="104"/>
      <c r="CO86" s="104"/>
      <c r="CP86" s="104"/>
      <c r="CQ86" s="104" t="s">
        <v>132</v>
      </c>
      <c r="CR86" s="104"/>
      <c r="CS86" s="104"/>
      <c r="CT86" s="104"/>
      <c r="CU86" s="104"/>
      <c r="CV86" s="104"/>
      <c r="CW86" s="104"/>
      <c r="CX86" s="104"/>
      <c r="CY86" s="104"/>
      <c r="CZ86" s="104"/>
      <c r="DA86" s="104"/>
      <c r="DB86" s="104"/>
      <c r="DC86" s="104"/>
      <c r="DD86" s="104"/>
      <c r="DE86" s="104"/>
      <c r="DF86" s="104"/>
      <c r="DG86" s="104"/>
      <c r="DH86" s="104"/>
      <c r="DI86" s="104"/>
      <c r="DJ86" s="104"/>
      <c r="DK86" s="104"/>
      <c r="DL86" s="104"/>
      <c r="DM86" s="104"/>
    </row>
    <row r="87" spans="1:117" ht="14.25" customHeight="1" x14ac:dyDescent="0.25">
      <c r="A87" s="98">
        <f t="shared" si="85"/>
        <v>84</v>
      </c>
      <c r="B87" s="28"/>
      <c r="C87" s="116" t="s">
        <v>338</v>
      </c>
      <c r="D87" s="74" t="s">
        <v>147</v>
      </c>
      <c r="E87" s="74" t="s">
        <v>339</v>
      </c>
      <c r="F87" s="102">
        <v>460595</v>
      </c>
      <c r="G87" s="102">
        <v>7569395</v>
      </c>
      <c r="H87" s="95" t="s">
        <v>340</v>
      </c>
      <c r="I87" s="74" t="s">
        <v>295</v>
      </c>
      <c r="J87" s="74" t="s">
        <v>31</v>
      </c>
      <c r="K87" s="74">
        <v>36</v>
      </c>
      <c r="L87" s="86" t="str">
        <f t="shared" si="90"/>
        <v/>
      </c>
      <c r="M87" s="25" t="str">
        <f t="shared" si="70"/>
        <v xml:space="preserve">LMB08 </v>
      </c>
      <c r="N87" s="81">
        <f t="shared" si="86"/>
        <v>460595</v>
      </c>
      <c r="O87" s="81">
        <f t="shared" si="86"/>
        <v>7569395</v>
      </c>
      <c r="P87" s="30">
        <f t="shared" si="87"/>
        <v>19</v>
      </c>
      <c r="Q87" s="30">
        <f t="shared" si="88"/>
        <v>84</v>
      </c>
      <c r="R87" s="39" t="str">
        <f>p_Cambuquira_ii!R22</f>
        <v>467774 m E</v>
      </c>
      <c r="S87" s="39" t="str">
        <f>p_Cambuquira_ii!S22</f>
        <v>7582475 m S</v>
      </c>
      <c r="T87" s="39" t="str">
        <f>p_Cambuquira_ii!T22</f>
        <v>.</v>
      </c>
      <c r="U87" s="164" t="str">
        <f>p_Cambuquira_ii!U22</f>
        <v>Cam2</v>
      </c>
      <c r="V87" s="38" t="str">
        <f>p_Cambuquira_ii!V22</f>
        <v xml:space="preserve">MAR19 </v>
      </c>
      <c r="W87" s="39" t="str">
        <f>p_Cambuquira_ii!W22</f>
        <v xml:space="preserve">NC </v>
      </c>
      <c r="X87" s="38" t="str">
        <f>p_Cambuquira_ii!X22</f>
        <v xml:space="preserve">NC </v>
      </c>
      <c r="Y87" s="33">
        <f>IF(X87=CK$4,CN$4,IF(X87=CK$5,CN$5,IF(X87=CK$6,CN$6,IF(X87=CK$7,CN$7,IF(X87=CK$8,CN$8,IF(X87=CK$9,CN$9,IF(X87=CK$10,CN$10,"")))))))</f>
        <v>4</v>
      </c>
      <c r="Z87" s="53" t="str">
        <f>p_Cambuquira_ii!Z22</f>
        <v xml:space="preserve">- </v>
      </c>
      <c r="AA87" s="54" t="str">
        <f>p_Cambuquira_ii!AA22</f>
        <v xml:space="preserve">sd </v>
      </c>
      <c r="AB87" s="39" t="str">
        <f>p_Cambuquira_ii!AB22</f>
        <v>-</v>
      </c>
      <c r="AC87" s="166">
        <f>p_Cambuquira_ii!AD22</f>
        <v>1713746.5783945001</v>
      </c>
      <c r="AD87" s="166">
        <f>p_Cambuquira_ii!AE22</f>
        <v>7535962.945874</v>
      </c>
      <c r="AE87" s="39">
        <f>p_Cambuquira_ii!AF22</f>
        <v>890.1</v>
      </c>
      <c r="AF87" s="39">
        <f>p_Cambuquira_ii!AG22</f>
        <v>6</v>
      </c>
      <c r="AG87" s="39">
        <f>p_Cambuquira_ii!AH22</f>
        <v>0</v>
      </c>
      <c r="AH87" s="39"/>
      <c r="AI87" s="39"/>
      <c r="AJ87" s="31"/>
      <c r="AK87" t="str">
        <f>""</f>
        <v/>
      </c>
      <c r="AL87" t="str">
        <f>""</f>
        <v/>
      </c>
      <c r="AM87" t="str">
        <f>""</f>
        <v/>
      </c>
      <c r="AN87" s="36">
        <f>IF(AND(ISNUMBER(Q87),ISNUMBER(AA87)),MAX(AN$4:AN86)+1,0)</f>
        <v>0</v>
      </c>
      <c r="AO87" s="1">
        <f t="shared" si="91"/>
        <v>16.361365073164059</v>
      </c>
      <c r="AP87" s="1">
        <f t="shared" si="92"/>
        <v>1.1759196078418421E-4</v>
      </c>
      <c r="AQ87" s="36">
        <f>IF(AA87=CK$11,0,IF(AND(ISNUMBER(Y87),ISNUMBER(Q87)),MAX(AQ$4:AQ86)+1,0))</f>
        <v>0</v>
      </c>
      <c r="AR87" s="73" t="str">
        <f t="shared" si="71"/>
        <v/>
      </c>
      <c r="AS87" s="73" t="str">
        <f t="shared" si="76"/>
        <v/>
      </c>
      <c r="AT87" s="73" t="str">
        <f t="shared" si="72"/>
        <v/>
      </c>
      <c r="AU87" s="58" t="str">
        <f t="shared" si="73"/>
        <v/>
      </c>
      <c r="AV87" s="58" t="str">
        <f t="shared" si="93"/>
        <v/>
      </c>
      <c r="AW87" s="68" t="str">
        <f t="shared" si="77"/>
        <v/>
      </c>
      <c r="AX87" s="68" t="str">
        <f t="shared" si="74"/>
        <v/>
      </c>
      <c r="AY87" s="160" t="str">
        <f>IF(BH87="",BC87,IF(ISNUMBER(AX87),BC87-BH87,""))</f>
        <v/>
      </c>
      <c r="AZ87" s="160" t="str">
        <f>IF(ISNUMBER(AX87),IF(ISNUMBER(AY87-BD87),AY87-BD87,AY87),"")</f>
        <v/>
      </c>
      <c r="BA87" s="160"/>
      <c r="BB87" s="160"/>
      <c r="BC87" s="68" t="str">
        <f>IF($Q87&lt;=$AQ$3,INDEX($AC$4:$AE$141,$AR87,AE$3),"")</f>
        <v/>
      </c>
      <c r="BD87" s="188" t="str">
        <f>IF($Q87&lt;=$AQ$3,INDEX($Z$4:$AA$141,$AR87,AC$3),"")</f>
        <v/>
      </c>
      <c r="BE87" s="105" t="str">
        <f>IF($Q87&lt;=$AQ$3,INDEX($Z$4:$AA$141,$AR87,AD$3),"")</f>
        <v/>
      </c>
      <c r="BF87" s="71" t="s">
        <v>132</v>
      </c>
      <c r="BG87" s="105"/>
      <c r="BH87" s="158" t="str">
        <f>IF(AU87=BH$3,"",IF(ISNUMBER(AW87),IF(BH$2=0,ABS(BC87-BG87),BC87-BG87),""))</f>
        <v/>
      </c>
      <c r="BI87" s="170" t="str">
        <f>IF(ISNUMBER(BG87),IF(AS87=CS$4,CN$4,IF(AS87=CS$5,CN$5,IF(AS87=CS$6,CN$6,IF(AS87=CS$7,CN$7,IF(AS87=CS$8,CN$8,""))))),"")</f>
        <v/>
      </c>
      <c r="BJ87" s="171" t="str">
        <f>IF(ISNUMBER(BI87),INDEX(CU$4:CU$8,BI87,1),"")</f>
        <v/>
      </c>
      <c r="BK87" s="171" t="s">
        <v>132</v>
      </c>
      <c r="BL87" s="170">
        <f>IF(BI87=1,MAX(BL$4:BL86)+1,0)</f>
        <v>0</v>
      </c>
      <c r="BM87" s="170" t="str">
        <f t="shared" si="78"/>
        <v/>
      </c>
      <c r="BN87" s="170">
        <f>IF(BI87=1,IF(BM87=1,MAX(BN$4:BN86)+1,0),0)</f>
        <v>0</v>
      </c>
      <c r="BO87" s="73" t="str">
        <f>IF(BM87="","",IF(BL87&lt;=BN$3,MATCH(Q87,BN$4:BN$141,0),""))</f>
        <v/>
      </c>
      <c r="BP87" s="198" t="str">
        <f>IF(ISNUMBER($BO87),IF(BM87="","",IF($BL87&lt;=$BN$3,INDEX($AU$4:$AZ$76,MATCH($Q87,$BN$4:$BN$76,0),BP$2),"")),"")</f>
        <v/>
      </c>
      <c r="BQ87" s="195" t="str">
        <f>IF(ISNUMBER($BO87),IF(BN87="","",IF($BL87&lt;=$BN$3,INDEX($AU$4:$AZ$76,MATCH($Q87,$BN$4:$BN$76,0),BQ$2),"")),"")</f>
        <v/>
      </c>
      <c r="BR87" s="196" t="str">
        <f>IF(ISNUMBER($BO87),IF(BO87="","",IF($BL87&lt;=$BN$3,INDEX($AU$4:$AZ$76,MATCH($Q87,$BN$4:$BN$76,0),BR$2),"")),"")</f>
        <v/>
      </c>
      <c r="BS87" s="196" t="str">
        <f>IF(ISNUMBER($BO87),IF(BP87="","",IF($BL87&lt;=$BN$3,INDEX($AU$4:$AZ$76,MATCH($Q87,$BN$4:$BN$76,0),BS$2),"")),"")</f>
        <v/>
      </c>
      <c r="BT87" s="197" t="str">
        <f>IF(ISNUMBER($BO87),IF(BQ87="","",IF($BL87&lt;=$BN$3,INDEX($AU$4:$AZ$76,MATCH($Q87,$BN$4:$BN$76,0),BT$2),"")),"")</f>
        <v/>
      </c>
      <c r="BU87" s="197" t="str">
        <f>IF(ISNUMBER($BO87),IF(BR87="","",IF($BL87&lt;=$BN$3,INDEX($AU$4:$AZ$76,MATCH($Q87,$BN$4:$BN$76,0),BU$2),"")),"")</f>
        <v/>
      </c>
      <c r="BV87" s="196" t="str">
        <f>IF(ISNUMBER($BO87),IF(BS87="","",IF($BL87&lt;=$BN$3,INDEX($AU$4:$BE$76,MATCH($Q87,$BN$4:$BN$76,0),BV$2),"")),"")</f>
        <v/>
      </c>
      <c r="BW87" s="195" t="str">
        <f t="shared" si="79"/>
        <v/>
      </c>
      <c r="BX87" s="196" t="str">
        <f t="shared" si="75"/>
        <v/>
      </c>
      <c r="BY87" s="195" t="str">
        <f t="shared" si="80"/>
        <v/>
      </c>
      <c r="BZ87" s="227" t="str">
        <f t="shared" si="81"/>
        <v/>
      </c>
      <c r="CA87" s="115" t="str">
        <f t="shared" si="89"/>
        <v/>
      </c>
      <c r="CB87" s="170" t="str">
        <f>IF(ISNUMBER($BO87),IF(BS87="","",IF($BL87&lt;=$BN$3,INDEX($AU$4:$BG$76,MATCH($Q87,$BN$4:$BN$76,0),CB$2),"")),"")</f>
        <v/>
      </c>
      <c r="CC87" s="170" t="str">
        <f>IF(ISNUMBER($BO87),IF(BS87="","",IF($BL87&lt;=$BN$3,INDEX($AU$4:$BG$76,MATCH($Q87,$BN$4:$BN$76,0),CC$2),"")),"")</f>
        <v/>
      </c>
      <c r="CD87" s="207" t="str">
        <f t="shared" si="82"/>
        <v/>
      </c>
      <c r="CE87" s="207" t="str">
        <f t="shared" si="83"/>
        <v/>
      </c>
      <c r="CF87" s="207" t="str">
        <f t="shared" si="84"/>
        <v/>
      </c>
      <c r="CG87" s="175"/>
      <c r="CH87" s="104"/>
      <c r="CI87" s="207"/>
      <c r="CJ87" s="172"/>
      <c r="CK87" s="175"/>
      <c r="CL87" s="175"/>
      <c r="CM87" s="104"/>
      <c r="CN87" s="104"/>
      <c r="CO87" s="104"/>
      <c r="CP87" s="104"/>
      <c r="CQ87" s="104" t="s">
        <v>132</v>
      </c>
      <c r="CR87" s="104"/>
      <c r="CS87" s="104"/>
      <c r="CT87" s="104"/>
      <c r="CU87" s="104"/>
      <c r="CV87" s="104"/>
      <c r="CW87" s="104"/>
      <c r="CX87" s="104"/>
      <c r="CY87" s="104"/>
      <c r="CZ87" s="104"/>
      <c r="DA87" s="104"/>
      <c r="DB87" s="104"/>
      <c r="DC87" s="104"/>
      <c r="DD87" s="104"/>
      <c r="DE87" s="104"/>
      <c r="DF87" s="104"/>
      <c r="DG87" s="104"/>
      <c r="DH87" s="104"/>
      <c r="DI87" s="104"/>
      <c r="DJ87" s="104"/>
      <c r="DK87" s="104"/>
      <c r="DL87" s="104"/>
      <c r="DM87" s="104"/>
    </row>
    <row r="88" spans="1:117" ht="14.25" customHeight="1" x14ac:dyDescent="0.25">
      <c r="A88" s="98">
        <f t="shared" si="85"/>
        <v>85</v>
      </c>
      <c r="B88" s="28"/>
      <c r="C88" s="116" t="s">
        <v>338</v>
      </c>
      <c r="D88" s="74" t="s">
        <v>147</v>
      </c>
      <c r="E88" s="74" t="s">
        <v>339</v>
      </c>
      <c r="F88" s="102">
        <v>460595</v>
      </c>
      <c r="G88" s="102">
        <v>7569395</v>
      </c>
      <c r="H88" s="95" t="s">
        <v>340</v>
      </c>
      <c r="I88" s="74" t="s">
        <v>295</v>
      </c>
      <c r="J88" s="74" t="s">
        <v>31</v>
      </c>
      <c r="K88" s="74">
        <v>36</v>
      </c>
      <c r="L88" s="86" t="str">
        <f t="shared" si="90"/>
        <v/>
      </c>
      <c r="M88" s="25" t="str">
        <f t="shared" si="70"/>
        <v xml:space="preserve">LMB08 </v>
      </c>
      <c r="N88" s="81">
        <f t="shared" si="86"/>
        <v>460595</v>
      </c>
      <c r="O88" s="81">
        <f t="shared" si="86"/>
        <v>7569395</v>
      </c>
      <c r="P88" s="30">
        <f t="shared" si="87"/>
        <v>20</v>
      </c>
      <c r="Q88" s="30">
        <f t="shared" si="88"/>
        <v>85</v>
      </c>
      <c r="R88" s="39" t="str">
        <f>p_Cambuquira_ii!R23</f>
        <v>467750 m E</v>
      </c>
      <c r="S88" s="39" t="str">
        <f>p_Cambuquira_ii!S23</f>
        <v>7583185 m S</v>
      </c>
      <c r="T88" s="39" t="str">
        <f>p_Cambuquira_ii!T23</f>
        <v>.</v>
      </c>
      <c r="U88" s="164" t="str">
        <f>p_Cambuquira_ii!U23</f>
        <v>Cam2</v>
      </c>
      <c r="V88" s="38" t="str">
        <f>p_Cambuquira_ii!V23</f>
        <v xml:space="preserve">MAR20 </v>
      </c>
      <c r="W88" s="39" t="str">
        <f>p_Cambuquira_ii!W23</f>
        <v xml:space="preserve">PM </v>
      </c>
      <c r="X88" s="38" t="str">
        <f>p_Cambuquira_ii!X23</f>
        <v xml:space="preserve">PM </v>
      </c>
      <c r="Y88" s="33">
        <f>IF(X88=CK$4,CN$4,IF(X88=CK$5,CN$5,IF(X88=CK$6,CN$6,IF(X88=CK$7,CN$7,IF(X88=CK$8,CN$8,IF(X88=CK$9,CN$9,IF(X88=CK$10,CN$10,"")))))))</f>
        <v>5</v>
      </c>
      <c r="Z88" s="53">
        <f>p_Cambuquira_ii!Z23</f>
        <v>6.7</v>
      </c>
      <c r="AA88" s="54" t="str">
        <f>p_Cambuquira_ii!AA23</f>
        <v xml:space="preserve">sd </v>
      </c>
      <c r="AB88" s="39" t="str">
        <f>p_Cambuquira_ii!AB23</f>
        <v>-</v>
      </c>
      <c r="AC88" s="166">
        <f>p_Cambuquira_ii!AD23</f>
        <v>1713779.2073379001</v>
      </c>
      <c r="AD88" s="166">
        <f>p_Cambuquira_ii!AE23</f>
        <v>7536685.5816297</v>
      </c>
      <c r="AE88" s="39">
        <f>p_Cambuquira_ii!AF23</f>
        <v>894.5</v>
      </c>
      <c r="AF88" s="39">
        <f>p_Cambuquira_ii!AG23</f>
        <v>5</v>
      </c>
      <c r="AG88" s="39">
        <f>p_Cambuquira_ii!AH23</f>
        <v>0</v>
      </c>
      <c r="AH88" s="39"/>
      <c r="AI88" s="39"/>
      <c r="AJ88" s="31"/>
      <c r="AK88" t="str">
        <f>""</f>
        <v/>
      </c>
      <c r="AL88" t="str">
        <f>""</f>
        <v/>
      </c>
      <c r="AM88" t="str">
        <f>""</f>
        <v/>
      </c>
      <c r="AN88" s="36">
        <f>IF(AND(ISNUMBER(Q88),ISNUMBER(AA88)),MAX(AN$4:AN87)+1,0)</f>
        <v>0</v>
      </c>
      <c r="AO88" s="1">
        <f t="shared" si="91"/>
        <v>16.362933991097819</v>
      </c>
      <c r="AP88" s="1">
        <f t="shared" si="92"/>
        <v>1.1817324898489245E-4</v>
      </c>
      <c r="AQ88" s="36">
        <f>IF(AA88=CK$11,0,IF(AND(ISNUMBER(Y88),ISNUMBER(Q88)),MAX(AQ$4:AQ87)+1,0))</f>
        <v>0</v>
      </c>
      <c r="AR88" s="73" t="str">
        <f t="shared" si="71"/>
        <v/>
      </c>
      <c r="AS88" s="73" t="str">
        <f t="shared" si="76"/>
        <v/>
      </c>
      <c r="AT88" s="73" t="str">
        <f t="shared" si="72"/>
        <v/>
      </c>
      <c r="AU88" s="58" t="str">
        <f t="shared" si="73"/>
        <v/>
      </c>
      <c r="AV88" s="58" t="str">
        <f t="shared" si="93"/>
        <v/>
      </c>
      <c r="AW88" s="68" t="str">
        <f t="shared" si="77"/>
        <v/>
      </c>
      <c r="AX88" s="68" t="str">
        <f t="shared" si="74"/>
        <v/>
      </c>
      <c r="AY88" s="160" t="str">
        <f>IF(BH88="",BC88,IF(ISNUMBER(AX88),BC88-BH88,""))</f>
        <v/>
      </c>
      <c r="AZ88" s="160" t="str">
        <f>IF(ISNUMBER(AX88),IF(ISNUMBER(AY88-BD88),AY88-BD88,AY88),"")</f>
        <v/>
      </c>
      <c r="BA88" s="160"/>
      <c r="BB88" s="160"/>
      <c r="BC88" s="68" t="str">
        <f>IF($Q88&lt;=$AQ$3,INDEX($AC$4:$AE$141,$AR88,AE$3),"")</f>
        <v/>
      </c>
      <c r="BD88" s="188" t="str">
        <f>IF($Q88&lt;=$AQ$3,INDEX($Z$4:$AA$141,$AR88,AC$3),"")</f>
        <v/>
      </c>
      <c r="BE88" s="105" t="str">
        <f>IF($Q88&lt;=$AQ$3,INDEX($Z$4:$AA$141,$AR88,AD$3),"")</f>
        <v/>
      </c>
      <c r="BF88" s="71" t="s">
        <v>132</v>
      </c>
      <c r="BG88" s="105"/>
      <c r="BH88" s="158" t="str">
        <f>IF(AU88=BH$3,"",IF(ISNUMBER(AW88),IF(BH$2=0,ABS(BC88-BG88),BC88-BG88),""))</f>
        <v/>
      </c>
      <c r="BI88" s="170" t="str">
        <f>IF(ISNUMBER(BG88),IF(AS88=CS$4,CN$4,IF(AS88=CS$5,CN$5,IF(AS88=CS$6,CN$6,IF(AS88=CS$7,CN$7,IF(AS88=CS$8,CN$8,""))))),"")</f>
        <v/>
      </c>
      <c r="BJ88" s="171" t="str">
        <f>IF(ISNUMBER(BI88),INDEX(CU$4:CU$8,BI88,1),"")</f>
        <v/>
      </c>
      <c r="BK88" s="171" t="s">
        <v>132</v>
      </c>
      <c r="BL88" s="170">
        <f>IF(BI88=1,MAX(BL$4:BL87)+1,0)</f>
        <v>0</v>
      </c>
      <c r="BM88" s="170" t="str">
        <f t="shared" si="78"/>
        <v/>
      </c>
      <c r="BN88" s="170">
        <f>IF(BI88=1,IF(BM88=1,MAX(BN$4:BN87)+1,0),0)</f>
        <v>0</v>
      </c>
      <c r="BO88" s="73" t="str">
        <f>IF(BM88="","",IF(BL88&lt;=BN$3,MATCH(Q88,BN$4:BN$141,0),""))</f>
        <v/>
      </c>
      <c r="BP88" s="198" t="str">
        <f>IF(ISNUMBER($BO88),IF(BM88="","",IF($BL88&lt;=$BN$3,INDEX($AU$4:$AZ$76,MATCH($Q88,$BN$4:$BN$76,0),BP$2),"")),"")</f>
        <v/>
      </c>
      <c r="BQ88" s="195" t="str">
        <f>IF(ISNUMBER($BO88),IF(BN88="","",IF($BL88&lt;=$BN$3,INDEX($AU$4:$AZ$76,MATCH($Q88,$BN$4:$BN$76,0),BQ$2),"")),"")</f>
        <v/>
      </c>
      <c r="BR88" s="196" t="str">
        <f>IF(ISNUMBER($BO88),IF(BO88="","",IF($BL88&lt;=$BN$3,INDEX($AU$4:$AZ$76,MATCH($Q88,$BN$4:$BN$76,0),BR$2),"")),"")</f>
        <v/>
      </c>
      <c r="BS88" s="196" t="str">
        <f>IF(ISNUMBER($BO88),IF(BP88="","",IF($BL88&lt;=$BN$3,INDEX($AU$4:$AZ$76,MATCH($Q88,$BN$4:$BN$76,0),BS$2),"")),"")</f>
        <v/>
      </c>
      <c r="BT88" s="197" t="str">
        <f>IF(ISNUMBER($BO88),IF(BQ88="","",IF($BL88&lt;=$BN$3,INDEX($AU$4:$AZ$76,MATCH($Q88,$BN$4:$BN$76,0),BT$2),"")),"")</f>
        <v/>
      </c>
      <c r="BU88" s="197" t="str">
        <f>IF(ISNUMBER($BO88),IF(BR88="","",IF($BL88&lt;=$BN$3,INDEX($AU$4:$AZ$76,MATCH($Q88,$BN$4:$BN$76,0),BU$2),"")),"")</f>
        <v/>
      </c>
      <c r="BV88" s="196" t="str">
        <f>IF(ISNUMBER($BO88),IF(BS88="","",IF($BL88&lt;=$BN$3,INDEX($AU$4:$BE$76,MATCH($Q88,$BN$4:$BN$76,0),BV$2),"")),"")</f>
        <v/>
      </c>
      <c r="BW88" s="195" t="str">
        <f t="shared" si="79"/>
        <v/>
      </c>
      <c r="BX88" s="196" t="str">
        <f t="shared" si="75"/>
        <v/>
      </c>
      <c r="BY88" s="195" t="str">
        <f t="shared" si="80"/>
        <v/>
      </c>
      <c r="BZ88" s="227" t="str">
        <f t="shared" si="81"/>
        <v/>
      </c>
      <c r="CA88" s="115" t="str">
        <f t="shared" si="89"/>
        <v/>
      </c>
      <c r="CB88" s="170" t="str">
        <f>IF(ISNUMBER($BO88),IF(BS88="","",IF($BL88&lt;=$BN$3,INDEX($AU$4:$BG$76,MATCH($Q88,$BN$4:$BN$76,0),CB$2),"")),"")</f>
        <v/>
      </c>
      <c r="CC88" s="170" t="str">
        <f>IF(ISNUMBER($BO88),IF(BS88="","",IF($BL88&lt;=$BN$3,INDEX($AU$4:$BG$76,MATCH($Q88,$BN$4:$BN$76,0),CC$2),"")),"")</f>
        <v/>
      </c>
      <c r="CD88" s="207" t="str">
        <f t="shared" si="82"/>
        <v/>
      </c>
      <c r="CE88" s="207" t="str">
        <f t="shared" si="83"/>
        <v/>
      </c>
      <c r="CF88" s="207" t="str">
        <f t="shared" si="84"/>
        <v/>
      </c>
      <c r="CG88" s="175"/>
      <c r="CH88" s="104"/>
      <c r="CI88" s="207"/>
      <c r="CJ88" s="172"/>
      <c r="CK88" s="175"/>
      <c r="CL88" s="175"/>
      <c r="CM88" s="104"/>
      <c r="CN88" s="104"/>
      <c r="CO88" s="104"/>
      <c r="CP88" s="104"/>
      <c r="CQ88" s="104" t="s">
        <v>132</v>
      </c>
      <c r="CR88" s="104"/>
      <c r="CS88" s="104"/>
      <c r="CT88" s="104"/>
      <c r="CU88" s="104"/>
      <c r="CV88" s="104"/>
      <c r="CW88" s="104"/>
      <c r="CX88" s="104"/>
      <c r="CY88" s="104"/>
      <c r="CZ88" s="104"/>
      <c r="DA88" s="104"/>
      <c r="DB88" s="104"/>
      <c r="DC88" s="104"/>
      <c r="DD88" s="104"/>
      <c r="DE88" s="104"/>
      <c r="DF88" s="104"/>
      <c r="DG88" s="104"/>
      <c r="DH88" s="104"/>
      <c r="DI88" s="104"/>
      <c r="DJ88" s="104"/>
      <c r="DK88" s="104"/>
      <c r="DL88" s="104"/>
      <c r="DM88" s="104"/>
    </row>
    <row r="89" spans="1:117" ht="14.25" customHeight="1" x14ac:dyDescent="0.25">
      <c r="A89" s="98">
        <f t="shared" si="85"/>
        <v>86</v>
      </c>
      <c r="B89" s="28"/>
      <c r="C89" s="116" t="s">
        <v>338</v>
      </c>
      <c r="D89" s="74" t="s">
        <v>147</v>
      </c>
      <c r="E89" s="74" t="s">
        <v>339</v>
      </c>
      <c r="F89" s="102">
        <v>460595</v>
      </c>
      <c r="G89" s="102">
        <v>7569395</v>
      </c>
      <c r="H89" s="95" t="s">
        <v>340</v>
      </c>
      <c r="I89" s="74" t="s">
        <v>295</v>
      </c>
      <c r="J89" s="74" t="s">
        <v>31</v>
      </c>
      <c r="K89" s="74">
        <v>36</v>
      </c>
      <c r="L89" s="86" t="str">
        <f t="shared" si="90"/>
        <v/>
      </c>
      <c r="M89" s="25" t="str">
        <f t="shared" si="70"/>
        <v xml:space="preserve">LMB08 </v>
      </c>
      <c r="N89" s="81">
        <f t="shared" si="86"/>
        <v>460595</v>
      </c>
      <c r="O89" s="81">
        <f t="shared" si="86"/>
        <v>7569395</v>
      </c>
      <c r="P89" s="30">
        <f t="shared" si="87"/>
        <v>21</v>
      </c>
      <c r="Q89" s="30">
        <f t="shared" si="88"/>
        <v>86</v>
      </c>
      <c r="R89" s="39" t="str">
        <f>p_Cambuquira_ii!R24</f>
        <v>467715 m E</v>
      </c>
      <c r="S89" s="39" t="str">
        <f>p_Cambuquira_ii!S24</f>
        <v>7582910 m S</v>
      </c>
      <c r="T89" s="39" t="str">
        <f>p_Cambuquira_ii!T24</f>
        <v>.</v>
      </c>
      <c r="U89" s="164" t="str">
        <f>p_Cambuquira_ii!U24</f>
        <v>Cam2</v>
      </c>
      <c r="V89" s="38" t="str">
        <f>p_Cambuquira_ii!V24</f>
        <v xml:space="preserve">MAR21 </v>
      </c>
      <c r="W89" s="39" t="str">
        <f>p_Cambuquira_ii!W24</f>
        <v xml:space="preserve">PT(5) </v>
      </c>
      <c r="X89" s="38" t="str">
        <f>p_Cambuquira_ii!X24</f>
        <v xml:space="preserve">PT </v>
      </c>
      <c r="Y89" s="33">
        <f>IF(X89=CK$4,CN$4,IF(X89=CK$5,CN$5,IF(X89=CK$6,CN$6,IF(X89=CK$7,CN$7,IF(X89=CK$8,CN$8,IF(X89=CK$9,CN$9,IF(X89=CK$10,CN$10,"")))))))</f>
        <v>2</v>
      </c>
      <c r="Z89" s="53">
        <f>p_Cambuquira_ii!Z24</f>
        <v>52</v>
      </c>
      <c r="AA89" s="54">
        <f>p_Cambuquira_ii!AA24</f>
        <v>6470</v>
      </c>
      <c r="AB89" s="39" t="str">
        <f>p_Cambuquira_ii!AB24</f>
        <v>-</v>
      </c>
      <c r="AC89" s="166">
        <f>p_Cambuquira_ii!AD24</f>
        <v>1713721.6073069</v>
      </c>
      <c r="AD89" s="166">
        <f>p_Cambuquira_ii!AE24</f>
        <v>7536409.2427872997</v>
      </c>
      <c r="AE89" s="39">
        <f>p_Cambuquira_ii!AF24</f>
        <v>886.9</v>
      </c>
      <c r="AF89" s="39">
        <f>p_Cambuquira_ii!AG24</f>
        <v>4</v>
      </c>
      <c r="AG89" s="39">
        <f>p_Cambuquira_ii!AH24</f>
        <v>0</v>
      </c>
      <c r="AH89" s="39"/>
      <c r="AI89" s="39"/>
      <c r="AJ89" s="31"/>
      <c r="AK89" t="str">
        <f>""</f>
        <v/>
      </c>
      <c r="AL89" t="str">
        <f>""</f>
        <v/>
      </c>
      <c r="AM89" t="str">
        <f>""</f>
        <v/>
      </c>
      <c r="AN89" s="36">
        <f>IF(AND(ISNUMBER(Q89),ISNUMBER(AA89)),MAX(AN$4:AN88)+1,0)</f>
        <v>50</v>
      </c>
      <c r="AO89" s="1">
        <f t="shared" si="91"/>
        <v>16.362334030519872</v>
      </c>
      <c r="AP89" s="1">
        <f t="shared" si="92"/>
        <v>1.1716920572912365E-4</v>
      </c>
      <c r="AQ89" s="36">
        <f>IF(AA89=CK$11,0,IF(AND(ISNUMBER(Y89),ISNUMBER(Q89)),MAX(AQ$4:AQ88)+1,0))</f>
        <v>50</v>
      </c>
      <c r="AR89" s="73" t="str">
        <f t="shared" si="71"/>
        <v/>
      </c>
      <c r="AS89" s="73" t="str">
        <f t="shared" si="76"/>
        <v/>
      </c>
      <c r="AT89" s="73" t="str">
        <f t="shared" si="72"/>
        <v/>
      </c>
      <c r="AU89" s="58" t="str">
        <f t="shared" si="73"/>
        <v/>
      </c>
      <c r="AV89" s="58" t="str">
        <f t="shared" si="93"/>
        <v/>
      </c>
      <c r="AW89" s="68" t="str">
        <f t="shared" si="77"/>
        <v/>
      </c>
      <c r="AX89" s="68" t="str">
        <f t="shared" si="74"/>
        <v/>
      </c>
      <c r="AY89" s="160" t="str">
        <f>IF(BH89="",BC89,IF(ISNUMBER(AX89),BC89-BH89,""))</f>
        <v/>
      </c>
      <c r="AZ89" s="160" t="str">
        <f>IF(ISNUMBER(AX89),IF(ISNUMBER(AY89-BD89),AY89-BD89,AY89),"")</f>
        <v/>
      </c>
      <c r="BA89" s="160"/>
      <c r="BB89" s="160"/>
      <c r="BC89" s="68" t="str">
        <f>IF($Q89&lt;=$AQ$3,INDEX($AC$4:$AE$141,$AR89,AE$3),"")</f>
        <v/>
      </c>
      <c r="BD89" s="188" t="str">
        <f>IF($Q89&lt;=$AQ$3,INDEX($Z$4:$AA$141,$AR89,AC$3),"")</f>
        <v/>
      </c>
      <c r="BE89" s="105" t="str">
        <f>IF($Q89&lt;=$AQ$3,INDEX($Z$4:$AA$141,$AR89,AD$3),"")</f>
        <v/>
      </c>
      <c r="BF89" s="71" t="s">
        <v>132</v>
      </c>
      <c r="BG89" s="105"/>
      <c r="BH89" s="158" t="str">
        <f>IF(AU89=BH$3,"",IF(ISNUMBER(AW89),IF(BH$2=0,ABS(BC89-BG89),BC89-BG89),""))</f>
        <v/>
      </c>
      <c r="BI89" s="170" t="str">
        <f>IF(ISNUMBER(BG89),IF(AS89=CS$4,CN$4,IF(AS89=CS$5,CN$5,IF(AS89=CS$6,CN$6,IF(AS89=CS$7,CN$7,IF(AS89=CS$8,CN$8,""))))),"")</f>
        <v/>
      </c>
      <c r="BJ89" s="171" t="str">
        <f>IF(ISNUMBER(BI89),INDEX(CU$4:CU$8,BI89,1),"")</f>
        <v/>
      </c>
      <c r="BK89" s="171" t="s">
        <v>132</v>
      </c>
      <c r="BL89" s="170">
        <f>IF(BI89=1,MAX(BL$4:BL88)+1,0)</f>
        <v>0</v>
      </c>
      <c r="BM89" s="170" t="str">
        <f t="shared" si="78"/>
        <v/>
      </c>
      <c r="BN89" s="170">
        <f>IF(BI89=1,IF(BM89=1,MAX(BN$4:BN88)+1,0),0)</f>
        <v>0</v>
      </c>
      <c r="BO89" s="73" t="str">
        <f>IF(BM89="","",IF(BL89&lt;=BN$3,MATCH(Q89,BN$4:BN$141,0),""))</f>
        <v/>
      </c>
      <c r="BP89" s="198" t="str">
        <f>IF(ISNUMBER($BO89),IF(BM89="","",IF($BL89&lt;=$BN$3,INDEX($AU$4:$AZ$76,MATCH($Q89,$BN$4:$BN$76,0),BP$2),"")),"")</f>
        <v/>
      </c>
      <c r="BQ89" s="195" t="str">
        <f>IF(ISNUMBER($BO89),IF(BN89="","",IF($BL89&lt;=$BN$3,INDEX($AU$4:$AZ$76,MATCH($Q89,$BN$4:$BN$76,0),BQ$2),"")),"")</f>
        <v/>
      </c>
      <c r="BR89" s="196" t="str">
        <f>IF(ISNUMBER($BO89),IF(BO89="","",IF($BL89&lt;=$BN$3,INDEX($AU$4:$AZ$76,MATCH($Q89,$BN$4:$BN$76,0),BR$2),"")),"")</f>
        <v/>
      </c>
      <c r="BS89" s="196" t="str">
        <f>IF(ISNUMBER($BO89),IF(BP89="","",IF($BL89&lt;=$BN$3,INDEX($AU$4:$AZ$76,MATCH($Q89,$BN$4:$BN$76,0),BS$2),"")),"")</f>
        <v/>
      </c>
      <c r="BT89" s="197" t="str">
        <f>IF(ISNUMBER($BO89),IF(BQ89="","",IF($BL89&lt;=$BN$3,INDEX($AU$4:$AZ$76,MATCH($Q89,$BN$4:$BN$76,0),BT$2),"")),"")</f>
        <v/>
      </c>
      <c r="BU89" s="197" t="str">
        <f>IF(ISNUMBER($BO89),IF(BR89="","",IF($BL89&lt;=$BN$3,INDEX($AU$4:$AZ$76,MATCH($Q89,$BN$4:$BN$76,0),BU$2),"")),"")</f>
        <v/>
      </c>
      <c r="BV89" s="196" t="str">
        <f>IF(ISNUMBER($BO89),IF(BS89="","",IF($BL89&lt;=$BN$3,INDEX($AU$4:$BE$76,MATCH($Q89,$BN$4:$BN$76,0),BV$2),"")),"")</f>
        <v/>
      </c>
      <c r="BW89" s="195" t="str">
        <f t="shared" si="79"/>
        <v/>
      </c>
      <c r="BX89" s="196" t="str">
        <f t="shared" si="75"/>
        <v/>
      </c>
      <c r="BY89" s="195" t="str">
        <f t="shared" si="80"/>
        <v/>
      </c>
      <c r="BZ89" s="227" t="str">
        <f t="shared" si="81"/>
        <v/>
      </c>
      <c r="CA89" s="115" t="str">
        <f t="shared" si="89"/>
        <v/>
      </c>
      <c r="CB89" s="170" t="str">
        <f>IF(ISNUMBER($BO89),IF(BS89="","",IF($BL89&lt;=$BN$3,INDEX($AU$4:$BG$76,MATCH($Q89,$BN$4:$BN$76,0),CB$2),"")),"")</f>
        <v/>
      </c>
      <c r="CC89" s="170" t="str">
        <f>IF(ISNUMBER($BO89),IF(BS89="","",IF($BL89&lt;=$BN$3,INDEX($AU$4:$BG$76,MATCH($Q89,$BN$4:$BN$76,0),CC$2),"")),"")</f>
        <v/>
      </c>
      <c r="CD89" s="207" t="str">
        <f t="shared" si="82"/>
        <v/>
      </c>
      <c r="CE89" s="207" t="str">
        <f t="shared" si="83"/>
        <v/>
      </c>
      <c r="CF89" s="207" t="str">
        <f t="shared" si="84"/>
        <v/>
      </c>
      <c r="CG89" s="175"/>
      <c r="CH89" s="104"/>
      <c r="CI89" s="207"/>
      <c r="CJ89" s="172"/>
      <c r="CK89" s="175"/>
      <c r="CL89" s="175"/>
      <c r="CM89" s="104"/>
      <c r="CN89" s="104"/>
      <c r="CO89" s="104"/>
      <c r="CP89" s="104"/>
      <c r="CQ89" s="104" t="s">
        <v>132</v>
      </c>
      <c r="CR89" s="104"/>
      <c r="CS89" s="104"/>
      <c r="CT89" s="104"/>
      <c r="CU89" s="104"/>
      <c r="CV89" s="104"/>
      <c r="CW89" s="104"/>
      <c r="CX89" s="104"/>
      <c r="CY89" s="104"/>
      <c r="CZ89" s="104"/>
      <c r="DA89" s="104"/>
      <c r="DB89" s="104"/>
      <c r="DC89" s="104"/>
      <c r="DD89" s="104"/>
      <c r="DE89" s="104"/>
      <c r="DF89" s="104"/>
      <c r="DG89" s="104"/>
      <c r="DH89" s="104"/>
      <c r="DI89" s="104"/>
      <c r="DJ89" s="104"/>
      <c r="DK89" s="104"/>
      <c r="DL89" s="104"/>
      <c r="DM89" s="104"/>
    </row>
    <row r="90" spans="1:117" ht="14.25" customHeight="1" x14ac:dyDescent="0.25">
      <c r="A90" s="98">
        <f t="shared" si="85"/>
        <v>87</v>
      </c>
      <c r="B90" s="28"/>
      <c r="C90" s="116" t="s">
        <v>338</v>
      </c>
      <c r="D90" s="74" t="s">
        <v>147</v>
      </c>
      <c r="E90" s="74" t="s">
        <v>339</v>
      </c>
      <c r="F90" s="102">
        <v>460595</v>
      </c>
      <c r="G90" s="102">
        <v>7569395</v>
      </c>
      <c r="H90" s="95" t="s">
        <v>340</v>
      </c>
      <c r="I90" s="74" t="s">
        <v>295</v>
      </c>
      <c r="J90" s="74" t="s">
        <v>31</v>
      </c>
      <c r="K90" s="74">
        <v>36</v>
      </c>
      <c r="L90" s="86" t="str">
        <f t="shared" si="90"/>
        <v/>
      </c>
      <c r="M90" s="25" t="str">
        <f t="shared" si="70"/>
        <v xml:space="preserve">LMB08 </v>
      </c>
      <c r="N90" s="81">
        <f t="shared" ref="N90:O109" si="94">INDEX($F$4:$G$141,$P90,N$3)</f>
        <v>460595</v>
      </c>
      <c r="O90" s="81">
        <f t="shared" si="94"/>
        <v>7569395</v>
      </c>
      <c r="P90" s="30">
        <f t="shared" si="87"/>
        <v>22</v>
      </c>
      <c r="Q90" s="30">
        <f t="shared" si="88"/>
        <v>87</v>
      </c>
      <c r="R90" s="39" t="str">
        <f>p_Cambuquira_ii!R25</f>
        <v>467680 m E</v>
      </c>
      <c r="S90" s="39" t="str">
        <f>p_Cambuquira_ii!S25</f>
        <v>7582960 m S</v>
      </c>
      <c r="T90" s="39" t="str">
        <f>p_Cambuquira_ii!T25</f>
        <v>.</v>
      </c>
      <c r="U90" s="164" t="str">
        <f>p_Cambuquira_ii!U25</f>
        <v>Cam2</v>
      </c>
      <c r="V90" s="38" t="str">
        <f>p_Cambuquira_ii!V25</f>
        <v xml:space="preserve">MAR22 </v>
      </c>
      <c r="W90" s="39" t="str">
        <f>p_Cambuquira_ii!W25</f>
        <v xml:space="preserve">PT </v>
      </c>
      <c r="X90" s="38" t="str">
        <f>p_Cambuquira_ii!X25</f>
        <v xml:space="preserve">PT </v>
      </c>
      <c r="Y90" s="33">
        <f>IF(X90=CK$4,CN$4,IF(X90=CK$5,CN$5,IF(X90=CK$6,CN$6,IF(X90=CK$7,CN$7,IF(X90=CK$8,CN$8,IF(X90=CK$9,CN$9,IF(X90=CK$10,CN$10,"")))))))</f>
        <v>2</v>
      </c>
      <c r="Z90" s="53">
        <f>p_Cambuquira_ii!Z25</f>
        <v>60.2</v>
      </c>
      <c r="AA90" s="54">
        <f>p_Cambuquira_ii!AA25</f>
        <v>9430</v>
      </c>
      <c r="AB90" s="39" t="str">
        <f>p_Cambuquira_ii!AB25</f>
        <v>-</v>
      </c>
      <c r="AC90" s="166">
        <f>p_Cambuquira_ii!AD25</f>
        <v>1713690.0927720999</v>
      </c>
      <c r="AD90" s="166">
        <f>p_Cambuquira_ii!AE25</f>
        <v>7536462.8061878998</v>
      </c>
      <c r="AE90" s="39">
        <f>p_Cambuquira_ii!AF25</f>
        <v>890.5</v>
      </c>
      <c r="AF90" s="39">
        <f>p_Cambuquira_ii!AG25</f>
        <v>3</v>
      </c>
      <c r="AG90" s="39">
        <f>p_Cambuquira_ii!AH25</f>
        <v>0</v>
      </c>
      <c r="AH90" s="39"/>
      <c r="AI90" s="39"/>
      <c r="AJ90" s="31"/>
      <c r="AK90" t="str">
        <f>""</f>
        <v/>
      </c>
      <c r="AL90" t="str">
        <f>""</f>
        <v/>
      </c>
      <c r="AM90" t="str">
        <f>""</f>
        <v/>
      </c>
      <c r="AN90" s="36">
        <f>IF(AND(ISNUMBER(Q90),ISNUMBER(AA90)),MAX(AN$4:AN89)+1,0)</f>
        <v>51</v>
      </c>
      <c r="AO90" s="1">
        <f t="shared" si="91"/>
        <v>16.362450322274231</v>
      </c>
      <c r="AP90" s="1">
        <f t="shared" si="92"/>
        <v>1.1764480516606677E-4</v>
      </c>
      <c r="AQ90" s="36">
        <f>IF(AA90=CK$11,0,IF(AND(ISNUMBER(Y90),ISNUMBER(Q90)),MAX(AQ$4:AQ89)+1,0))</f>
        <v>51</v>
      </c>
      <c r="AR90" s="73" t="str">
        <f t="shared" si="71"/>
        <v/>
      </c>
      <c r="AS90" s="73" t="str">
        <f t="shared" si="76"/>
        <v/>
      </c>
      <c r="AT90" s="73" t="str">
        <f t="shared" si="72"/>
        <v/>
      </c>
      <c r="AU90" s="58" t="str">
        <f t="shared" si="73"/>
        <v/>
      </c>
      <c r="AV90" s="58" t="str">
        <f t="shared" si="93"/>
        <v/>
      </c>
      <c r="AW90" s="68" t="str">
        <f t="shared" si="77"/>
        <v/>
      </c>
      <c r="AX90" s="68" t="str">
        <f t="shared" si="74"/>
        <v/>
      </c>
      <c r="AY90" s="160" t="str">
        <f>IF(BH90="",BC90,IF(ISNUMBER(AX90),BC90-BH90,""))</f>
        <v/>
      </c>
      <c r="AZ90" s="160" t="str">
        <f>IF(ISNUMBER(AX90),IF(ISNUMBER(AY90-BD90),AY90-BD90,AY90),"")</f>
        <v/>
      </c>
      <c r="BA90" s="160"/>
      <c r="BB90" s="160"/>
      <c r="BC90" s="68" t="str">
        <f>IF($Q90&lt;=$AQ$3,INDEX($AC$4:$AE$141,$AR90,AE$3),"")</f>
        <v/>
      </c>
      <c r="BD90" s="188" t="str">
        <f>IF($Q90&lt;=$AQ$3,INDEX($Z$4:$AA$141,$AR90,AC$3),"")</f>
        <v/>
      </c>
      <c r="BE90" s="105" t="str">
        <f>IF($Q90&lt;=$AQ$3,INDEX($Z$4:$AA$141,$AR90,AD$3),"")</f>
        <v/>
      </c>
      <c r="BF90" s="71" t="s">
        <v>132</v>
      </c>
      <c r="BG90" s="105"/>
      <c r="BH90" s="158" t="str">
        <f>IF(AU90=BH$3,"",IF(ISNUMBER(AW90),IF(BH$2=0,ABS(BC90-BG90),BC90-BG90),""))</f>
        <v/>
      </c>
      <c r="BI90" s="170" t="str">
        <f>IF(ISNUMBER(BG90),IF(AS90=CS$4,CN$4,IF(AS90=CS$5,CN$5,IF(AS90=CS$6,CN$6,IF(AS90=CS$7,CN$7,IF(AS90=CS$8,CN$8,""))))),"")</f>
        <v/>
      </c>
      <c r="BJ90" s="171" t="str">
        <f>IF(ISNUMBER(BI90),INDEX(CU$4:CU$8,BI90,1),"")</f>
        <v/>
      </c>
      <c r="BK90" s="171" t="s">
        <v>132</v>
      </c>
      <c r="BL90" s="170">
        <f>IF(BI90=1,MAX(BL$4:BL89)+1,0)</f>
        <v>0</v>
      </c>
      <c r="BM90" s="170" t="str">
        <f t="shared" si="78"/>
        <v/>
      </c>
      <c r="BN90" s="170">
        <f>IF(BI90=1,IF(BM90=1,MAX(BN$4:BN89)+1,0),0)</f>
        <v>0</v>
      </c>
      <c r="BO90" s="73" t="str">
        <f>IF(BM90="","",IF(BL90&lt;=BN$3,MATCH(Q90,BN$4:BN$141,0),""))</f>
        <v/>
      </c>
      <c r="BP90" s="198" t="str">
        <f>IF(ISNUMBER($BO90),IF(BM90="","",IF($BL90&lt;=$BN$3,INDEX($AU$4:$AZ$76,MATCH($Q90,$BN$4:$BN$76,0),BP$2),"")),"")</f>
        <v/>
      </c>
      <c r="BQ90" s="195" t="str">
        <f>IF(ISNUMBER($BO90),IF(BN90="","",IF($BL90&lt;=$BN$3,INDEX($AU$4:$AZ$76,MATCH($Q90,$BN$4:$BN$76,0),BQ$2),"")),"")</f>
        <v/>
      </c>
      <c r="BR90" s="196" t="str">
        <f>IF(ISNUMBER($BO90),IF(BO90="","",IF($BL90&lt;=$BN$3,INDEX($AU$4:$AZ$76,MATCH($Q90,$BN$4:$BN$76,0),BR$2),"")),"")</f>
        <v/>
      </c>
      <c r="BS90" s="196" t="str">
        <f>IF(ISNUMBER($BO90),IF(BP90="","",IF($BL90&lt;=$BN$3,INDEX($AU$4:$AZ$76,MATCH($Q90,$BN$4:$BN$76,0),BS$2),"")),"")</f>
        <v/>
      </c>
      <c r="BT90" s="197" t="str">
        <f>IF(ISNUMBER($BO90),IF(BQ90="","",IF($BL90&lt;=$BN$3,INDEX($AU$4:$AZ$76,MATCH($Q90,$BN$4:$BN$76,0),BT$2),"")),"")</f>
        <v/>
      </c>
      <c r="BU90" s="197" t="str">
        <f>IF(ISNUMBER($BO90),IF(BR90="","",IF($BL90&lt;=$BN$3,INDEX($AU$4:$AZ$76,MATCH($Q90,$BN$4:$BN$76,0),BU$2),"")),"")</f>
        <v/>
      </c>
      <c r="BV90" s="196" t="str">
        <f>IF(ISNUMBER($BO90),IF(BS90="","",IF($BL90&lt;=$BN$3,INDEX($AU$4:$BE$76,MATCH($Q90,$BN$4:$BN$76,0),BV$2),"")),"")</f>
        <v/>
      </c>
      <c r="BW90" s="195" t="str">
        <f t="shared" si="79"/>
        <v/>
      </c>
      <c r="BX90" s="196" t="str">
        <f t="shared" si="75"/>
        <v/>
      </c>
      <c r="BY90" s="195" t="str">
        <f t="shared" si="80"/>
        <v/>
      </c>
      <c r="BZ90" s="227" t="str">
        <f t="shared" si="81"/>
        <v/>
      </c>
      <c r="CA90" s="115" t="str">
        <f t="shared" si="89"/>
        <v/>
      </c>
      <c r="CB90" s="170" t="str">
        <f>IF(ISNUMBER($BO90),IF(BS90="","",IF($BL90&lt;=$BN$3,INDEX($AU$4:$BG$76,MATCH($Q90,$BN$4:$BN$76,0),CB$2),"")),"")</f>
        <v/>
      </c>
      <c r="CC90" s="170" t="str">
        <f>IF(ISNUMBER($BO90),IF(BS90="","",IF($BL90&lt;=$BN$3,INDEX($AU$4:$BG$76,MATCH($Q90,$BN$4:$BN$76,0),CC$2),"")),"")</f>
        <v/>
      </c>
      <c r="CD90" s="207" t="str">
        <f t="shared" si="82"/>
        <v/>
      </c>
      <c r="CE90" s="207" t="str">
        <f t="shared" si="83"/>
        <v/>
      </c>
      <c r="CF90" s="207" t="str">
        <f t="shared" si="84"/>
        <v/>
      </c>
      <c r="CG90" s="175"/>
      <c r="CH90" s="104"/>
      <c r="CI90" s="207"/>
      <c r="CJ90" s="172"/>
      <c r="CK90" s="175"/>
      <c r="CL90" s="175"/>
      <c r="CM90" s="104"/>
      <c r="CN90" s="104"/>
      <c r="CO90" s="104"/>
      <c r="CP90" s="104"/>
      <c r="CQ90" s="104" t="s">
        <v>132</v>
      </c>
      <c r="CR90" s="104"/>
      <c r="CS90" s="104"/>
      <c r="CT90" s="104"/>
      <c r="CU90" s="104"/>
      <c r="CV90" s="104"/>
      <c r="CW90" s="104"/>
      <c r="CX90" s="104"/>
      <c r="CY90" s="104"/>
      <c r="CZ90" s="104"/>
      <c r="DA90" s="104"/>
      <c r="DB90" s="104"/>
      <c r="DC90" s="104"/>
      <c r="DD90" s="104"/>
      <c r="DE90" s="104"/>
      <c r="DF90" s="104"/>
      <c r="DG90" s="104"/>
      <c r="DH90" s="104"/>
      <c r="DI90" s="104"/>
      <c r="DJ90" s="104"/>
      <c r="DK90" s="104"/>
      <c r="DL90" s="104"/>
      <c r="DM90" s="104"/>
    </row>
    <row r="91" spans="1:117" ht="14.25" customHeight="1" x14ac:dyDescent="0.25">
      <c r="A91" s="98">
        <f t="shared" si="85"/>
        <v>88</v>
      </c>
      <c r="B91" s="28"/>
      <c r="C91" s="116" t="s">
        <v>338</v>
      </c>
      <c r="D91" s="74" t="s">
        <v>147</v>
      </c>
      <c r="E91" s="74" t="s">
        <v>339</v>
      </c>
      <c r="F91" s="102">
        <v>460595</v>
      </c>
      <c r="G91" s="102">
        <v>7569395</v>
      </c>
      <c r="H91" s="95" t="s">
        <v>340</v>
      </c>
      <c r="I91" s="74" t="s">
        <v>295</v>
      </c>
      <c r="J91" s="74" t="s">
        <v>31</v>
      </c>
      <c r="K91" s="74">
        <v>36</v>
      </c>
      <c r="L91" s="86" t="str">
        <f t="shared" si="90"/>
        <v/>
      </c>
      <c r="M91" s="25" t="str">
        <f t="shared" si="70"/>
        <v xml:space="preserve">LMB08 </v>
      </c>
      <c r="N91" s="81">
        <f t="shared" si="94"/>
        <v>460595</v>
      </c>
      <c r="O91" s="81">
        <f t="shared" si="94"/>
        <v>7569395</v>
      </c>
      <c r="P91" s="30">
        <f t="shared" si="87"/>
        <v>23</v>
      </c>
      <c r="Q91" s="30">
        <f t="shared" si="88"/>
        <v>88</v>
      </c>
      <c r="R91" s="39" t="str">
        <f>p_Cambuquira_ii!R26</f>
        <v>467135 m E</v>
      </c>
      <c r="S91" s="39" t="str">
        <f>p_Cambuquira_ii!S26</f>
        <v>7580880 m S</v>
      </c>
      <c r="T91" s="39" t="str">
        <f>p_Cambuquira_ii!T26</f>
        <v>.</v>
      </c>
      <c r="U91" s="164" t="str">
        <f>p_Cambuquira_ii!U26</f>
        <v>Cam2</v>
      </c>
      <c r="V91" s="38" t="str">
        <f>p_Cambuquira_ii!V26</f>
        <v xml:space="preserve">MAR23 </v>
      </c>
      <c r="W91" s="39" t="str">
        <f>p_Cambuquira_ii!W26</f>
        <v xml:space="preserve">NC </v>
      </c>
      <c r="X91" s="38" t="str">
        <f>p_Cambuquira_ii!X26</f>
        <v xml:space="preserve">NC </v>
      </c>
      <c r="Y91" s="33">
        <f>IF(X91=CK$4,CN$4,IF(X91=CK$5,CN$5,IF(X91=CK$6,CN$6,IF(X91=CK$7,CN$7,IF(X91=CK$8,CN$8,IF(X91=CK$9,CN$9,IF(X91=CK$10,CN$10,"")))))))</f>
        <v>4</v>
      </c>
      <c r="Z91" s="53" t="str">
        <f>p_Cambuquira_ii!Z26</f>
        <v xml:space="preserve">- </v>
      </c>
      <c r="AA91" s="54">
        <f>p_Cambuquira_ii!AA26</f>
        <v>4000</v>
      </c>
      <c r="AB91" s="39" t="str">
        <f>p_Cambuquira_ii!AB26</f>
        <v>-</v>
      </c>
      <c r="AC91" s="166">
        <f>p_Cambuquira_ii!AD26</f>
        <v>1712969.8653832001</v>
      </c>
      <c r="AD91" s="166">
        <f>p_Cambuquira_ii!AE26</f>
        <v>7534395.2259697001</v>
      </c>
      <c r="AE91" s="39">
        <f>p_Cambuquira_ii!AF26</f>
        <v>910</v>
      </c>
      <c r="AF91" s="39">
        <f>p_Cambuquira_ii!AG26</f>
        <v>2</v>
      </c>
      <c r="AG91" s="39">
        <f>p_Cambuquira_ii!AH26</f>
        <v>0</v>
      </c>
      <c r="AH91" s="39"/>
      <c r="AI91" s="39"/>
      <c r="AJ91" s="31"/>
      <c r="AK91" t="str">
        <f>""</f>
        <v/>
      </c>
      <c r="AL91" t="str">
        <f>""</f>
        <v/>
      </c>
      <c r="AM91" t="str">
        <f>""</f>
        <v/>
      </c>
      <c r="AN91" s="36">
        <f>IF(AND(ISNUMBER(Q91),ISNUMBER(AA91)),MAX(AN$4:AN90)+1,0)</f>
        <v>52</v>
      </c>
      <c r="AO91" s="1">
        <f t="shared" si="91"/>
        <v>16.357961389007045</v>
      </c>
      <c r="AP91" s="1">
        <f t="shared" si="92"/>
        <v>1.2022096878284196E-4</v>
      </c>
      <c r="AQ91" s="36">
        <f>IF(AA91=CK$11,0,IF(AND(ISNUMBER(Y91),ISNUMBER(Q91)),MAX(AQ$4:AQ90)+1,0))</f>
        <v>52</v>
      </c>
      <c r="AR91" s="73" t="str">
        <f t="shared" si="71"/>
        <v/>
      </c>
      <c r="AS91" s="73" t="str">
        <f t="shared" si="76"/>
        <v/>
      </c>
      <c r="AT91" s="73" t="str">
        <f t="shared" si="72"/>
        <v/>
      </c>
      <c r="AU91" s="58" t="str">
        <f t="shared" si="73"/>
        <v/>
      </c>
      <c r="AV91" s="58" t="str">
        <f t="shared" si="93"/>
        <v/>
      </c>
      <c r="AW91" s="68" t="str">
        <f t="shared" si="77"/>
        <v/>
      </c>
      <c r="AX91" s="68" t="str">
        <f t="shared" si="74"/>
        <v/>
      </c>
      <c r="AY91" s="160" t="str">
        <f>IF(BH91="",BC91,IF(ISNUMBER(AX91),BC91-BH91,""))</f>
        <v/>
      </c>
      <c r="AZ91" s="160" t="str">
        <f>IF(ISNUMBER(AX91),IF(ISNUMBER(AY91-BD91),AY91-BD91,AY91),"")</f>
        <v/>
      </c>
      <c r="BA91" s="160"/>
      <c r="BB91" s="160"/>
      <c r="BC91" s="68" t="str">
        <f>IF($Q91&lt;=$AQ$3,INDEX($AC$4:$AE$141,$AR91,AE$3),"")</f>
        <v/>
      </c>
      <c r="BD91" s="188" t="str">
        <f>IF($Q91&lt;=$AQ$3,INDEX($Z$4:$AA$141,$AR91,AC$3),"")</f>
        <v/>
      </c>
      <c r="BE91" s="105" t="str">
        <f>IF($Q91&lt;=$AQ$3,INDEX($Z$4:$AA$141,$AR91,AD$3),"")</f>
        <v/>
      </c>
      <c r="BF91" s="71" t="s">
        <v>132</v>
      </c>
      <c r="BG91" s="105"/>
      <c r="BH91" s="158" t="str">
        <f>IF(AU91=BH$3,"",IF(ISNUMBER(AW91),IF(BH$2=0,ABS(BC91-BG91),BC91-BG91),""))</f>
        <v/>
      </c>
      <c r="BI91" s="170" t="str">
        <f>IF(ISNUMBER(BG91),IF(AS91=CS$4,CN$4,IF(AS91=CS$5,CN$5,IF(AS91=CS$6,CN$6,IF(AS91=CS$7,CN$7,IF(AS91=CS$8,CN$8,""))))),"")</f>
        <v/>
      </c>
      <c r="BJ91" s="171" t="str">
        <f>IF(ISNUMBER(BI91),INDEX(CU$4:CU$8,BI91,1),"")</f>
        <v/>
      </c>
      <c r="BK91" s="171" t="s">
        <v>132</v>
      </c>
      <c r="BL91" s="170">
        <f>IF(BI91=1,MAX(BL$4:BL90)+1,0)</f>
        <v>0</v>
      </c>
      <c r="BM91" s="170" t="str">
        <f t="shared" si="78"/>
        <v/>
      </c>
      <c r="BN91" s="170">
        <f>IF(BI91=1,IF(BM91=1,MAX(BN$4:BN90)+1,0),0)</f>
        <v>0</v>
      </c>
      <c r="BO91" s="73" t="str">
        <f>IF(BM91="","",IF(BL91&lt;=BN$3,MATCH(Q91,BN$4:BN$141,0),""))</f>
        <v/>
      </c>
      <c r="BP91" s="198" t="str">
        <f>IF(ISNUMBER($BO91),IF(BM91="","",IF($BL91&lt;=$BN$3,INDEX($AU$4:$AZ$76,MATCH($Q91,$BN$4:$BN$76,0),BP$2),"")),"")</f>
        <v/>
      </c>
      <c r="BQ91" s="195" t="str">
        <f>IF(ISNUMBER($BO91),IF(BN91="","",IF($BL91&lt;=$BN$3,INDEX($AU$4:$AZ$76,MATCH($Q91,$BN$4:$BN$76,0),BQ$2),"")),"")</f>
        <v/>
      </c>
      <c r="BR91" s="196" t="str">
        <f>IF(ISNUMBER($BO91),IF(BO91="","",IF($BL91&lt;=$BN$3,INDEX($AU$4:$AZ$76,MATCH($Q91,$BN$4:$BN$76,0),BR$2),"")),"")</f>
        <v/>
      </c>
      <c r="BS91" s="196" t="str">
        <f>IF(ISNUMBER($BO91),IF(BP91="","",IF($BL91&lt;=$BN$3,INDEX($AU$4:$AZ$76,MATCH($Q91,$BN$4:$BN$76,0),BS$2),"")),"")</f>
        <v/>
      </c>
      <c r="BT91" s="197" t="str">
        <f>IF(ISNUMBER($BO91),IF(BQ91="","",IF($BL91&lt;=$BN$3,INDEX($AU$4:$AZ$76,MATCH($Q91,$BN$4:$BN$76,0),BT$2),"")),"")</f>
        <v/>
      </c>
      <c r="BU91" s="197" t="str">
        <f>IF(ISNUMBER($BO91),IF(BR91="","",IF($BL91&lt;=$BN$3,INDEX($AU$4:$AZ$76,MATCH($Q91,$BN$4:$BN$76,0),BU$2),"")),"")</f>
        <v/>
      </c>
      <c r="BV91" s="196" t="str">
        <f>IF(ISNUMBER($BO91),IF(BS91="","",IF($BL91&lt;=$BN$3,INDEX($AU$4:$BE$76,MATCH($Q91,$BN$4:$BN$76,0),BV$2),"")),"")</f>
        <v/>
      </c>
      <c r="BW91" s="195" t="str">
        <f t="shared" si="79"/>
        <v/>
      </c>
      <c r="BX91" s="196" t="str">
        <f t="shared" si="75"/>
        <v/>
      </c>
      <c r="BY91" s="195" t="str">
        <f t="shared" si="80"/>
        <v/>
      </c>
      <c r="BZ91" s="227" t="str">
        <f t="shared" si="81"/>
        <v/>
      </c>
      <c r="CA91" s="115" t="str">
        <f t="shared" si="89"/>
        <v/>
      </c>
      <c r="CB91" s="170" t="str">
        <f>IF(ISNUMBER($BO91),IF(BS91="","",IF($BL91&lt;=$BN$3,INDEX($AU$4:$BG$76,MATCH($Q91,$BN$4:$BN$76,0),CB$2),"")),"")</f>
        <v/>
      </c>
      <c r="CC91" s="170" t="str">
        <f>IF(ISNUMBER($BO91),IF(BS91="","",IF($BL91&lt;=$BN$3,INDEX($AU$4:$BG$76,MATCH($Q91,$BN$4:$BN$76,0),CC$2),"")),"")</f>
        <v/>
      </c>
      <c r="CD91" s="207" t="str">
        <f t="shared" si="82"/>
        <v/>
      </c>
      <c r="CE91" s="207" t="str">
        <f t="shared" si="83"/>
        <v/>
      </c>
      <c r="CF91" s="207" t="str">
        <f t="shared" si="84"/>
        <v/>
      </c>
      <c r="CG91" s="175"/>
      <c r="CH91" s="104"/>
      <c r="CI91" s="207"/>
      <c r="CJ91" s="172"/>
      <c r="CK91" s="175"/>
      <c r="CL91" s="175"/>
      <c r="CM91" s="104"/>
      <c r="CN91" s="104"/>
      <c r="CO91" s="104"/>
      <c r="CP91" s="104"/>
      <c r="CQ91" s="104" t="s">
        <v>132</v>
      </c>
      <c r="CR91" s="104"/>
      <c r="CS91" s="104"/>
      <c r="CT91" s="104"/>
      <c r="CU91" s="104"/>
      <c r="CV91" s="104"/>
      <c r="CW91" s="104"/>
      <c r="CX91" s="104"/>
      <c r="CY91" s="104"/>
      <c r="CZ91" s="104"/>
      <c r="DA91" s="104"/>
      <c r="DB91" s="104"/>
      <c r="DC91" s="104"/>
      <c r="DD91" s="104"/>
      <c r="DE91" s="104"/>
      <c r="DF91" s="104"/>
      <c r="DG91" s="104"/>
      <c r="DH91" s="104"/>
      <c r="DI91" s="104"/>
      <c r="DJ91" s="104"/>
      <c r="DK91" s="104"/>
      <c r="DL91" s="104"/>
      <c r="DM91" s="104"/>
    </row>
    <row r="92" spans="1:117" ht="14.25" customHeight="1" x14ac:dyDescent="0.25">
      <c r="A92" s="98">
        <f t="shared" si="85"/>
        <v>89</v>
      </c>
      <c r="B92" s="28"/>
      <c r="C92" s="116" t="s">
        <v>338</v>
      </c>
      <c r="D92" s="74" t="s">
        <v>147</v>
      </c>
      <c r="E92" s="74" t="s">
        <v>339</v>
      </c>
      <c r="F92" s="102">
        <v>460595</v>
      </c>
      <c r="G92" s="102">
        <v>7569395</v>
      </c>
      <c r="H92" s="95" t="s">
        <v>340</v>
      </c>
      <c r="I92" s="74" t="s">
        <v>295</v>
      </c>
      <c r="J92" s="74" t="s">
        <v>31</v>
      </c>
      <c r="K92" s="74">
        <v>36</v>
      </c>
      <c r="L92" s="86" t="str">
        <f t="shared" si="90"/>
        <v/>
      </c>
      <c r="M92" s="25" t="str">
        <f t="shared" si="70"/>
        <v xml:space="preserve">LMB08 </v>
      </c>
      <c r="N92" s="81">
        <f t="shared" si="94"/>
        <v>460595</v>
      </c>
      <c r="O92" s="81">
        <f t="shared" si="94"/>
        <v>7569395</v>
      </c>
      <c r="P92" s="30">
        <f t="shared" si="87"/>
        <v>24</v>
      </c>
      <c r="Q92" s="30">
        <f t="shared" si="88"/>
        <v>89</v>
      </c>
      <c r="R92" s="39" t="str">
        <f>p_Cambuquira_ii!R27</f>
        <v>467980 m E</v>
      </c>
      <c r="S92" s="39" t="str">
        <f>p_Cambuquira_ii!S27</f>
        <v>7582250 m S</v>
      </c>
      <c r="T92" s="39" t="str">
        <f>p_Cambuquira_ii!T27</f>
        <v>.</v>
      </c>
      <c r="U92" s="164" t="str">
        <f>p_Cambuquira_ii!U27</f>
        <v>Cam2</v>
      </c>
      <c r="V92" s="38" t="str">
        <f>p_Cambuquira_ii!V27</f>
        <v xml:space="preserve">MAR24 </v>
      </c>
      <c r="W92" s="39" t="str">
        <f>p_Cambuquira_ii!W27</f>
        <v xml:space="preserve">PM </v>
      </c>
      <c r="X92" s="38" t="str">
        <f>p_Cambuquira_ii!X27</f>
        <v xml:space="preserve">PM </v>
      </c>
      <c r="Y92" s="33">
        <f>IF(X92=CK$4,CN$4,IF(X92=CK$5,CN$5,IF(X92=CK$6,CN$6,IF(X92=CK$7,CN$7,IF(X92=CK$8,CN$8,IF(X92=CK$9,CN$9,IF(X92=CK$10,CN$10,"")))))))</f>
        <v>5</v>
      </c>
      <c r="Z92" s="53" t="str">
        <f>p_Cambuquira_ii!Z27</f>
        <v xml:space="preserve">sd </v>
      </c>
      <c r="AA92" s="54" t="str">
        <f>p_Cambuquira_ii!AA27</f>
        <v xml:space="preserve">sd </v>
      </c>
      <c r="AB92" s="39" t="str">
        <f>p_Cambuquira_ii!AB27</f>
        <v>-</v>
      </c>
      <c r="AC92" s="166">
        <f>p_Cambuquira_ii!AD27</f>
        <v>1713937.6220428001</v>
      </c>
      <c r="AD92" s="166">
        <f>p_Cambuquira_ii!AE27</f>
        <v>7535718.0133199003</v>
      </c>
      <c r="AE92" s="39">
        <f>p_Cambuquira_ii!AF27</f>
        <v>892.8</v>
      </c>
      <c r="AF92" s="39">
        <f>p_Cambuquira_ii!AG27</f>
        <v>1</v>
      </c>
      <c r="AG92" s="39">
        <f>p_Cambuquira_ii!AH27</f>
        <v>0</v>
      </c>
      <c r="AH92" s="39"/>
      <c r="AI92" s="39"/>
      <c r="AJ92" s="31"/>
      <c r="AK92" t="str">
        <f>""</f>
        <v/>
      </c>
      <c r="AL92" t="str">
        <f>""</f>
        <v/>
      </c>
      <c r="AM92" t="str">
        <f>""</f>
        <v/>
      </c>
      <c r="AN92" s="36">
        <f>IF(AND(ISNUMBER(Q92),ISNUMBER(AA92)),MAX(AN$4:AN91)+1,0)</f>
        <v>0</v>
      </c>
      <c r="AO92" s="1">
        <f t="shared" si="91"/>
        <v>16.360833298928345</v>
      </c>
      <c r="AP92" s="1">
        <f t="shared" si="92"/>
        <v>1.1794866036189153E-4</v>
      </c>
      <c r="AQ92" s="36">
        <f>IF(AA92=CK$11,0,IF(AND(ISNUMBER(Y92),ISNUMBER(Q92)),MAX(AQ$4:AQ91)+1,0))</f>
        <v>0</v>
      </c>
      <c r="AR92" s="73" t="str">
        <f t="shared" si="71"/>
        <v/>
      </c>
      <c r="AS92" s="73" t="str">
        <f t="shared" si="76"/>
        <v/>
      </c>
      <c r="AT92" s="73" t="str">
        <f t="shared" si="72"/>
        <v/>
      </c>
      <c r="AU92" s="58" t="str">
        <f t="shared" si="73"/>
        <v/>
      </c>
      <c r="AV92" s="58" t="str">
        <f t="shared" si="93"/>
        <v/>
      </c>
      <c r="AW92" s="68" t="str">
        <f t="shared" si="77"/>
        <v/>
      </c>
      <c r="AX92" s="68" t="str">
        <f t="shared" si="74"/>
        <v/>
      </c>
      <c r="AY92" s="160" t="str">
        <f>IF(BH92="",BC92,IF(ISNUMBER(AX92),BC92-BH92,""))</f>
        <v/>
      </c>
      <c r="AZ92" s="160" t="str">
        <f>IF(ISNUMBER(AX92),IF(ISNUMBER(AY92-BD92),AY92-BD92,AY92),"")</f>
        <v/>
      </c>
      <c r="BA92" s="160"/>
      <c r="BB92" s="160"/>
      <c r="BC92" s="68" t="str">
        <f>IF($Q92&lt;=$AQ$3,INDEX($AC$4:$AE$141,$AR92,AE$3),"")</f>
        <v/>
      </c>
      <c r="BD92" s="188" t="str">
        <f>IF($Q92&lt;=$AQ$3,INDEX($Z$4:$AA$141,$AR92,AC$3),"")</f>
        <v/>
      </c>
      <c r="BE92" s="105" t="str">
        <f>IF($Q92&lt;=$AQ$3,INDEX($Z$4:$AA$141,$AR92,AD$3),"")</f>
        <v/>
      </c>
      <c r="BF92" s="71" t="s">
        <v>132</v>
      </c>
      <c r="BG92" s="105"/>
      <c r="BH92" s="158" t="str">
        <f>IF(AU92=BH$3,"",IF(ISNUMBER(AW92),IF(BH$2=0,ABS(BC92-BG92),BC92-BG92),""))</f>
        <v/>
      </c>
      <c r="BI92" s="170" t="str">
        <f>IF(ISNUMBER(BG92),IF(AS92=CS$4,CN$4,IF(AS92=CS$5,CN$5,IF(AS92=CS$6,CN$6,IF(AS92=CS$7,CN$7,IF(AS92=CS$8,CN$8,""))))),"")</f>
        <v/>
      </c>
      <c r="BJ92" s="171" t="str">
        <f>IF(ISNUMBER(BI92),INDEX(CU$4:CU$8,BI92,1),"")</f>
        <v/>
      </c>
      <c r="BK92" s="171" t="s">
        <v>132</v>
      </c>
      <c r="BL92" s="170">
        <f>IF(BI92=1,MAX(BL$4:BL91)+1,0)</f>
        <v>0</v>
      </c>
      <c r="BM92" s="170" t="str">
        <f t="shared" si="78"/>
        <v/>
      </c>
      <c r="BN92" s="170">
        <f>IF(BI92=1,IF(BM92=1,MAX(BN$4:BN91)+1,0),0)</f>
        <v>0</v>
      </c>
      <c r="BO92" s="73" t="str">
        <f>IF(BM92="","",IF(BL92&lt;=BN$3,MATCH(Q92,BN$4:BN$141,0),""))</f>
        <v/>
      </c>
      <c r="BP92" s="198" t="str">
        <f>IF(ISNUMBER($BO92),IF(BM92="","",IF($BL92&lt;=$BN$3,INDEX($AU$4:$AZ$76,MATCH($Q92,$BN$4:$BN$76,0),BP$2),"")),"")</f>
        <v/>
      </c>
      <c r="BQ92" s="195" t="str">
        <f>IF(ISNUMBER($BO92),IF(BN92="","",IF($BL92&lt;=$BN$3,INDEX($AU$4:$AZ$76,MATCH($Q92,$BN$4:$BN$76,0),BQ$2),"")),"")</f>
        <v/>
      </c>
      <c r="BR92" s="196" t="str">
        <f>IF(ISNUMBER($BO92),IF(BO92="","",IF($BL92&lt;=$BN$3,INDEX($AU$4:$AZ$76,MATCH($Q92,$BN$4:$BN$76,0),BR$2),"")),"")</f>
        <v/>
      </c>
      <c r="BS92" s="196" t="str">
        <f>IF(ISNUMBER($BO92),IF(BP92="","",IF($BL92&lt;=$BN$3,INDEX($AU$4:$AZ$76,MATCH($Q92,$BN$4:$BN$76,0),BS$2),"")),"")</f>
        <v/>
      </c>
      <c r="BT92" s="197" t="str">
        <f>IF(ISNUMBER($BO92),IF(BQ92="","",IF($BL92&lt;=$BN$3,INDEX($AU$4:$AZ$76,MATCH($Q92,$BN$4:$BN$76,0),BT$2),"")),"")</f>
        <v/>
      </c>
      <c r="BU92" s="197" t="str">
        <f>IF(ISNUMBER($BO92),IF(BR92="","",IF($BL92&lt;=$BN$3,INDEX($AU$4:$AZ$76,MATCH($Q92,$BN$4:$BN$76,0),BU$2),"")),"")</f>
        <v/>
      </c>
      <c r="BV92" s="196" t="str">
        <f>IF(ISNUMBER($BO92),IF(BS92="","",IF($BL92&lt;=$BN$3,INDEX($AU$4:$BE$76,MATCH($Q92,$BN$4:$BN$76,0),BV$2),"")),"")</f>
        <v/>
      </c>
      <c r="BW92" s="195" t="str">
        <f t="shared" si="79"/>
        <v/>
      </c>
      <c r="BX92" s="196" t="str">
        <f t="shared" si="75"/>
        <v/>
      </c>
      <c r="BY92" s="195" t="str">
        <f t="shared" si="80"/>
        <v/>
      </c>
      <c r="BZ92" s="227" t="str">
        <f t="shared" si="81"/>
        <v/>
      </c>
      <c r="CA92" s="115" t="str">
        <f t="shared" si="89"/>
        <v/>
      </c>
      <c r="CB92" s="170" t="str">
        <f>IF(ISNUMBER($BO92),IF(BS92="","",IF($BL92&lt;=$BN$3,INDEX($AU$4:$BG$76,MATCH($Q92,$BN$4:$BN$76,0),CB$2),"")),"")</f>
        <v/>
      </c>
      <c r="CC92" s="170" t="str">
        <f>IF(ISNUMBER($BO92),IF(BS92="","",IF($BL92&lt;=$BN$3,INDEX($AU$4:$BG$76,MATCH($Q92,$BN$4:$BN$76,0),CC$2),"")),"")</f>
        <v/>
      </c>
      <c r="CD92" s="207" t="str">
        <f t="shared" si="82"/>
        <v/>
      </c>
      <c r="CE92" s="207" t="str">
        <f t="shared" si="83"/>
        <v/>
      </c>
      <c r="CF92" s="207" t="str">
        <f t="shared" si="84"/>
        <v/>
      </c>
      <c r="CG92" s="175"/>
      <c r="CH92" s="104"/>
      <c r="CI92" s="207"/>
      <c r="CJ92" s="172"/>
      <c r="CK92" s="175"/>
      <c r="CL92" s="175"/>
      <c r="CM92" s="104"/>
      <c r="CN92" s="104"/>
      <c r="CO92" s="104"/>
      <c r="CP92" s="104"/>
      <c r="CQ92" s="104" t="s">
        <v>132</v>
      </c>
      <c r="CR92" s="104"/>
      <c r="CS92" s="104"/>
      <c r="CT92" s="104"/>
      <c r="CU92" s="104"/>
      <c r="CV92" s="104"/>
      <c r="CW92" s="104"/>
      <c r="CX92" s="104"/>
      <c r="CY92" s="104"/>
      <c r="CZ92" s="104"/>
      <c r="DA92" s="104"/>
      <c r="DB92" s="104"/>
      <c r="DC92" s="104"/>
      <c r="DD92" s="104"/>
      <c r="DE92" s="104"/>
      <c r="DF92" s="104"/>
      <c r="DG92" s="104"/>
      <c r="DH92" s="104"/>
      <c r="DI92" s="104"/>
      <c r="DJ92" s="104"/>
      <c r="DK92" s="104"/>
      <c r="DL92" s="104"/>
      <c r="DM92" s="104"/>
    </row>
    <row r="93" spans="1:117" ht="14.25" customHeight="1" x14ac:dyDescent="0.25">
      <c r="A93" s="98">
        <f t="shared" si="85"/>
        <v>90</v>
      </c>
      <c r="B93" s="28"/>
      <c r="C93" s="116" t="s">
        <v>338</v>
      </c>
      <c r="D93" s="74" t="s">
        <v>147</v>
      </c>
      <c r="E93" s="74" t="s">
        <v>339</v>
      </c>
      <c r="F93" s="102">
        <v>460595</v>
      </c>
      <c r="G93" s="102">
        <v>7569395</v>
      </c>
      <c r="H93" s="95" t="s">
        <v>340</v>
      </c>
      <c r="I93" s="74" t="s">
        <v>295</v>
      </c>
      <c r="J93" s="74" t="s">
        <v>31</v>
      </c>
      <c r="K93" s="74">
        <v>36</v>
      </c>
      <c r="L93" s="86">
        <f t="shared" si="90"/>
        <v>1</v>
      </c>
      <c r="M93" s="25" t="str">
        <f t="shared" si="70"/>
        <v xml:space="preserve">Fonte 1 </v>
      </c>
      <c r="N93" s="81">
        <f t="shared" si="94"/>
        <v>463830</v>
      </c>
      <c r="O93" s="81">
        <f t="shared" si="94"/>
        <v>7570065</v>
      </c>
      <c r="P93" s="30">
        <v>1</v>
      </c>
      <c r="Q93" s="30">
        <f t="shared" si="88"/>
        <v>90</v>
      </c>
      <c r="R93" s="39" t="str">
        <f>p_Contendas!R4</f>
        <v>497901 m E</v>
      </c>
      <c r="S93" s="39" t="str">
        <f>p_Contendas!S4</f>
        <v>7578605 m S</v>
      </c>
      <c r="T93" s="39" t="str">
        <f>p_Contendas!T4</f>
        <v>.</v>
      </c>
      <c r="U93" s="164" t="str">
        <f>p_Contendas!U4</f>
        <v>AQ</v>
      </c>
      <c r="V93" s="38" t="str">
        <f>p_Contendas!V4</f>
        <v xml:space="preserve">ACT01 </v>
      </c>
      <c r="W93" s="39" t="str">
        <f>p_Contendas!W4</f>
        <v xml:space="preserve">CT (3) </v>
      </c>
      <c r="X93" s="38" t="str">
        <f>p_Contendas!X4</f>
        <v xml:space="preserve">CT </v>
      </c>
      <c r="Y93" s="33">
        <f>IF(X93=CK$4,CN$4,IF(X93=CK$5,CN$5,IF(X93=CK$6,CN$6,IF(X93=CK$7,CN$7,IF(X93=CK$8,CN$8,IF(X93=CK$9,CN$9,IF(X93=CK$10,CN$10,"")))))))</f>
        <v>1</v>
      </c>
      <c r="Z93" s="53">
        <f>p_Contendas!Z4</f>
        <v>8</v>
      </c>
      <c r="AA93" s="54">
        <f>p_Contendas!AA4</f>
        <v>130.9</v>
      </c>
      <c r="AB93" s="39" t="str">
        <f>p_Contendas!AB4</f>
        <v>-</v>
      </c>
      <c r="AC93" s="166">
        <f>p_Contendas!AD4</f>
        <v>1744030.6359999001</v>
      </c>
      <c r="AD93" s="166">
        <f>p_Contendas!AE4</f>
        <v>7529610.1362253996</v>
      </c>
      <c r="AE93" s="39">
        <f>p_Contendas!AF4</f>
        <v>869.4</v>
      </c>
      <c r="AF93" s="39">
        <f>p_Contendas!AG4</f>
        <v>28</v>
      </c>
      <c r="AG93" s="39">
        <f>p_Contendas!AH4</f>
        <v>0</v>
      </c>
      <c r="AH93" s="39"/>
      <c r="AI93" s="39"/>
      <c r="AJ93" s="31"/>
      <c r="AK93" t="str">
        <f>""</f>
        <v/>
      </c>
      <c r="AL93" t="str">
        <f>""</f>
        <v/>
      </c>
      <c r="AM93" t="str">
        <f>""</f>
        <v/>
      </c>
      <c r="AN93" s="36">
        <f>IF(AND(ISNUMBER(Q93),ISNUMBER(AA93)),MAX(AN$4:AN92)+1,0)</f>
        <v>53</v>
      </c>
      <c r="AO93" s="1">
        <f t="shared" si="91"/>
        <v>16.233555691148482</v>
      </c>
      <c r="AP93" s="1">
        <f t="shared" si="92"/>
        <v>1.1484709840668474E-4</v>
      </c>
      <c r="AQ93" s="36">
        <f>IF(AA93=CK$11,0,IF(AND(ISNUMBER(Y93),ISNUMBER(Q93)),MAX(AQ$4:AQ92)+1,0))</f>
        <v>53</v>
      </c>
      <c r="AR93" s="73" t="str">
        <f t="shared" si="71"/>
        <v/>
      </c>
      <c r="AS93" s="73" t="str">
        <f t="shared" si="76"/>
        <v/>
      </c>
      <c r="AT93" s="73" t="str">
        <f t="shared" si="72"/>
        <v/>
      </c>
      <c r="AU93" s="58" t="str">
        <f t="shared" si="73"/>
        <v/>
      </c>
      <c r="AV93" s="58" t="str">
        <f t="shared" si="93"/>
        <v/>
      </c>
      <c r="AW93" s="68" t="str">
        <f t="shared" si="77"/>
        <v/>
      </c>
      <c r="AX93" s="68" t="str">
        <f t="shared" si="74"/>
        <v/>
      </c>
      <c r="AY93" s="160" t="str">
        <f>IF(BH93="",BC93,IF(ISNUMBER(AX93),BC93-BH93,""))</f>
        <v/>
      </c>
      <c r="AZ93" s="160" t="str">
        <f>IF(ISNUMBER(AX93),IF(ISNUMBER(AY93-BD93),AY93-BD93,AY93),"")</f>
        <v/>
      </c>
      <c r="BA93" s="160"/>
      <c r="BB93" s="160"/>
      <c r="BC93" s="68" t="str">
        <f>IF($Q93&lt;=$AQ$3,INDEX($AC$4:$AE$141,$AR93,AE$3),"")</f>
        <v/>
      </c>
      <c r="BD93" s="188" t="str">
        <f>IF($Q93&lt;=$AQ$3,INDEX($Z$4:$AA$141,$AR93,AC$3),"")</f>
        <v/>
      </c>
      <c r="BE93" s="105" t="str">
        <f>IF($Q93&lt;=$AQ$3,INDEX($Z$4:$AA$141,$AR93,AD$3),"")</f>
        <v/>
      </c>
      <c r="BF93" s="71" t="s">
        <v>132</v>
      </c>
      <c r="BG93" s="105"/>
      <c r="BH93" s="158" t="str">
        <f>IF(AU93=BH$3,"",IF(ISNUMBER(AW93),IF(BH$2=0,ABS(BC93-BG93),BC93-BG93),""))</f>
        <v/>
      </c>
      <c r="BI93" s="170" t="str">
        <f>IF(ISNUMBER(BG93),IF(AS93=CS$4,CN$4,IF(AS93=CS$5,CN$5,IF(AS93=CS$6,CN$6,IF(AS93=CS$7,CN$7,IF(AS93=CS$8,CN$8,""))))),"")</f>
        <v/>
      </c>
      <c r="BJ93" s="171" t="str">
        <f>IF(ISNUMBER(BI93),INDEX(CU$4:CU$8,BI93,1),"")</f>
        <v/>
      </c>
      <c r="BK93" s="171" t="s">
        <v>132</v>
      </c>
      <c r="BL93" s="170">
        <f>IF(BI93=1,MAX(BL$4:BL92)+1,0)</f>
        <v>0</v>
      </c>
      <c r="BM93" s="170" t="str">
        <f t="shared" si="78"/>
        <v/>
      </c>
      <c r="BN93" s="170">
        <f>IF(BI93=1,IF(BM93=1,MAX(BN$4:BN92)+1,0),0)</f>
        <v>0</v>
      </c>
      <c r="BO93" s="73" t="str">
        <f>IF(BM93="","",IF(BL93&lt;=BN$3,MATCH(Q93,BN$4:BN$141,0),""))</f>
        <v/>
      </c>
      <c r="BP93" s="198" t="str">
        <f>IF(ISNUMBER($BO93),IF(BM93="","",IF($BL93&lt;=$BN$3,INDEX($AU$4:$AZ$76,MATCH($Q93,$BN$4:$BN$76,0),BP$2),"")),"")</f>
        <v/>
      </c>
      <c r="BQ93" s="195" t="str">
        <f>IF(ISNUMBER($BO93),IF(BN93="","",IF($BL93&lt;=$BN$3,INDEX($AU$4:$AZ$76,MATCH($Q93,$BN$4:$BN$76,0),BQ$2),"")),"")</f>
        <v/>
      </c>
      <c r="BR93" s="196" t="str">
        <f>IF(ISNUMBER($BO93),IF(BO93="","",IF($BL93&lt;=$BN$3,INDEX($AU$4:$AZ$76,MATCH($Q93,$BN$4:$BN$76,0),BR$2),"")),"")</f>
        <v/>
      </c>
      <c r="BS93" s="196" t="str">
        <f>IF(ISNUMBER($BO93),IF(BP93="","",IF($BL93&lt;=$BN$3,INDEX($AU$4:$AZ$76,MATCH($Q93,$BN$4:$BN$76,0),BS$2),"")),"")</f>
        <v/>
      </c>
      <c r="BT93" s="197" t="str">
        <f>IF(ISNUMBER($BO93),IF(BQ93="","",IF($BL93&lt;=$BN$3,INDEX($AU$4:$AZ$76,MATCH($Q93,$BN$4:$BN$76,0),BT$2),"")),"")</f>
        <v/>
      </c>
      <c r="BU93" s="197" t="str">
        <f>IF(ISNUMBER($BO93),IF(BR93="","",IF($BL93&lt;=$BN$3,INDEX($AU$4:$AZ$76,MATCH($Q93,$BN$4:$BN$76,0),BU$2),"")),"")</f>
        <v/>
      </c>
      <c r="BV93" s="196" t="str">
        <f>IF(ISNUMBER($BO93),IF(BS93="","",IF($BL93&lt;=$BN$3,INDEX($AU$4:$BE$76,MATCH($Q93,$BN$4:$BN$76,0),BV$2),"")),"")</f>
        <v/>
      </c>
      <c r="BW93" s="195" t="str">
        <f t="shared" si="79"/>
        <v/>
      </c>
      <c r="BX93" s="196" t="str">
        <f t="shared" si="75"/>
        <v/>
      </c>
      <c r="BY93" s="195" t="str">
        <f t="shared" si="80"/>
        <v/>
      </c>
      <c r="BZ93" s="227" t="str">
        <f t="shared" si="81"/>
        <v/>
      </c>
      <c r="CA93" s="115" t="str">
        <f t="shared" si="89"/>
        <v/>
      </c>
      <c r="CB93" s="170" t="str">
        <f>IF(ISNUMBER($BO93),IF(BS93="","",IF($BL93&lt;=$BN$3,INDEX($AU$4:$BG$76,MATCH($Q93,$BN$4:$BN$76,0),CB$2),"")),"")</f>
        <v/>
      </c>
      <c r="CC93" s="170" t="str">
        <f>IF(ISNUMBER($BO93),IF(BS93="","",IF($BL93&lt;=$BN$3,INDEX($AU$4:$BG$76,MATCH($Q93,$BN$4:$BN$76,0),CC$2),"")),"")</f>
        <v/>
      </c>
      <c r="CD93" s="207" t="str">
        <f t="shared" si="82"/>
        <v/>
      </c>
      <c r="CE93" s="207" t="str">
        <f t="shared" si="83"/>
        <v/>
      </c>
      <c r="CF93" s="207" t="str">
        <f t="shared" si="84"/>
        <v/>
      </c>
      <c r="CG93" s="175"/>
      <c r="CH93" s="104"/>
      <c r="CI93" s="207"/>
      <c r="CJ93" s="172"/>
      <c r="CK93" s="175"/>
      <c r="CL93" s="175"/>
      <c r="CM93" s="104"/>
      <c r="CN93" s="104"/>
      <c r="CO93" s="104"/>
      <c r="CP93" s="104"/>
      <c r="CQ93" s="104" t="s">
        <v>132</v>
      </c>
      <c r="CR93" s="104"/>
      <c r="CS93" s="104"/>
      <c r="CT93" s="104"/>
      <c r="CU93" s="104"/>
      <c r="CV93" s="104"/>
      <c r="CW93" s="104"/>
      <c r="CX93" s="104"/>
      <c r="CY93" s="104"/>
      <c r="CZ93" s="104"/>
      <c r="DA93" s="104"/>
      <c r="DB93" s="104"/>
      <c r="DC93" s="104"/>
      <c r="DD93" s="104"/>
      <c r="DE93" s="104"/>
      <c r="DF93" s="104"/>
      <c r="DG93" s="104"/>
      <c r="DH93" s="104"/>
      <c r="DI93" s="104"/>
      <c r="DJ93" s="104"/>
      <c r="DK93" s="104"/>
      <c r="DL93" s="104"/>
      <c r="DM93" s="104"/>
    </row>
    <row r="94" spans="1:117" ht="14.25" customHeight="1" x14ac:dyDescent="0.25">
      <c r="A94" s="98">
        <f t="shared" si="85"/>
        <v>91</v>
      </c>
      <c r="B94" s="28"/>
      <c r="C94" s="116" t="s">
        <v>338</v>
      </c>
      <c r="D94" s="74" t="s">
        <v>147</v>
      </c>
      <c r="E94" s="74" t="s">
        <v>339</v>
      </c>
      <c r="F94" s="102">
        <v>460595</v>
      </c>
      <c r="G94" s="102">
        <v>7569395</v>
      </c>
      <c r="H94" s="95" t="s">
        <v>340</v>
      </c>
      <c r="I94" s="74" t="s">
        <v>295</v>
      </c>
      <c r="J94" s="74" t="s">
        <v>31</v>
      </c>
      <c r="K94" s="74">
        <v>36</v>
      </c>
      <c r="L94" s="86" t="str">
        <f t="shared" si="90"/>
        <v/>
      </c>
      <c r="M94" s="25" t="str">
        <f t="shared" si="70"/>
        <v xml:space="preserve">LMB01 </v>
      </c>
      <c r="N94" s="81">
        <f t="shared" si="94"/>
        <v>0</v>
      </c>
      <c r="O94" s="81">
        <f t="shared" si="94"/>
        <v>0</v>
      </c>
      <c r="P94" s="30">
        <f t="shared" si="87"/>
        <v>2</v>
      </c>
      <c r="Q94" s="30">
        <f t="shared" si="88"/>
        <v>91</v>
      </c>
      <c r="R94" s="39" t="str">
        <f>p_Contendas!R5</f>
        <v>497885 m E</v>
      </c>
      <c r="S94" s="39" t="str">
        <f>p_Contendas!S5</f>
        <v>7578594 m S</v>
      </c>
      <c r="T94" s="39" t="str">
        <f>p_Contendas!T5</f>
        <v>.</v>
      </c>
      <c r="U94" s="164" t="str">
        <f>p_Contendas!U5</f>
        <v>AQ</v>
      </c>
      <c r="V94" s="38" t="str">
        <f>p_Contendas!V5</f>
        <v xml:space="preserve">ACT02 </v>
      </c>
      <c r="W94" s="39" t="str">
        <f>p_Contendas!W5</f>
        <v xml:space="preserve">CT </v>
      </c>
      <c r="X94" s="38" t="str">
        <f>p_Contendas!X5</f>
        <v xml:space="preserve">CT </v>
      </c>
      <c r="Y94" s="33">
        <f>IF(X94=CK$4,CN$4,IF(X94=CK$5,CN$5,IF(X94=CK$6,CN$6,IF(X94=CK$7,CN$7,IF(X94=CK$8,CN$8,IF(X94=CK$9,CN$9,IF(X94=CK$10,CN$10,"")))))))</f>
        <v>1</v>
      </c>
      <c r="Z94" s="53">
        <f>p_Contendas!Z5</f>
        <v>12</v>
      </c>
      <c r="AA94" s="54">
        <f>p_Contendas!AA5</f>
        <v>175.9</v>
      </c>
      <c r="AB94" s="39" t="str">
        <f>p_Contendas!AB5</f>
        <v>-</v>
      </c>
      <c r="AC94" s="166">
        <f>p_Contendas!AD5</f>
        <v>1744013.4938630001</v>
      </c>
      <c r="AD94" s="166">
        <f>p_Contendas!AE5</f>
        <v>7529600.2489318997</v>
      </c>
      <c r="AE94" s="39">
        <f>p_Contendas!AF5</f>
        <v>869.9</v>
      </c>
      <c r="AF94" s="39">
        <f>p_Contendas!AG5</f>
        <v>27</v>
      </c>
      <c r="AG94" s="39">
        <f>p_Contendas!AH5</f>
        <v>0</v>
      </c>
      <c r="AH94" s="39"/>
      <c r="AI94" s="39"/>
      <c r="AJ94" s="31"/>
      <c r="AK94" t="str">
        <f>""</f>
        <v/>
      </c>
      <c r="AL94" t="str">
        <f>""</f>
        <v/>
      </c>
      <c r="AM94" t="str">
        <f>""</f>
        <v/>
      </c>
      <c r="AN94" s="36">
        <f>IF(AND(ISNUMBER(Q94),ISNUMBER(AA94)),MAX(AN$4:AN93)+1,0)</f>
        <v>54</v>
      </c>
      <c r="AO94" s="1" t="e">
        <f t="shared" si="91"/>
        <v>#DIV/0!</v>
      </c>
      <c r="AP94" s="1" t="e">
        <f t="shared" si="92"/>
        <v>#DIV/0!</v>
      </c>
      <c r="AQ94" s="36">
        <f>IF(AA94=CK$11,0,IF(AND(ISNUMBER(Y94),ISNUMBER(Q94)),MAX(AQ$4:AQ93)+1,0))</f>
        <v>54</v>
      </c>
      <c r="AR94" s="73" t="str">
        <f t="shared" si="71"/>
        <v/>
      </c>
      <c r="AS94" s="73" t="str">
        <f t="shared" si="76"/>
        <v/>
      </c>
      <c r="AT94" s="73" t="str">
        <f t="shared" si="72"/>
        <v/>
      </c>
      <c r="AU94" s="58" t="str">
        <f t="shared" si="73"/>
        <v/>
      </c>
      <c r="AV94" s="58" t="str">
        <f t="shared" si="93"/>
        <v/>
      </c>
      <c r="AW94" s="68" t="str">
        <f t="shared" si="77"/>
        <v/>
      </c>
      <c r="AX94" s="68" t="str">
        <f t="shared" si="74"/>
        <v/>
      </c>
      <c r="AY94" s="160" t="str">
        <f>IF(BH94="",BC94,IF(ISNUMBER(AX94),BC94-BH94,""))</f>
        <v/>
      </c>
      <c r="AZ94" s="160" t="str">
        <f>IF(ISNUMBER(AX94),IF(ISNUMBER(AY94-BD94),AY94-BD94,AY94),"")</f>
        <v/>
      </c>
      <c r="BA94" s="160"/>
      <c r="BB94" s="160"/>
      <c r="BC94" s="68" t="str">
        <f>IF($Q94&lt;=$AQ$3,INDEX($AC$4:$AE$141,$AR94,AE$3),"")</f>
        <v/>
      </c>
      <c r="BD94" s="188" t="str">
        <f>IF($Q94&lt;=$AQ$3,INDEX($Z$4:$AA$141,$AR94,AC$3),"")</f>
        <v/>
      </c>
      <c r="BE94" s="105" t="str">
        <f>IF($Q94&lt;=$AQ$3,INDEX($Z$4:$AA$141,$AR94,AD$3),"")</f>
        <v/>
      </c>
      <c r="BF94" s="71" t="s">
        <v>132</v>
      </c>
      <c r="BG94" s="105"/>
      <c r="BH94" s="158" t="str">
        <f>IF(AU94=BH$3,"",IF(ISNUMBER(AW94),IF(BH$2=0,ABS(BC94-BG94),BC94-BG94),""))</f>
        <v/>
      </c>
      <c r="BI94" s="170" t="str">
        <f>IF(ISNUMBER(BG94),IF(AS94=CS$4,CN$4,IF(AS94=CS$5,CN$5,IF(AS94=CS$6,CN$6,IF(AS94=CS$7,CN$7,IF(AS94=CS$8,CN$8,""))))),"")</f>
        <v/>
      </c>
      <c r="BJ94" s="171" t="str">
        <f>IF(ISNUMBER(BI94),INDEX(CU$4:CU$8,BI94,1),"")</f>
        <v/>
      </c>
      <c r="BK94" s="171" t="s">
        <v>132</v>
      </c>
      <c r="BL94" s="170"/>
      <c r="BM94" s="170" t="str">
        <f t="shared" si="78"/>
        <v/>
      </c>
      <c r="BN94" s="170">
        <f>IF(BI94=1,IF(BM94=1,MAX(BN$4:BN93)+1,0),0)</f>
        <v>0</v>
      </c>
      <c r="BO94" s="73" t="str">
        <f>IF(BM94="","",IF(BL94&lt;=BN$3,MATCH(Q94,BN$4:BN$141,0),""))</f>
        <v/>
      </c>
      <c r="BP94" s="198" t="str">
        <f>IF(ISNUMBER($BO94),IF(BM94="","",IF($BL94&lt;=$BN$3,INDEX($AU$4:$AZ$76,MATCH($Q94,$BN$4:$BN$76,0),BP$2),"")),"")</f>
        <v/>
      </c>
      <c r="BQ94" s="195" t="str">
        <f>IF(ISNUMBER($BO94),IF(BN94="","",IF($BL94&lt;=$BN$3,INDEX($AU$4:$AZ$76,MATCH($Q94,$BN$4:$BN$76,0),BQ$2),"")),"")</f>
        <v/>
      </c>
      <c r="BR94" s="196" t="str">
        <f>IF(ISNUMBER($BO94),IF(BO94="","",IF($BL94&lt;=$BN$3,INDEX($AU$4:$AZ$76,MATCH($Q94,$BN$4:$BN$76,0),BR$2),"")),"")</f>
        <v/>
      </c>
      <c r="BS94" s="196" t="str">
        <f>IF(ISNUMBER($BO94),IF(BP94="","",IF($BL94&lt;=$BN$3,INDEX($AU$4:$AZ$76,MATCH($Q94,$BN$4:$BN$76,0),BS$2),"")),"")</f>
        <v/>
      </c>
      <c r="BT94" s="197" t="str">
        <f>IF(ISNUMBER($BO94),IF(BQ94="","",IF($BL94&lt;=$BN$3,INDEX($AU$4:$AZ$76,MATCH($Q94,$BN$4:$BN$76,0),BT$2),"")),"")</f>
        <v/>
      </c>
      <c r="BU94" s="197" t="str">
        <f>IF(ISNUMBER($BO94),IF(BR94="","",IF($BL94&lt;=$BN$3,INDEX($AU$4:$AZ$76,MATCH($Q94,$BN$4:$BN$76,0),BU$2),"")),"")</f>
        <v/>
      </c>
      <c r="BV94" s="196" t="str">
        <f>IF(ISNUMBER($BO94),IF(BS94="","",IF($BL94&lt;=$BN$3,INDEX($AU$4:$BE$76,MATCH($Q94,$BN$4:$BN$76,0),BV$2),"")),"")</f>
        <v/>
      </c>
      <c r="BW94" s="195" t="str">
        <f t="shared" si="79"/>
        <v/>
      </c>
      <c r="BX94" s="196" t="str">
        <f t="shared" si="75"/>
        <v/>
      </c>
      <c r="BY94" s="195" t="str">
        <f t="shared" si="80"/>
        <v/>
      </c>
      <c r="BZ94" s="227" t="str">
        <f t="shared" si="81"/>
        <v/>
      </c>
      <c r="CA94" s="115" t="str">
        <f t="shared" si="89"/>
        <v/>
      </c>
      <c r="CB94" s="170" t="str">
        <f>IF(ISNUMBER($BO94),IF(BS94="","",IF($BL94&lt;=$BN$3,INDEX($AU$4:$BG$76,MATCH($Q94,$BN$4:$BN$76,0),CB$2),"")),"")</f>
        <v/>
      </c>
      <c r="CC94" s="170" t="str">
        <f>IF(ISNUMBER($BO94),IF(BS94="","",IF($BL94&lt;=$BN$3,INDEX($AU$4:$BG$76,MATCH($Q94,$BN$4:$BN$76,0),CC$2),"")),"")</f>
        <v/>
      </c>
      <c r="CD94" s="207" t="str">
        <f t="shared" si="82"/>
        <v/>
      </c>
      <c r="CE94" s="207" t="str">
        <f t="shared" si="83"/>
        <v/>
      </c>
      <c r="CF94" s="207" t="str">
        <f t="shared" si="84"/>
        <v/>
      </c>
      <c r="CG94" s="175"/>
      <c r="CH94" s="104"/>
      <c r="CI94" s="207"/>
      <c r="CJ94" s="172"/>
      <c r="CK94" s="175"/>
      <c r="CL94" s="175"/>
      <c r="CM94" s="104"/>
      <c r="CN94" s="104"/>
      <c r="CO94" s="104"/>
      <c r="CP94" s="104"/>
      <c r="CQ94" s="104" t="s">
        <v>132</v>
      </c>
      <c r="CR94" s="104"/>
      <c r="CS94" s="104"/>
      <c r="CT94" s="104"/>
      <c r="CU94" s="104"/>
      <c r="CV94" s="104"/>
      <c r="CW94" s="104"/>
      <c r="CX94" s="104"/>
      <c r="CY94" s="104"/>
      <c r="CZ94" s="104"/>
      <c r="DA94" s="104"/>
      <c r="DB94" s="104"/>
      <c r="DC94" s="104"/>
      <c r="DD94" s="104"/>
      <c r="DE94" s="104"/>
      <c r="DF94" s="104"/>
      <c r="DG94" s="104"/>
      <c r="DH94" s="104"/>
      <c r="DI94" s="104"/>
      <c r="DJ94" s="104"/>
      <c r="DK94" s="104"/>
      <c r="DL94" s="104"/>
      <c r="DM94" s="104"/>
    </row>
    <row r="95" spans="1:117" ht="14.25" customHeight="1" x14ac:dyDescent="0.25">
      <c r="A95" s="98">
        <f t="shared" si="85"/>
        <v>92</v>
      </c>
      <c r="B95" s="28"/>
      <c r="C95" s="116" t="s">
        <v>338</v>
      </c>
      <c r="D95" s="74" t="s">
        <v>147</v>
      </c>
      <c r="E95" s="74" t="s">
        <v>339</v>
      </c>
      <c r="F95" s="102">
        <v>460595</v>
      </c>
      <c r="G95" s="102">
        <v>7569395</v>
      </c>
      <c r="H95" s="95" t="s">
        <v>340</v>
      </c>
      <c r="I95" s="74" t="s">
        <v>295</v>
      </c>
      <c r="J95" s="74" t="s">
        <v>31</v>
      </c>
      <c r="K95" s="74">
        <v>36</v>
      </c>
      <c r="L95" s="86" t="str">
        <f t="shared" si="90"/>
        <v/>
      </c>
      <c r="M95" s="25" t="str">
        <f t="shared" si="70"/>
        <v xml:space="preserve">Fonte 2 </v>
      </c>
      <c r="N95" s="81">
        <f t="shared" si="94"/>
        <v>463830</v>
      </c>
      <c r="O95" s="81">
        <f t="shared" si="94"/>
        <v>7570067</v>
      </c>
      <c r="P95" s="30">
        <f t="shared" si="87"/>
        <v>3</v>
      </c>
      <c r="Q95" s="30">
        <f t="shared" si="88"/>
        <v>92</v>
      </c>
      <c r="R95" s="39" t="str">
        <f>p_Contendas!R6</f>
        <v>497896 m E</v>
      </c>
      <c r="S95" s="39" t="str">
        <f>p_Contendas!S6</f>
        <v>7578592 m S</v>
      </c>
      <c r="T95" s="39" t="str">
        <f>p_Contendas!T6</f>
        <v>.</v>
      </c>
      <c r="U95" s="164" t="str">
        <f>p_Contendas!U6</f>
        <v>AQ</v>
      </c>
      <c r="V95" s="38" t="str">
        <f>p_Contendas!V6</f>
        <v xml:space="preserve">ACT03 </v>
      </c>
      <c r="W95" s="39" t="str">
        <f>p_Contendas!W6</f>
        <v xml:space="preserve">CT </v>
      </c>
      <c r="X95" s="38" t="str">
        <f>p_Contendas!X6</f>
        <v xml:space="preserve">CT </v>
      </c>
      <c r="Y95" s="33">
        <f>IF(X95=CK$4,CN$4,IF(X95=CK$5,CN$5,IF(X95=CK$6,CN$6,IF(X95=CK$7,CN$7,IF(X95=CK$8,CN$8,IF(X95=CK$9,CN$9,IF(X95=CK$10,CN$10,"")))))))</f>
        <v>1</v>
      </c>
      <c r="Z95" s="53">
        <f>p_Contendas!Z6</f>
        <v>12</v>
      </c>
      <c r="AA95" s="54">
        <f>p_Contendas!AA6</f>
        <v>162.4</v>
      </c>
      <c r="AB95" s="39" t="str">
        <f>p_Contendas!AB6</f>
        <v>-</v>
      </c>
      <c r="AC95" s="166">
        <f>p_Contendas!AD6</f>
        <v>1744024.5087790999</v>
      </c>
      <c r="AD95" s="166">
        <f>p_Contendas!AE6</f>
        <v>7529597.3309378</v>
      </c>
      <c r="AE95" s="39">
        <f>p_Contendas!AF6</f>
        <v>870.5</v>
      </c>
      <c r="AF95" s="39">
        <f>p_Contendas!AG6</f>
        <v>26</v>
      </c>
      <c r="AG95" s="39">
        <f>p_Contendas!AH6</f>
        <v>0</v>
      </c>
      <c r="AH95" s="39"/>
      <c r="AI95" s="39"/>
      <c r="AJ95" s="31"/>
      <c r="AK95" t="str">
        <f>""</f>
        <v/>
      </c>
      <c r="AL95" t="str">
        <f>""</f>
        <v/>
      </c>
      <c r="AM95" t="str">
        <f>""</f>
        <v/>
      </c>
      <c r="AN95" s="36">
        <f>IF(AND(ISNUMBER(Q95),ISNUMBER(AA95)),MAX(AN$4:AN94)+1,0)</f>
        <v>55</v>
      </c>
      <c r="AO95" s="1">
        <f t="shared" si="91"/>
        <v>16.233528083430997</v>
      </c>
      <c r="AP95" s="1">
        <f t="shared" si="92"/>
        <v>1.1499237721409863E-4</v>
      </c>
      <c r="AQ95" s="36">
        <f>IF(AA95=CK$11,0,IF(AND(ISNUMBER(Y95),ISNUMBER(Q95)),MAX(AQ$4:AQ94)+1,0))</f>
        <v>55</v>
      </c>
      <c r="AR95" s="73" t="str">
        <f t="shared" si="71"/>
        <v/>
      </c>
      <c r="AS95" s="73" t="str">
        <f t="shared" si="76"/>
        <v/>
      </c>
      <c r="AT95" s="73" t="str">
        <f t="shared" si="72"/>
        <v/>
      </c>
      <c r="AU95" s="58" t="str">
        <f t="shared" si="73"/>
        <v/>
      </c>
      <c r="AV95" s="58" t="str">
        <f t="shared" si="93"/>
        <v/>
      </c>
      <c r="AW95" s="68" t="str">
        <f t="shared" si="77"/>
        <v/>
      </c>
      <c r="AX95" s="68" t="str">
        <f t="shared" si="74"/>
        <v/>
      </c>
      <c r="AY95" s="160" t="str">
        <f>IF(BH95="",BC95,IF(ISNUMBER(AX95),BC95-BH95,""))</f>
        <v/>
      </c>
      <c r="AZ95" s="160" t="str">
        <f>IF(ISNUMBER(AX95),IF(ISNUMBER(AY95-BD95),AY95-BD95,AY95),"")</f>
        <v/>
      </c>
      <c r="BA95" s="160"/>
      <c r="BB95" s="160"/>
      <c r="BC95" s="68" t="str">
        <f>IF($Q95&lt;=$AQ$3,INDEX($AC$4:$AE$141,$AR95,AE$3),"")</f>
        <v/>
      </c>
      <c r="BD95" s="188" t="str">
        <f>IF($Q95&lt;=$AQ$3,INDEX($Z$4:$AA$141,$AR95,AC$3),"")</f>
        <v/>
      </c>
      <c r="BE95" s="105" t="str">
        <f>IF($Q95&lt;=$AQ$3,INDEX($Z$4:$AA$141,$AR95,AD$3),"")</f>
        <v/>
      </c>
      <c r="BF95" s="71" t="s">
        <v>132</v>
      </c>
      <c r="BG95" s="105"/>
      <c r="BH95" s="158" t="str">
        <f>IF(AU95=BH$3,"",IF(ISNUMBER(AW95),IF(BH$2=0,ABS(BC95-BG95),BC95-BG95),""))</f>
        <v/>
      </c>
      <c r="BI95" s="170" t="str">
        <f>IF(ISNUMBER(BG95),IF(AS95=CS$4,CN$4,IF(AS95=CS$5,CN$5,IF(AS95=CS$6,CN$6,IF(AS95=CS$7,CN$7,IF(AS95=CS$8,CN$8,""))))),"")</f>
        <v/>
      </c>
      <c r="BJ95" s="171" t="str">
        <f>IF(ISNUMBER(BI95),INDEX(CU$4:CU$8,BI95,1),"")</f>
        <v/>
      </c>
      <c r="BK95" s="171" t="s">
        <v>132</v>
      </c>
      <c r="BL95" s="170"/>
      <c r="BM95" s="170" t="str">
        <f t="shared" si="78"/>
        <v/>
      </c>
      <c r="BN95" s="170">
        <f>IF(BI95=1,IF(BM95=1,MAX(BN$4:BN94)+1,0),0)</f>
        <v>0</v>
      </c>
      <c r="BO95" s="73" t="str">
        <f>IF(BM95="","",IF(BL95&lt;=BN$3,MATCH(Q95,BN$4:BN$141,0),""))</f>
        <v/>
      </c>
      <c r="BP95" s="198" t="str">
        <f>IF(ISNUMBER($BO95),IF(BM95="","",IF($BL95&lt;=$BN$3,INDEX($AU$4:$AZ$76,MATCH($Q95,$BN$4:$BN$76,0),BP$2),"")),"")</f>
        <v/>
      </c>
      <c r="BQ95" s="195" t="str">
        <f>IF(ISNUMBER($BO95),IF(BN95="","",IF($BL95&lt;=$BN$3,INDEX($AU$4:$AZ$76,MATCH($Q95,$BN$4:$BN$76,0),BQ$2),"")),"")</f>
        <v/>
      </c>
      <c r="BR95" s="196" t="str">
        <f>IF(ISNUMBER($BO95),IF(BO95="","",IF($BL95&lt;=$BN$3,INDEX($AU$4:$AZ$76,MATCH($Q95,$BN$4:$BN$76,0),BR$2),"")),"")</f>
        <v/>
      </c>
      <c r="BS95" s="196" t="str">
        <f>IF(ISNUMBER($BO95),IF(BP95="","",IF($BL95&lt;=$BN$3,INDEX($AU$4:$AZ$76,MATCH($Q95,$BN$4:$BN$76,0),BS$2),"")),"")</f>
        <v/>
      </c>
      <c r="BT95" s="197" t="str">
        <f>IF(ISNUMBER($BO95),IF(BQ95="","",IF($BL95&lt;=$BN$3,INDEX($AU$4:$AZ$76,MATCH($Q95,$BN$4:$BN$76,0),BT$2),"")),"")</f>
        <v/>
      </c>
      <c r="BU95" s="197" t="str">
        <f>IF(ISNUMBER($BO95),IF(BR95="","",IF($BL95&lt;=$BN$3,INDEX($AU$4:$AZ$76,MATCH($Q95,$BN$4:$BN$76,0),BU$2),"")),"")</f>
        <v/>
      </c>
      <c r="BV95" s="196" t="str">
        <f>IF(ISNUMBER($BO95),IF(BS95="","",IF($BL95&lt;=$BN$3,INDEX($AU$4:$BE$76,MATCH($Q95,$BN$4:$BN$76,0),BV$2),"")),"")</f>
        <v/>
      </c>
      <c r="BW95" s="195" t="str">
        <f t="shared" si="79"/>
        <v/>
      </c>
      <c r="BX95" s="196" t="str">
        <f t="shared" si="75"/>
        <v/>
      </c>
      <c r="BY95" s="195" t="str">
        <f t="shared" si="80"/>
        <v/>
      </c>
      <c r="BZ95" s="227" t="str">
        <f t="shared" si="81"/>
        <v/>
      </c>
      <c r="CA95" s="115" t="str">
        <f t="shared" si="89"/>
        <v/>
      </c>
      <c r="CB95" s="170" t="str">
        <f>IF(ISNUMBER($BO95),IF(BS95="","",IF($BL95&lt;=$BN$3,INDEX($AU$4:$BG$76,MATCH($Q95,$BN$4:$BN$76,0),CB$2),"")),"")</f>
        <v/>
      </c>
      <c r="CC95" s="170" t="str">
        <f>IF(ISNUMBER($BO95),IF(BS95="","",IF($BL95&lt;=$BN$3,INDEX($AU$4:$BG$76,MATCH($Q95,$BN$4:$BN$76,0),CC$2),"")),"")</f>
        <v/>
      </c>
      <c r="CD95" s="207" t="str">
        <f t="shared" si="82"/>
        <v/>
      </c>
      <c r="CE95" s="207" t="str">
        <f t="shared" si="83"/>
        <v/>
      </c>
      <c r="CF95" s="207" t="str">
        <f t="shared" si="84"/>
        <v/>
      </c>
      <c r="CG95" s="175"/>
      <c r="CH95" s="104"/>
      <c r="CI95" s="207"/>
      <c r="CJ95" s="172"/>
      <c r="CK95" s="175"/>
      <c r="CL95" s="175"/>
      <c r="CM95" s="104"/>
      <c r="CN95" s="104"/>
      <c r="CO95" s="104"/>
      <c r="CP95" s="104"/>
      <c r="CQ95" s="104" t="s">
        <v>132</v>
      </c>
      <c r="CR95" s="104"/>
      <c r="CS95" s="104"/>
      <c r="CT95" s="104"/>
      <c r="CU95" s="104"/>
      <c r="CV95" s="104"/>
      <c r="CW95" s="104"/>
      <c r="CX95" s="104"/>
      <c r="CY95" s="104"/>
      <c r="CZ95" s="104"/>
      <c r="DA95" s="104"/>
      <c r="DB95" s="104"/>
      <c r="DC95" s="104"/>
      <c r="DD95" s="104"/>
      <c r="DE95" s="104"/>
      <c r="DF95" s="104"/>
      <c r="DG95" s="104"/>
      <c r="DH95" s="104"/>
      <c r="DI95" s="104"/>
      <c r="DJ95" s="104"/>
      <c r="DK95" s="104"/>
      <c r="DL95" s="104"/>
      <c r="DM95" s="104"/>
    </row>
    <row r="96" spans="1:117" ht="14.25" customHeight="1" x14ac:dyDescent="0.25">
      <c r="A96" s="98">
        <f t="shared" si="85"/>
        <v>93</v>
      </c>
      <c r="B96" s="28"/>
      <c r="C96" s="116" t="s">
        <v>338</v>
      </c>
      <c r="D96" s="74" t="s">
        <v>147</v>
      </c>
      <c r="E96" s="74" t="s">
        <v>339</v>
      </c>
      <c r="F96" s="102">
        <v>460595</v>
      </c>
      <c r="G96" s="102">
        <v>7569395</v>
      </c>
      <c r="H96" s="95" t="s">
        <v>340</v>
      </c>
      <c r="I96" s="74" t="s">
        <v>295</v>
      </c>
      <c r="J96" s="74" t="s">
        <v>31</v>
      </c>
      <c r="K96" s="74">
        <v>36</v>
      </c>
      <c r="L96" s="86" t="str">
        <f t="shared" si="90"/>
        <v/>
      </c>
      <c r="M96" s="25" t="str">
        <f t="shared" si="70"/>
        <v xml:space="preserve">LMB02 </v>
      </c>
      <c r="N96" s="81">
        <f t="shared" si="94"/>
        <v>0</v>
      </c>
      <c r="O96" s="81">
        <f t="shared" si="94"/>
        <v>0</v>
      </c>
      <c r="P96" s="30">
        <f t="shared" si="87"/>
        <v>4</v>
      </c>
      <c r="Q96" s="30">
        <f t="shared" si="88"/>
        <v>93</v>
      </c>
      <c r="R96" s="39" t="str">
        <f>p_Contendas!R7</f>
        <v>497921 m E</v>
      </c>
      <c r="S96" s="39" t="str">
        <f>p_Contendas!S7</f>
        <v>7578585 m S</v>
      </c>
      <c r="T96" s="39" t="str">
        <f>p_Contendas!T7</f>
        <v>.</v>
      </c>
      <c r="U96" s="164" t="str">
        <f>p_Contendas!U7</f>
        <v>AQ</v>
      </c>
      <c r="V96" s="38" t="str">
        <f>p_Contendas!V7</f>
        <v xml:space="preserve">ACT04 </v>
      </c>
      <c r="W96" s="39" t="str">
        <f>p_Contendas!W7</f>
        <v xml:space="preserve">PT </v>
      </c>
      <c r="X96" s="38" t="str">
        <f>p_Contendas!X7</f>
        <v xml:space="preserve">PT </v>
      </c>
      <c r="Y96" s="33">
        <f>IF(X96=CK$4,CN$4,IF(X96=CK$5,CN$5,IF(X96=CK$6,CN$6,IF(X96=CK$7,CN$7,IF(X96=CK$8,CN$8,IF(X96=CK$9,CN$9,IF(X96=CK$10,CN$10,"")))))))</f>
        <v>2</v>
      </c>
      <c r="Z96" s="53">
        <f>p_Contendas!Z7</f>
        <v>102</v>
      </c>
      <c r="AA96" s="54">
        <f>p_Contendas!AA7</f>
        <v>927</v>
      </c>
      <c r="AB96" s="39" t="str">
        <f>p_Contendas!AB7</f>
        <v>-</v>
      </c>
      <c r="AC96" s="166">
        <f>p_Contendas!AD7</f>
        <v>1744049.3450478001</v>
      </c>
      <c r="AD96" s="166">
        <f>p_Contendas!AE7</f>
        <v>7529588.2050951002</v>
      </c>
      <c r="AE96" s="39">
        <f>p_Contendas!AF7</f>
        <v>871</v>
      </c>
      <c r="AF96" s="39">
        <f>p_Contendas!AG7</f>
        <v>25</v>
      </c>
      <c r="AG96" s="39">
        <f>p_Contendas!AH7</f>
        <v>0</v>
      </c>
      <c r="AH96" s="39"/>
      <c r="AI96" s="39"/>
      <c r="AJ96" s="31"/>
      <c r="AK96" t="str">
        <f>""</f>
        <v/>
      </c>
      <c r="AL96" t="str">
        <f>""</f>
        <v/>
      </c>
      <c r="AM96" t="str">
        <f>""</f>
        <v/>
      </c>
      <c r="AN96" s="36">
        <f>IF(AND(ISNUMBER(Q96),ISNUMBER(AA96)),MAX(AN$4:AN95)+1,0)</f>
        <v>56</v>
      </c>
      <c r="AO96" s="1" t="e">
        <f t="shared" si="91"/>
        <v>#DIV/0!</v>
      </c>
      <c r="AP96" s="1" t="e">
        <f t="shared" si="92"/>
        <v>#DIV/0!</v>
      </c>
      <c r="AQ96" s="36">
        <f>IF(AA96=CK$11,0,IF(AND(ISNUMBER(Y96),ISNUMBER(Q96)),MAX(AQ$4:AQ95)+1,0))</f>
        <v>56</v>
      </c>
      <c r="AR96" s="73" t="str">
        <f t="shared" si="71"/>
        <v/>
      </c>
      <c r="AS96" s="73" t="str">
        <f t="shared" si="76"/>
        <v/>
      </c>
      <c r="AT96" s="73" t="str">
        <f t="shared" si="72"/>
        <v/>
      </c>
      <c r="AU96" s="58" t="str">
        <f t="shared" si="73"/>
        <v/>
      </c>
      <c r="AV96" s="58" t="str">
        <f t="shared" si="93"/>
        <v/>
      </c>
      <c r="AW96" s="68" t="str">
        <f t="shared" si="77"/>
        <v/>
      </c>
      <c r="AX96" s="68" t="str">
        <f t="shared" si="74"/>
        <v/>
      </c>
      <c r="AY96" s="160" t="str">
        <f>IF(BH96="",BC96,IF(ISNUMBER(AX96),BC96-BH96,""))</f>
        <v/>
      </c>
      <c r="AZ96" s="160" t="str">
        <f>IF(ISNUMBER(AX96),IF(ISNUMBER(AY96-BD96),AY96-BD96,AY96),"")</f>
        <v/>
      </c>
      <c r="BA96" s="160"/>
      <c r="BB96" s="160"/>
      <c r="BC96" s="68" t="str">
        <f>IF($Q96&lt;=$AQ$3,INDEX($AC$4:$AE$141,$AR96,AE$3),"")</f>
        <v/>
      </c>
      <c r="BD96" s="188" t="str">
        <f>IF($Q96&lt;=$AQ$3,INDEX($Z$4:$AA$141,$AR96,AC$3),"")</f>
        <v/>
      </c>
      <c r="BE96" s="105" t="str">
        <f>IF($Q96&lt;=$AQ$3,INDEX($Z$4:$AA$141,$AR96,AD$3),"")</f>
        <v/>
      </c>
      <c r="BF96" s="71" t="s">
        <v>132</v>
      </c>
      <c r="BG96" s="105"/>
      <c r="BH96" s="158" t="str">
        <f>IF(AU96=BH$3,"",IF(ISNUMBER(AW96),IF(BH$2=0,ABS(BC96-BG96),BC96-BG96),""))</f>
        <v/>
      </c>
      <c r="BI96" s="170" t="str">
        <f>IF(ISNUMBER(BG96),IF(AS96=CS$4,CN$4,IF(AS96=CS$5,CN$5,IF(AS96=CS$6,CN$6,IF(AS96=CS$7,CN$7,IF(AS96=CS$8,CN$8,""))))),"")</f>
        <v/>
      </c>
      <c r="BJ96" s="171" t="str">
        <f>IF(ISNUMBER(BI96),INDEX(CU$4:CU$8,BI96,1),"")</f>
        <v/>
      </c>
      <c r="BK96" s="171" t="s">
        <v>132</v>
      </c>
      <c r="BL96" s="170"/>
      <c r="BM96" s="170" t="str">
        <f t="shared" si="78"/>
        <v/>
      </c>
      <c r="BN96" s="170">
        <f>IF(BI96=1,IF(BM96=1,MAX(BN$4:BN95)+1,0),0)</f>
        <v>0</v>
      </c>
      <c r="BO96" s="73" t="str">
        <f>IF(BM96="","",IF(BL96&lt;=BN$3,MATCH(Q96,BN$4:BN$141,0),""))</f>
        <v/>
      </c>
      <c r="BP96" s="198" t="str">
        <f>IF(ISNUMBER($BO96),IF(BM96="","",IF($BL96&lt;=$BN$3,INDEX($AU$4:$AZ$76,MATCH($Q96,$BN$4:$BN$76,0),BP$2),"")),"")</f>
        <v/>
      </c>
      <c r="BQ96" s="195" t="str">
        <f>IF(ISNUMBER($BO96),IF(BN96="","",IF($BL96&lt;=$BN$3,INDEX($AU$4:$AZ$76,MATCH($Q96,$BN$4:$BN$76,0),BQ$2),"")),"")</f>
        <v/>
      </c>
      <c r="BR96" s="196" t="str">
        <f>IF(ISNUMBER($BO96),IF(BO96="","",IF($BL96&lt;=$BN$3,INDEX($AU$4:$AZ$76,MATCH($Q96,$BN$4:$BN$76,0),BR$2),"")),"")</f>
        <v/>
      </c>
      <c r="BS96" s="196" t="str">
        <f>IF(ISNUMBER($BO96),IF(BP96="","",IF($BL96&lt;=$BN$3,INDEX($AU$4:$AZ$76,MATCH($Q96,$BN$4:$BN$76,0),BS$2),"")),"")</f>
        <v/>
      </c>
      <c r="BT96" s="197" t="str">
        <f>IF(ISNUMBER($BO96),IF(BQ96="","",IF($BL96&lt;=$BN$3,INDEX($AU$4:$AZ$76,MATCH($Q96,$BN$4:$BN$76,0),BT$2),"")),"")</f>
        <v/>
      </c>
      <c r="BU96" s="197" t="str">
        <f>IF(ISNUMBER($BO96),IF(BR96="","",IF($BL96&lt;=$BN$3,INDEX($AU$4:$AZ$76,MATCH($Q96,$BN$4:$BN$76,0),BU$2),"")),"")</f>
        <v/>
      </c>
      <c r="BV96" s="196" t="str">
        <f>IF(ISNUMBER($BO96),IF(BS96="","",IF($BL96&lt;=$BN$3,INDEX($AU$4:$BE$76,MATCH($Q96,$BN$4:$BN$76,0),BV$2),"")),"")</f>
        <v/>
      </c>
      <c r="BW96" s="195" t="str">
        <f t="shared" si="79"/>
        <v/>
      </c>
      <c r="BX96" s="196" t="str">
        <f t="shared" si="75"/>
        <v/>
      </c>
      <c r="BY96" s="195" t="str">
        <f t="shared" si="80"/>
        <v/>
      </c>
      <c r="BZ96" s="227" t="str">
        <f t="shared" si="81"/>
        <v/>
      </c>
      <c r="CA96" s="115" t="str">
        <f t="shared" si="89"/>
        <v/>
      </c>
      <c r="CB96" s="170" t="str">
        <f>IF(ISNUMBER($BO96),IF(BS96="","",IF($BL96&lt;=$BN$3,INDEX($AU$4:$BG$76,MATCH($Q96,$BN$4:$BN$76,0),CB$2),"")),"")</f>
        <v/>
      </c>
      <c r="CC96" s="170" t="str">
        <f>IF(ISNUMBER($BO96),IF(BS96="","",IF($BL96&lt;=$BN$3,INDEX($AU$4:$BG$76,MATCH($Q96,$BN$4:$BN$76,0),CC$2),"")),"")</f>
        <v/>
      </c>
      <c r="CD96" s="207" t="str">
        <f t="shared" si="82"/>
        <v/>
      </c>
      <c r="CE96" s="207" t="str">
        <f t="shared" si="83"/>
        <v/>
      </c>
      <c r="CF96" s="207" t="str">
        <f t="shared" si="84"/>
        <v/>
      </c>
      <c r="CG96" s="175"/>
      <c r="CH96" s="104"/>
      <c r="CI96" s="207"/>
      <c r="CJ96" s="172"/>
      <c r="CK96" s="175"/>
      <c r="CL96" s="175"/>
      <c r="CM96" s="104"/>
      <c r="CN96" s="104"/>
      <c r="CO96" s="104"/>
      <c r="CP96" s="104"/>
      <c r="CQ96" s="104" t="s">
        <v>132</v>
      </c>
      <c r="CR96" s="104"/>
      <c r="CS96" s="104"/>
      <c r="CT96" s="104"/>
      <c r="CU96" s="104"/>
      <c r="CV96" s="104"/>
      <c r="CW96" s="104"/>
      <c r="CX96" s="104"/>
      <c r="CY96" s="104"/>
      <c r="CZ96" s="104"/>
      <c r="DA96" s="104"/>
      <c r="DB96" s="104"/>
      <c r="DC96" s="104"/>
      <c r="DD96" s="104"/>
      <c r="DE96" s="104"/>
      <c r="DF96" s="104"/>
      <c r="DG96" s="104"/>
      <c r="DH96" s="104"/>
      <c r="DI96" s="104"/>
      <c r="DJ96" s="104"/>
      <c r="DK96" s="104"/>
      <c r="DL96" s="104"/>
      <c r="DM96" s="104"/>
    </row>
    <row r="97" spans="1:117" ht="14.25" customHeight="1" x14ac:dyDescent="0.25">
      <c r="A97" s="98">
        <f t="shared" si="85"/>
        <v>94</v>
      </c>
      <c r="B97" s="28"/>
      <c r="C97" s="116" t="s">
        <v>338</v>
      </c>
      <c r="D97" s="74" t="s">
        <v>147</v>
      </c>
      <c r="E97" s="74" t="s">
        <v>339</v>
      </c>
      <c r="F97" s="102">
        <v>460595</v>
      </c>
      <c r="G97" s="102">
        <v>7569395</v>
      </c>
      <c r="H97" s="95" t="s">
        <v>340</v>
      </c>
      <c r="I97" s="74" t="s">
        <v>295</v>
      </c>
      <c r="J97" s="74" t="s">
        <v>31</v>
      </c>
      <c r="K97" s="74">
        <v>36</v>
      </c>
      <c r="L97" s="86" t="str">
        <f t="shared" si="90"/>
        <v/>
      </c>
      <c r="M97" s="25" t="str">
        <f t="shared" si="70"/>
        <v xml:space="preserve">Fonte 3 </v>
      </c>
      <c r="N97" s="81">
        <f t="shared" si="94"/>
        <v>463830</v>
      </c>
      <c r="O97" s="81">
        <f t="shared" si="94"/>
        <v>7570062</v>
      </c>
      <c r="P97" s="30">
        <f t="shared" si="87"/>
        <v>5</v>
      </c>
      <c r="Q97" s="30">
        <f t="shared" si="88"/>
        <v>94</v>
      </c>
      <c r="R97" s="39" t="str">
        <f>p_Contendas!R8</f>
        <v>497919 m E</v>
      </c>
      <c r="S97" s="39" t="str">
        <f>p_Contendas!S8</f>
        <v>7578583 m S</v>
      </c>
      <c r="T97" s="39" t="str">
        <f>p_Contendas!T8</f>
        <v>.</v>
      </c>
      <c r="U97" s="164" t="str">
        <f>p_Contendas!U8</f>
        <v>AQ</v>
      </c>
      <c r="V97" s="38" t="str">
        <f>p_Contendas!V8</f>
        <v xml:space="preserve">ACT05 </v>
      </c>
      <c r="W97" s="39" t="str">
        <f>p_Contendas!W8</f>
        <v xml:space="preserve">CT </v>
      </c>
      <c r="X97" s="38" t="str">
        <f>p_Contendas!X8</f>
        <v xml:space="preserve">CT </v>
      </c>
      <c r="Y97" s="33">
        <f>IF(X97=CK$4,CN$4,IF(X97=CK$5,CN$5,IF(X97=CK$6,CN$6,IF(X97=CK$7,CN$7,IF(X97=CK$8,CN$8,IF(X97=CK$9,CN$9,IF(X97=CK$10,CN$10,"")))))))</f>
        <v>1</v>
      </c>
      <c r="Z97" s="53" t="str">
        <f>p_Contendas!Z8</f>
        <v xml:space="preserve">sd </v>
      </c>
      <c r="AA97" s="54" t="str">
        <f>p_Contendas!AA8</f>
        <v xml:space="preserve">sd </v>
      </c>
      <c r="AB97" s="39" t="str">
        <f>p_Contendas!AB8</f>
        <v>-</v>
      </c>
      <c r="AC97" s="166">
        <f>p_Contendas!AD8</f>
        <v>1744047.1518863</v>
      </c>
      <c r="AD97" s="166">
        <f>p_Contendas!AE8</f>
        <v>7529586.3341947999</v>
      </c>
      <c r="AE97" s="39">
        <f>p_Contendas!AF8</f>
        <v>871.2</v>
      </c>
      <c r="AF97" s="39">
        <f>p_Contendas!AG8</f>
        <v>24</v>
      </c>
      <c r="AG97" s="39">
        <f>p_Contendas!AH8</f>
        <v>0</v>
      </c>
      <c r="AH97" s="39"/>
      <c r="AI97" s="39"/>
      <c r="AJ97" s="31"/>
      <c r="AK97" t="str">
        <f>""</f>
        <v/>
      </c>
      <c r="AL97" t="str">
        <f>""</f>
        <v/>
      </c>
      <c r="AM97" t="str">
        <f>""</f>
        <v/>
      </c>
      <c r="AN97" s="36">
        <f>IF(AND(ISNUMBER(Q97),ISNUMBER(AA97)),MAX(AN$4:AN96)+1,0)</f>
        <v>0</v>
      </c>
      <c r="AO97" s="1">
        <f t="shared" si="91"/>
        <v>16.233504374867515</v>
      </c>
      <c r="AP97" s="1">
        <f t="shared" si="92"/>
        <v>1.1508492268623429E-4</v>
      </c>
      <c r="AQ97" s="36">
        <f>IF(AA97=CK$11,0,IF(AND(ISNUMBER(Y97),ISNUMBER(Q97)),MAX(AQ$4:AQ96)+1,0))</f>
        <v>0</v>
      </c>
      <c r="AR97" s="73" t="str">
        <f t="shared" si="71"/>
        <v/>
      </c>
      <c r="AS97" s="73" t="str">
        <f t="shared" si="76"/>
        <v/>
      </c>
      <c r="AT97" s="73" t="str">
        <f t="shared" si="72"/>
        <v/>
      </c>
      <c r="AU97" s="58" t="str">
        <f t="shared" si="73"/>
        <v/>
      </c>
      <c r="AV97" s="58" t="str">
        <f t="shared" si="93"/>
        <v/>
      </c>
      <c r="AW97" s="68" t="str">
        <f t="shared" si="77"/>
        <v/>
      </c>
      <c r="AX97" s="68" t="str">
        <f t="shared" si="74"/>
        <v/>
      </c>
      <c r="AY97" s="160" t="str">
        <f>IF(BH97="",BC97,IF(ISNUMBER(AX97),BC97-BH97,""))</f>
        <v/>
      </c>
      <c r="AZ97" s="160" t="str">
        <f>IF(ISNUMBER(AX97),IF(ISNUMBER(AY97-BD97),AY97-BD97,AY97),"")</f>
        <v/>
      </c>
      <c r="BA97" s="160"/>
      <c r="BB97" s="160"/>
      <c r="BC97" s="68" t="str">
        <f>IF($Q97&lt;=$AQ$3,INDEX($AC$4:$AE$141,$AR97,AE$3),"")</f>
        <v/>
      </c>
      <c r="BD97" s="188" t="str">
        <f>IF($Q97&lt;=$AQ$3,INDEX($Z$4:$AA$141,$AR97,AC$3),"")</f>
        <v/>
      </c>
      <c r="BE97" s="105" t="str">
        <f>IF($Q97&lt;=$AQ$3,INDEX($Z$4:$AA$141,$AR97,AD$3),"")</f>
        <v/>
      </c>
      <c r="BF97" s="71" t="s">
        <v>132</v>
      </c>
      <c r="BG97" s="105"/>
      <c r="BH97" s="158" t="str">
        <f>IF(AU97=BH$3,"",IF(ISNUMBER(AW97),IF(BH$2=0,ABS(BC97-BG97),BC97-BG97),""))</f>
        <v/>
      </c>
      <c r="BI97" s="170" t="str">
        <f>IF(ISNUMBER(BG97),IF(AS97=CS$4,CN$4,IF(AS97=CS$5,CN$5,IF(AS97=CS$6,CN$6,IF(AS97=CS$7,CN$7,IF(AS97=CS$8,CN$8,""))))),"")</f>
        <v/>
      </c>
      <c r="BJ97" s="171" t="str">
        <f>IF(ISNUMBER(BI97),INDEX(CU$4:CU$8,BI97,1),"")</f>
        <v/>
      </c>
      <c r="BK97" s="171" t="s">
        <v>132</v>
      </c>
      <c r="BL97" s="170"/>
      <c r="BM97" s="170" t="str">
        <f t="shared" si="78"/>
        <v/>
      </c>
      <c r="BN97" s="170">
        <f>IF(BI97=1,IF(BM97=1,MAX(BN$4:BN96)+1,0),0)</f>
        <v>0</v>
      </c>
      <c r="BO97" s="73" t="str">
        <f>IF(BM97="","",IF(BL97&lt;=BN$3,MATCH(Q97,BN$4:BN$141,0),""))</f>
        <v/>
      </c>
      <c r="BP97" s="198" t="str">
        <f>IF(ISNUMBER($BO97),IF(BM97="","",IF($BL97&lt;=$BN$3,INDEX($AU$4:$AZ$76,MATCH($Q97,$BN$4:$BN$76,0),BP$2),"")),"")</f>
        <v/>
      </c>
      <c r="BQ97" s="195" t="str">
        <f>IF(ISNUMBER($BO97),IF(BN97="","",IF($BL97&lt;=$BN$3,INDEX($AU$4:$AZ$76,MATCH($Q97,$BN$4:$BN$76,0),BQ$2),"")),"")</f>
        <v/>
      </c>
      <c r="BR97" s="196" t="str">
        <f>IF(ISNUMBER($BO97),IF(BO97="","",IF($BL97&lt;=$BN$3,INDEX($AU$4:$AZ$76,MATCH($Q97,$BN$4:$BN$76,0),BR$2),"")),"")</f>
        <v/>
      </c>
      <c r="BS97" s="196" t="str">
        <f>IF(ISNUMBER($BO97),IF(BP97="","",IF($BL97&lt;=$BN$3,INDEX($AU$4:$AZ$76,MATCH($Q97,$BN$4:$BN$76,0),BS$2),"")),"")</f>
        <v/>
      </c>
      <c r="BT97" s="197" t="str">
        <f>IF(ISNUMBER($BO97),IF(BQ97="","",IF($BL97&lt;=$BN$3,INDEX($AU$4:$AZ$76,MATCH($Q97,$BN$4:$BN$76,0),BT$2),"")),"")</f>
        <v/>
      </c>
      <c r="BU97" s="197" t="str">
        <f>IF(ISNUMBER($BO97),IF(BR97="","",IF($BL97&lt;=$BN$3,INDEX($AU$4:$AZ$76,MATCH($Q97,$BN$4:$BN$76,0),BU$2),"")),"")</f>
        <v/>
      </c>
      <c r="BV97" s="196" t="str">
        <f>IF(ISNUMBER($BO97),IF(BS97="","",IF($BL97&lt;=$BN$3,INDEX($AU$4:$BE$76,MATCH($Q97,$BN$4:$BN$76,0),BV$2),"")),"")</f>
        <v/>
      </c>
      <c r="BW97" s="195" t="str">
        <f t="shared" si="79"/>
        <v/>
      </c>
      <c r="BX97" s="196" t="str">
        <f t="shared" si="75"/>
        <v/>
      </c>
      <c r="BY97" s="195" t="str">
        <f t="shared" si="80"/>
        <v/>
      </c>
      <c r="BZ97" s="227" t="str">
        <f t="shared" si="81"/>
        <v/>
      </c>
      <c r="CA97" s="115" t="str">
        <f t="shared" si="89"/>
        <v/>
      </c>
      <c r="CB97" s="170" t="str">
        <f>IF(ISNUMBER($BO97),IF(BS97="","",IF($BL97&lt;=$BN$3,INDEX($AU$4:$BG$76,MATCH($Q97,$BN$4:$BN$76,0),CB$2),"")),"")</f>
        <v/>
      </c>
      <c r="CC97" s="170" t="str">
        <f>IF(ISNUMBER($BO97),IF(BS97="","",IF($BL97&lt;=$BN$3,INDEX($AU$4:$BG$76,MATCH($Q97,$BN$4:$BN$76,0),CC$2),"")),"")</f>
        <v/>
      </c>
      <c r="CD97" s="207" t="str">
        <f t="shared" si="82"/>
        <v/>
      </c>
      <c r="CE97" s="207" t="str">
        <f t="shared" si="83"/>
        <v/>
      </c>
      <c r="CF97" s="207" t="str">
        <f t="shared" si="84"/>
        <v/>
      </c>
      <c r="CG97" s="175"/>
      <c r="CH97" s="104"/>
      <c r="CI97" s="207"/>
      <c r="CJ97" s="172"/>
      <c r="CK97" s="175"/>
      <c r="CL97" s="175"/>
      <c r="CM97" s="104"/>
      <c r="CN97" s="104"/>
      <c r="CO97" s="104"/>
      <c r="CP97" s="104"/>
      <c r="CQ97" s="104" t="s">
        <v>132</v>
      </c>
      <c r="CR97" s="104"/>
      <c r="CS97" s="104"/>
      <c r="CT97" s="104"/>
      <c r="CU97" s="104"/>
      <c r="CV97" s="104"/>
      <c r="CW97" s="104"/>
      <c r="CX97" s="104"/>
      <c r="CY97" s="104"/>
      <c r="CZ97" s="104"/>
      <c r="DA97" s="104"/>
      <c r="DB97" s="104"/>
      <c r="DC97" s="104"/>
      <c r="DD97" s="104"/>
      <c r="DE97" s="104"/>
      <c r="DF97" s="104"/>
      <c r="DG97" s="104"/>
      <c r="DH97" s="104"/>
      <c r="DI97" s="104"/>
      <c r="DJ97" s="104"/>
      <c r="DK97" s="104"/>
      <c r="DL97" s="104"/>
      <c r="DM97" s="104"/>
    </row>
    <row r="98" spans="1:117" ht="14.25" customHeight="1" x14ac:dyDescent="0.25">
      <c r="A98" s="98">
        <f t="shared" si="85"/>
        <v>95</v>
      </c>
      <c r="B98" s="28"/>
      <c r="C98" s="116" t="s">
        <v>338</v>
      </c>
      <c r="D98" s="74" t="s">
        <v>147</v>
      </c>
      <c r="E98" s="74" t="s">
        <v>339</v>
      </c>
      <c r="F98" s="102">
        <v>460595</v>
      </c>
      <c r="G98" s="102">
        <v>7569395</v>
      </c>
      <c r="H98" s="95" t="s">
        <v>340</v>
      </c>
      <c r="I98" s="74" t="s">
        <v>295</v>
      </c>
      <c r="J98" s="74" t="s">
        <v>31</v>
      </c>
      <c r="K98" s="74">
        <v>36</v>
      </c>
      <c r="L98" s="86" t="str">
        <f t="shared" si="90"/>
        <v/>
      </c>
      <c r="M98" s="25" t="str">
        <f t="shared" si="70"/>
        <v xml:space="preserve">LMB03 </v>
      </c>
      <c r="N98" s="81">
        <f t="shared" si="94"/>
        <v>0</v>
      </c>
      <c r="O98" s="81">
        <f t="shared" si="94"/>
        <v>0</v>
      </c>
      <c r="P98" s="30">
        <f t="shared" si="87"/>
        <v>6</v>
      </c>
      <c r="Q98" s="30">
        <f t="shared" si="88"/>
        <v>95</v>
      </c>
      <c r="R98" s="39" t="str">
        <f>p_Contendas!R9</f>
        <v>498131 m E</v>
      </c>
      <c r="S98" s="39" t="str">
        <f>p_Contendas!S9</f>
        <v>7579375 m S</v>
      </c>
      <c r="T98" s="39" t="str">
        <f>p_Contendas!T9</f>
        <v>.</v>
      </c>
      <c r="U98" s="164" t="str">
        <f>p_Contendas!U9</f>
        <v>AQ</v>
      </c>
      <c r="V98" s="38" t="str">
        <f>p_Contendas!V9</f>
        <v xml:space="preserve">ACT06 </v>
      </c>
      <c r="W98" s="39" t="str">
        <f>p_Contendas!W9</f>
        <v xml:space="preserve">PT (4) </v>
      </c>
      <c r="X98" s="38" t="str">
        <f>p_Contendas!X9</f>
        <v xml:space="preserve">PT </v>
      </c>
      <c r="Y98" s="33">
        <f>IF(X98=CK$4,CN$4,IF(X98=CK$5,CN$5,IF(X98=CK$6,CN$6,IF(X98=CK$7,CN$7,IF(X98=CK$8,CN$8,IF(X98=CK$9,CN$9,IF(X98=CK$10,CN$10,"")))))))</f>
        <v>2</v>
      </c>
      <c r="Z98" s="53">
        <f>p_Contendas!Z9</f>
        <v>140</v>
      </c>
      <c r="AA98" s="54">
        <f>p_Contendas!AA9</f>
        <v>48132</v>
      </c>
      <c r="AB98" s="39" t="str">
        <f>p_Contendas!AB9</f>
        <v>-</v>
      </c>
      <c r="AC98" s="166">
        <f>p_Contendas!AD9</f>
        <v>1744326.3328811999</v>
      </c>
      <c r="AD98" s="166">
        <f>p_Contendas!AE9</f>
        <v>7530373.9382773004</v>
      </c>
      <c r="AE98" s="39">
        <f>p_Contendas!AF9</f>
        <v>860</v>
      </c>
      <c r="AF98" s="39">
        <f>p_Contendas!AG9</f>
        <v>23</v>
      </c>
      <c r="AG98" s="39">
        <f>p_Contendas!AH9</f>
        <v>0</v>
      </c>
      <c r="AH98" s="39"/>
      <c r="AI98" s="39"/>
      <c r="AJ98" s="31"/>
      <c r="AK98" t="str">
        <f>""</f>
        <v/>
      </c>
      <c r="AL98" t="str">
        <f>""</f>
        <v/>
      </c>
      <c r="AM98" t="str">
        <f>""</f>
        <v/>
      </c>
      <c r="AN98" s="36">
        <f>IF(AND(ISNUMBER(Q98),ISNUMBER(AA98)),MAX(AN$4:AN97)+1,0)</f>
        <v>57</v>
      </c>
      <c r="AO98" s="1" t="e">
        <f t="shared" si="91"/>
        <v>#DIV/0!</v>
      </c>
      <c r="AP98" s="1" t="e">
        <f t="shared" si="92"/>
        <v>#DIV/0!</v>
      </c>
      <c r="AQ98" s="36">
        <f>IF(AA98=CK$11,0,IF(AND(ISNUMBER(Y98),ISNUMBER(Q98)),MAX(AQ$4:AQ97)+1,0))</f>
        <v>57</v>
      </c>
      <c r="AR98" s="73" t="str">
        <f t="shared" si="71"/>
        <v/>
      </c>
      <c r="AS98" s="73" t="str">
        <f t="shared" si="76"/>
        <v/>
      </c>
      <c r="AT98" s="73" t="str">
        <f t="shared" si="72"/>
        <v/>
      </c>
      <c r="AU98" s="58" t="str">
        <f t="shared" si="73"/>
        <v/>
      </c>
      <c r="AV98" s="58" t="str">
        <f t="shared" si="93"/>
        <v/>
      </c>
      <c r="AW98" s="68" t="str">
        <f t="shared" si="77"/>
        <v/>
      </c>
      <c r="AX98" s="68" t="str">
        <f t="shared" si="74"/>
        <v/>
      </c>
      <c r="AY98" s="160" t="str">
        <f>IF(BH98="",BC98,IF(ISNUMBER(AX98),BC98-BH98,""))</f>
        <v/>
      </c>
      <c r="AZ98" s="160" t="str">
        <f>IF(ISNUMBER(AX98),IF(ISNUMBER(AY98-BD98),AY98-BD98,AY98),"")</f>
        <v/>
      </c>
      <c r="BA98" s="160"/>
      <c r="BB98" s="160"/>
      <c r="BC98" s="68" t="str">
        <f>IF($Q98&lt;=$AQ$3,INDEX($AC$4:$AE$141,$AR98,AE$3),"")</f>
        <v/>
      </c>
      <c r="BD98" s="188" t="str">
        <f>IF($Q98&lt;=$AQ$3,INDEX($Z$4:$AA$141,$AR98,AC$3),"")</f>
        <v/>
      </c>
      <c r="BE98" s="105" t="str">
        <f>IF($Q98&lt;=$AQ$3,INDEX($Z$4:$AA$141,$AR98,AD$3),"")</f>
        <v/>
      </c>
      <c r="BF98" s="71" t="s">
        <v>132</v>
      </c>
      <c r="BG98" s="105"/>
      <c r="BH98" s="158" t="str">
        <f>IF(AU98=BH$3,"",IF(ISNUMBER(AW98),IF(BH$2=0,ABS(BC98-BG98),BC98-BG98),""))</f>
        <v/>
      </c>
      <c r="BI98" s="170" t="str">
        <f>IF(ISNUMBER(BG98),IF(AS98=CS$4,CN$4,IF(AS98=CS$5,CN$5,IF(AS98=CS$6,CN$6,IF(AS98=CS$7,CN$7,IF(AS98=CS$8,CN$8,""))))),"")</f>
        <v/>
      </c>
      <c r="BJ98" s="171" t="str">
        <f>IF(ISNUMBER(BI98),INDEX(CU$4:CU$8,BI98,1),"")</f>
        <v/>
      </c>
      <c r="BK98" s="171" t="s">
        <v>132</v>
      </c>
      <c r="BL98" s="170"/>
      <c r="BM98" s="170" t="str">
        <f t="shared" si="78"/>
        <v/>
      </c>
      <c r="BN98" s="170">
        <f>IF(BI98=1,IF(BM98=1,MAX(BN$4:BN97)+1,0),0)</f>
        <v>0</v>
      </c>
      <c r="BO98" s="73" t="str">
        <f>IF(BM98="","",IF(BL98&lt;=BN$3,MATCH(Q98,BN$4:BN$141,0),""))</f>
        <v/>
      </c>
      <c r="BP98" s="198" t="str">
        <f>IF(ISNUMBER($BO98),IF(BM98="","",IF($BL98&lt;=$BN$3,INDEX($AU$4:$AZ$76,MATCH($Q98,$BN$4:$BN$76,0),BP$2),"")),"")</f>
        <v/>
      </c>
      <c r="BQ98" s="195" t="str">
        <f>IF(ISNUMBER($BO98),IF(BN98="","",IF($BL98&lt;=$BN$3,INDEX($AU$4:$AZ$76,MATCH($Q98,$BN$4:$BN$76,0),BQ$2),"")),"")</f>
        <v/>
      </c>
      <c r="BR98" s="196" t="str">
        <f>IF(ISNUMBER($BO98),IF(BO98="","",IF($BL98&lt;=$BN$3,INDEX($AU$4:$AZ$76,MATCH($Q98,$BN$4:$BN$76,0),BR$2),"")),"")</f>
        <v/>
      </c>
      <c r="BS98" s="196" t="str">
        <f>IF(ISNUMBER($BO98),IF(BP98="","",IF($BL98&lt;=$BN$3,INDEX($AU$4:$AZ$76,MATCH($Q98,$BN$4:$BN$76,0),BS$2),"")),"")</f>
        <v/>
      </c>
      <c r="BT98" s="197" t="str">
        <f>IF(ISNUMBER($BO98),IF(BQ98="","",IF($BL98&lt;=$BN$3,INDEX($AU$4:$AZ$76,MATCH($Q98,$BN$4:$BN$76,0),BT$2),"")),"")</f>
        <v/>
      </c>
      <c r="BU98" s="197" t="str">
        <f>IF(ISNUMBER($BO98),IF(BR98="","",IF($BL98&lt;=$BN$3,INDEX($AU$4:$AZ$76,MATCH($Q98,$BN$4:$BN$76,0),BU$2),"")),"")</f>
        <v/>
      </c>
      <c r="BV98" s="196" t="str">
        <f>IF(ISNUMBER($BO98),IF(BS98="","",IF($BL98&lt;=$BN$3,INDEX($AU$4:$BE$76,MATCH($Q98,$BN$4:$BN$76,0),BV$2),"")),"")</f>
        <v/>
      </c>
      <c r="BW98" s="195" t="str">
        <f t="shared" si="79"/>
        <v/>
      </c>
      <c r="BX98" s="196" t="str">
        <f t="shared" si="75"/>
        <v/>
      </c>
      <c r="BY98" s="195" t="str">
        <f t="shared" si="80"/>
        <v/>
      </c>
      <c r="BZ98" s="227" t="str">
        <f t="shared" si="81"/>
        <v/>
      </c>
      <c r="CA98" s="115" t="str">
        <f t="shared" si="89"/>
        <v/>
      </c>
      <c r="CB98" s="170" t="str">
        <f>IF(ISNUMBER($BO98),IF(BS98="","",IF($BL98&lt;=$BN$3,INDEX($AU$4:$BG$76,MATCH($Q98,$BN$4:$BN$76,0),CB$2),"")),"")</f>
        <v/>
      </c>
      <c r="CC98" s="170" t="str">
        <f>IF(ISNUMBER($BO98),IF(BS98="","",IF($BL98&lt;=$BN$3,INDEX($AU$4:$BG$76,MATCH($Q98,$BN$4:$BN$76,0),CC$2),"")),"")</f>
        <v/>
      </c>
      <c r="CD98" s="207" t="str">
        <f t="shared" si="82"/>
        <v/>
      </c>
      <c r="CE98" s="207" t="str">
        <f t="shared" si="83"/>
        <v/>
      </c>
      <c r="CF98" s="207" t="str">
        <f t="shared" si="84"/>
        <v/>
      </c>
      <c r="CG98" s="175"/>
      <c r="CH98" s="104"/>
      <c r="CI98" s="207"/>
      <c r="CJ98" s="172"/>
      <c r="CK98" s="175"/>
      <c r="CL98" s="175"/>
      <c r="CM98" s="104"/>
      <c r="CN98" s="104"/>
      <c r="CO98" s="104"/>
      <c r="CP98" s="104"/>
      <c r="CQ98" s="104" t="s">
        <v>132</v>
      </c>
      <c r="CR98" s="104"/>
      <c r="CS98" s="104"/>
      <c r="CT98" s="104"/>
      <c r="CU98" s="104"/>
      <c r="CV98" s="104"/>
      <c r="CW98" s="104"/>
      <c r="CX98" s="104"/>
      <c r="CY98" s="104"/>
      <c r="CZ98" s="104"/>
      <c r="DA98" s="104"/>
      <c r="DB98" s="104"/>
      <c r="DC98" s="104"/>
      <c r="DD98" s="104"/>
      <c r="DE98" s="104"/>
      <c r="DF98" s="104"/>
      <c r="DG98" s="104"/>
      <c r="DH98" s="104"/>
      <c r="DI98" s="104"/>
      <c r="DJ98" s="104"/>
      <c r="DK98" s="104"/>
      <c r="DL98" s="104"/>
      <c r="DM98" s="104"/>
    </row>
    <row r="99" spans="1:117" ht="14.25" customHeight="1" x14ac:dyDescent="0.25">
      <c r="A99" s="98">
        <f t="shared" si="85"/>
        <v>96</v>
      </c>
      <c r="B99" s="28"/>
      <c r="C99" s="116" t="s">
        <v>338</v>
      </c>
      <c r="D99" s="74" t="s">
        <v>147</v>
      </c>
      <c r="E99" s="74" t="s">
        <v>339</v>
      </c>
      <c r="F99" s="102">
        <v>460595</v>
      </c>
      <c r="G99" s="102">
        <v>7569395</v>
      </c>
      <c r="H99" s="95" t="s">
        <v>340</v>
      </c>
      <c r="I99" s="74" t="s">
        <v>295</v>
      </c>
      <c r="J99" s="74" t="s">
        <v>31</v>
      </c>
      <c r="K99" s="74">
        <v>36</v>
      </c>
      <c r="L99" s="86" t="str">
        <f t="shared" si="90"/>
        <v/>
      </c>
      <c r="M99" s="25" t="str">
        <f t="shared" si="70"/>
        <v xml:space="preserve">Fonte 4 </v>
      </c>
      <c r="N99" s="81">
        <f t="shared" si="94"/>
        <v>463826</v>
      </c>
      <c r="O99" s="81">
        <f t="shared" si="94"/>
        <v>7570065</v>
      </c>
      <c r="P99" s="30">
        <f t="shared" si="87"/>
        <v>7</v>
      </c>
      <c r="Q99" s="30">
        <f t="shared" si="88"/>
        <v>96</v>
      </c>
      <c r="R99" s="39" t="str">
        <f>p_Contendas!R10</f>
        <v>497401 m E</v>
      </c>
      <c r="S99" s="39" t="str">
        <f>p_Contendas!S10</f>
        <v>7579410 m S</v>
      </c>
      <c r="T99" s="39" t="str">
        <f>p_Contendas!T10</f>
        <v>.</v>
      </c>
      <c r="U99" s="164" t="str">
        <f>p_Contendas!U10</f>
        <v>AQ</v>
      </c>
      <c r="V99" s="38" t="str">
        <f>p_Contendas!V10</f>
        <v xml:space="preserve">ACT07 </v>
      </c>
      <c r="W99" s="39" t="str">
        <f>p_Contendas!W10</f>
        <v xml:space="preserve">PT </v>
      </c>
      <c r="X99" s="38" t="str">
        <f>p_Contendas!X10</f>
        <v xml:space="preserve">PT </v>
      </c>
      <c r="Y99" s="33">
        <f>IF(X99=CK$4,CN$4,IF(X99=CK$5,CN$5,IF(X99=CK$6,CN$6,IF(X99=CK$7,CN$7,IF(X99=CK$8,CN$8,IF(X99=CK$9,CN$9,IF(X99=CK$10,CN$10,"")))))))</f>
        <v>2</v>
      </c>
      <c r="Z99" s="53">
        <f>p_Contendas!Z10</f>
        <v>105</v>
      </c>
      <c r="AA99" s="54" t="str">
        <f>p_Contendas!AA10</f>
        <v xml:space="preserve">sd </v>
      </c>
      <c r="AB99" s="39" t="str">
        <f>p_Contendas!AB10</f>
        <v>-</v>
      </c>
      <c r="AC99" s="166">
        <f>p_Contendas!AD10</f>
        <v>1743587.4691081999</v>
      </c>
      <c r="AD99" s="166">
        <f>p_Contendas!AE10</f>
        <v>7530468.2815605002</v>
      </c>
      <c r="AE99" s="39">
        <f>p_Contendas!AF10</f>
        <v>863.6</v>
      </c>
      <c r="AF99" s="39">
        <f>p_Contendas!AG10</f>
        <v>22</v>
      </c>
      <c r="AG99" s="39">
        <f>p_Contendas!AH10</f>
        <v>0</v>
      </c>
      <c r="AH99" s="39"/>
      <c r="AI99" s="39"/>
      <c r="AJ99" s="31"/>
      <c r="AK99" t="str">
        <f>""</f>
        <v/>
      </c>
      <c r="AL99" t="str">
        <f>""</f>
        <v/>
      </c>
      <c r="AM99" t="str">
        <f>""</f>
        <v/>
      </c>
      <c r="AN99" s="36">
        <f>IF(AND(ISNUMBER(Q99),ISNUMBER(AA99)),MAX(AN$4:AN98)+1,0)</f>
        <v>0</v>
      </c>
      <c r="AO99" s="1">
        <f t="shared" si="91"/>
        <v>16.235545833050541</v>
      </c>
      <c r="AP99" s="1">
        <f t="shared" si="92"/>
        <v>1.1408092268692542E-4</v>
      </c>
      <c r="AQ99" s="36">
        <f>IF(AA99=CK$11,0,IF(AND(ISNUMBER(Y99),ISNUMBER(Q99)),MAX(AQ$4:AQ98)+1,0))</f>
        <v>0</v>
      </c>
      <c r="AR99" s="73" t="str">
        <f t="shared" si="71"/>
        <v/>
      </c>
      <c r="AS99" s="73" t="str">
        <f t="shared" si="76"/>
        <v/>
      </c>
      <c r="AT99" s="73" t="str">
        <f t="shared" si="72"/>
        <v/>
      </c>
      <c r="AU99" s="58" t="str">
        <f t="shared" si="73"/>
        <v/>
      </c>
      <c r="AV99" s="58" t="str">
        <f t="shared" si="93"/>
        <v/>
      </c>
      <c r="AW99" s="68" t="str">
        <f t="shared" si="77"/>
        <v/>
      </c>
      <c r="AX99" s="68" t="str">
        <f t="shared" si="74"/>
        <v/>
      </c>
      <c r="AY99" s="160" t="str">
        <f>IF(BH99="",BC99,IF(ISNUMBER(AX99),BC99-BH99,""))</f>
        <v/>
      </c>
      <c r="AZ99" s="160" t="str">
        <f>IF(ISNUMBER(AX99),IF(ISNUMBER(AY99-BD99),AY99-BD99,AY99),"")</f>
        <v/>
      </c>
      <c r="BA99" s="160"/>
      <c r="BB99" s="160"/>
      <c r="BC99" s="68" t="str">
        <f>IF($Q99&lt;=$AQ$3,INDEX($AC$4:$AE$141,$AR99,AE$3),"")</f>
        <v/>
      </c>
      <c r="BD99" s="188" t="str">
        <f>IF($Q99&lt;=$AQ$3,INDEX($Z$4:$AA$141,$AR99,AC$3),"")</f>
        <v/>
      </c>
      <c r="BE99" s="105" t="str">
        <f>IF($Q99&lt;=$AQ$3,INDEX($Z$4:$AA$141,$AR99,AD$3),"")</f>
        <v/>
      </c>
      <c r="BF99" s="71" t="s">
        <v>132</v>
      </c>
      <c r="BG99" s="105"/>
      <c r="BH99" s="158" t="str">
        <f>IF(AU99=BH$3,"",IF(ISNUMBER(AW99),IF(BH$2=0,ABS(BC99-BG99),BC99-BG99),""))</f>
        <v/>
      </c>
      <c r="BI99" s="170" t="str">
        <f>IF(ISNUMBER(BG99),IF(AS99=CS$4,CN$4,IF(AS99=CS$5,CN$5,IF(AS99=CS$6,CN$6,IF(AS99=CS$7,CN$7,IF(AS99=CS$8,CN$8,""))))),"")</f>
        <v/>
      </c>
      <c r="BJ99" s="171" t="str">
        <f>IF(ISNUMBER(BI99),INDEX(CU$4:CU$8,BI99,1),"")</f>
        <v/>
      </c>
      <c r="BK99" s="171" t="s">
        <v>132</v>
      </c>
      <c r="BL99" s="170"/>
      <c r="BM99" s="170" t="str">
        <f t="shared" si="78"/>
        <v/>
      </c>
      <c r="BN99" s="170">
        <f>IF(BI99=1,IF(BM99=1,MAX(BN$4:BN98)+1,0),0)</f>
        <v>0</v>
      </c>
      <c r="BO99" s="73" t="str">
        <f>IF(BM99="","",IF(BL99&lt;=BN$3,MATCH(Q99,BN$4:BN$141,0),""))</f>
        <v/>
      </c>
      <c r="BP99" s="198" t="str">
        <f>IF(ISNUMBER($BO99),IF(BM99="","",IF($BL99&lt;=$BN$3,INDEX($AU$4:$AZ$76,MATCH($Q99,$BN$4:$BN$76,0),BP$2),"")),"")</f>
        <v/>
      </c>
      <c r="BQ99" s="195" t="str">
        <f>IF(ISNUMBER($BO99),IF(BN99="","",IF($BL99&lt;=$BN$3,INDEX($AU$4:$AZ$76,MATCH($Q99,$BN$4:$BN$76,0),BQ$2),"")),"")</f>
        <v/>
      </c>
      <c r="BR99" s="196" t="str">
        <f>IF(ISNUMBER($BO99),IF(BO99="","",IF($BL99&lt;=$BN$3,INDEX($AU$4:$AZ$76,MATCH($Q99,$BN$4:$BN$76,0),BR$2),"")),"")</f>
        <v/>
      </c>
      <c r="BS99" s="196" t="str">
        <f>IF(ISNUMBER($BO99),IF(BP99="","",IF($BL99&lt;=$BN$3,INDEX($AU$4:$AZ$76,MATCH($Q99,$BN$4:$BN$76,0),BS$2),"")),"")</f>
        <v/>
      </c>
      <c r="BT99" s="197" t="str">
        <f>IF(ISNUMBER($BO99),IF(BQ99="","",IF($BL99&lt;=$BN$3,INDEX($AU$4:$AZ$76,MATCH($Q99,$BN$4:$BN$76,0),BT$2),"")),"")</f>
        <v/>
      </c>
      <c r="BU99" s="197" t="str">
        <f>IF(ISNUMBER($BO99),IF(BR99="","",IF($BL99&lt;=$BN$3,INDEX($AU$4:$AZ$76,MATCH($Q99,$BN$4:$BN$76,0),BU$2),"")),"")</f>
        <v/>
      </c>
      <c r="BV99" s="196" t="str">
        <f>IF(ISNUMBER($BO99),IF(BS99="","",IF($BL99&lt;=$BN$3,INDEX($AU$4:$BE$76,MATCH($Q99,$BN$4:$BN$76,0),BV$2),"")),"")</f>
        <v/>
      </c>
      <c r="BW99" s="195" t="str">
        <f t="shared" si="79"/>
        <v/>
      </c>
      <c r="BX99" s="196" t="str">
        <f t="shared" si="75"/>
        <v/>
      </c>
      <c r="BY99" s="195" t="str">
        <f t="shared" si="80"/>
        <v/>
      </c>
      <c r="BZ99" s="227" t="str">
        <f t="shared" si="81"/>
        <v/>
      </c>
      <c r="CA99" s="115" t="str">
        <f t="shared" si="89"/>
        <v/>
      </c>
      <c r="CB99" s="170" t="str">
        <f>IF(ISNUMBER($BO99),IF(BS99="","",IF($BL99&lt;=$BN$3,INDEX($AU$4:$BG$76,MATCH($Q99,$BN$4:$BN$76,0),CB$2),"")),"")</f>
        <v/>
      </c>
      <c r="CC99" s="170" t="str">
        <f>IF(ISNUMBER($BO99),IF(BS99="","",IF($BL99&lt;=$BN$3,INDEX($AU$4:$BG$76,MATCH($Q99,$BN$4:$BN$76,0),CC$2),"")),"")</f>
        <v/>
      </c>
      <c r="CD99" s="207" t="str">
        <f t="shared" si="82"/>
        <v/>
      </c>
      <c r="CE99" s="207" t="str">
        <f t="shared" si="83"/>
        <v/>
      </c>
      <c r="CF99" s="207" t="str">
        <f t="shared" si="84"/>
        <v/>
      </c>
      <c r="CG99" s="175"/>
      <c r="CH99" s="104"/>
      <c r="CI99" s="207"/>
      <c r="CJ99" s="172"/>
      <c r="CK99" s="175"/>
      <c r="CL99" s="175"/>
      <c r="CM99" s="104"/>
      <c r="CN99" s="104"/>
      <c r="CO99" s="104"/>
      <c r="CP99" s="104"/>
      <c r="CQ99" s="104" t="s">
        <v>132</v>
      </c>
      <c r="CR99" s="104"/>
      <c r="CS99" s="104"/>
      <c r="CT99" s="104"/>
      <c r="CU99" s="104"/>
      <c r="CV99" s="104"/>
      <c r="CW99" s="104"/>
      <c r="CX99" s="104"/>
      <c r="CY99" s="104"/>
      <c r="CZ99" s="104"/>
      <c r="DA99" s="104"/>
      <c r="DB99" s="104"/>
      <c r="DC99" s="104"/>
      <c r="DD99" s="104"/>
      <c r="DE99" s="104"/>
      <c r="DF99" s="104"/>
      <c r="DG99" s="104"/>
      <c r="DH99" s="104"/>
      <c r="DI99" s="104"/>
      <c r="DJ99" s="104"/>
      <c r="DK99" s="104"/>
      <c r="DL99" s="104"/>
      <c r="DM99" s="104"/>
    </row>
    <row r="100" spans="1:117" ht="14.25" customHeight="1" x14ac:dyDescent="0.25">
      <c r="A100" s="98">
        <f t="shared" si="85"/>
        <v>97</v>
      </c>
      <c r="B100" s="28"/>
      <c r="C100" s="116" t="s">
        <v>338</v>
      </c>
      <c r="D100" s="74" t="s">
        <v>147</v>
      </c>
      <c r="E100" s="74" t="s">
        <v>339</v>
      </c>
      <c r="F100" s="102">
        <v>460595</v>
      </c>
      <c r="G100" s="102">
        <v>7569395</v>
      </c>
      <c r="H100" s="95" t="s">
        <v>340</v>
      </c>
      <c r="I100" s="74" t="s">
        <v>295</v>
      </c>
      <c r="J100" s="74" t="s">
        <v>31</v>
      </c>
      <c r="K100" s="74">
        <v>36</v>
      </c>
      <c r="L100" s="86" t="str">
        <f t="shared" si="90"/>
        <v/>
      </c>
      <c r="M100" s="25" t="str">
        <f t="shared" ref="M100:M131" si="95">INDEX($B$4:$C$141,$P100,M$3)</f>
        <v xml:space="preserve">LMB04 </v>
      </c>
      <c r="N100" s="81">
        <f t="shared" si="94"/>
        <v>0</v>
      </c>
      <c r="O100" s="81">
        <f t="shared" si="94"/>
        <v>0</v>
      </c>
      <c r="P100" s="30">
        <f t="shared" si="87"/>
        <v>8</v>
      </c>
      <c r="Q100" s="30">
        <f t="shared" si="88"/>
        <v>97</v>
      </c>
      <c r="R100" s="39" t="str">
        <f>p_Contendas!R11</f>
        <v>498538 m E</v>
      </c>
      <c r="S100" s="39" t="str">
        <f>p_Contendas!S11</f>
        <v>7578722 m S</v>
      </c>
      <c r="T100" s="39" t="str">
        <f>p_Contendas!T11</f>
        <v>.</v>
      </c>
      <c r="U100" s="164" t="str">
        <f>p_Contendas!U11</f>
        <v>AQ</v>
      </c>
      <c r="V100" s="38" t="str">
        <f>p_Contendas!V11</f>
        <v xml:space="preserve">ACT08 </v>
      </c>
      <c r="W100" s="39" t="str">
        <f>p_Contendas!W11</f>
        <v xml:space="preserve">PT </v>
      </c>
      <c r="X100" s="38" t="str">
        <f>p_Contendas!X11</f>
        <v xml:space="preserve">PT </v>
      </c>
      <c r="Y100" s="33">
        <f>IF(X100=CK$4,CN$4,IF(X100=CK$5,CN$5,IF(X100=CK$6,CN$6,IF(X100=CK$7,CN$7,IF(X100=CK$8,CN$8,IF(X100=CK$9,CN$9,IF(X100=CK$10,CN$10,"")))))))</f>
        <v>2</v>
      </c>
      <c r="Z100" s="53">
        <f>p_Contendas!Z11</f>
        <v>150</v>
      </c>
      <c r="AA100" s="54">
        <f>p_Contendas!AA11</f>
        <v>7270</v>
      </c>
      <c r="AB100" s="39" t="str">
        <f>p_Contendas!AB11</f>
        <v>-</v>
      </c>
      <c r="AC100" s="166">
        <f>p_Contendas!AD11</f>
        <v>1744687.2609582001</v>
      </c>
      <c r="AD100" s="166">
        <f>p_Contendas!AE11</f>
        <v>7529677.6993375001</v>
      </c>
      <c r="AE100" s="39">
        <f>p_Contendas!AF11</f>
        <v>910.6</v>
      </c>
      <c r="AF100" s="39">
        <f>p_Contendas!AG11</f>
        <v>21</v>
      </c>
      <c r="AG100" s="39">
        <f>p_Contendas!AH11</f>
        <v>0</v>
      </c>
      <c r="AH100" s="39"/>
      <c r="AI100" s="39"/>
      <c r="AJ100" s="31"/>
      <c r="AK100" t="str">
        <f>""</f>
        <v/>
      </c>
      <c r="AL100" t="str">
        <f>""</f>
        <v/>
      </c>
      <c r="AM100" t="str">
        <f>""</f>
        <v/>
      </c>
      <c r="AN100" s="36">
        <f>IF(AND(ISNUMBER(Q100),ISNUMBER(AA100)),MAX(AN$4:AN99)+1,0)</f>
        <v>58</v>
      </c>
      <c r="AO100" s="1" t="e">
        <f t="shared" si="91"/>
        <v>#DIV/0!</v>
      </c>
      <c r="AP100" s="1" t="e">
        <f t="shared" si="92"/>
        <v>#DIV/0!</v>
      </c>
      <c r="AQ100" s="36">
        <f>IF(AA100=CK$11,0,IF(AND(ISNUMBER(Y100),ISNUMBER(Q100)),MAX(AQ$4:AQ99)+1,0))</f>
        <v>58</v>
      </c>
      <c r="AR100" s="73" t="str">
        <f t="shared" ref="AR100:AR131" si="96">IF(Q100&lt;=AQ$3,MATCH(Q100,AQ$4:AQ$141,0),"")</f>
        <v/>
      </c>
      <c r="AS100" s="73" t="str">
        <f t="shared" si="76"/>
        <v/>
      </c>
      <c r="AT100" s="73" t="str">
        <f t="shared" ref="AT100:AT131" si="97">IF($Q100&lt;=$AQ$3,INDEX($V$4:$V$141,$AR100,AC$3),"")</f>
        <v/>
      </c>
      <c r="AU100" s="58" t="str">
        <f t="shared" ref="AU100:AU131" si="98">IF($Q100&lt;=$AQ$3,INDEX($X$4:$X$141,$AR100,AC$3),"")</f>
        <v/>
      </c>
      <c r="AV100" s="58" t="str">
        <f t="shared" si="93"/>
        <v/>
      </c>
      <c r="AW100" s="68" t="str">
        <f t="shared" si="77"/>
        <v/>
      </c>
      <c r="AX100" s="68" t="str">
        <f t="shared" si="74"/>
        <v/>
      </c>
      <c r="AY100" s="160" t="str">
        <f>IF(BH100="",BC100,IF(ISNUMBER(AX100),BC100-BH100,""))</f>
        <v/>
      </c>
      <c r="AZ100" s="160" t="str">
        <f>IF(ISNUMBER(AX100),IF(ISNUMBER(AY100-BD100),AY100-BD100,AY100),"")</f>
        <v/>
      </c>
      <c r="BA100" s="160"/>
      <c r="BB100" s="160"/>
      <c r="BC100" s="68" t="str">
        <f>IF($Q100&lt;=$AQ$3,INDEX($AC$4:$AE$141,$AR100,AE$3),"")</f>
        <v/>
      </c>
      <c r="BD100" s="188" t="str">
        <f>IF($Q100&lt;=$AQ$3,INDEX($Z$4:$AA$141,$AR100,AC$3),"")</f>
        <v/>
      </c>
      <c r="BE100" s="105" t="str">
        <f>IF($Q100&lt;=$AQ$3,INDEX($Z$4:$AA$141,$AR100,AD$3),"")</f>
        <v/>
      </c>
      <c r="BF100" s="71" t="s">
        <v>132</v>
      </c>
      <c r="BG100" s="105"/>
      <c r="BH100" s="158" t="str">
        <f>IF(AU100=BH$3,"",IF(ISNUMBER(AW100),IF(BH$2=0,ABS(BC100-BG100),BC100-BG100),""))</f>
        <v/>
      </c>
      <c r="BI100" s="170" t="str">
        <f>IF(ISNUMBER(BG100),IF(AS100=CS$4,CN$4,IF(AS100=CS$5,CN$5,IF(AS100=CS$6,CN$6,IF(AS100=CS$7,CN$7,IF(AS100=CS$8,CN$8,""))))),"")</f>
        <v/>
      </c>
      <c r="BJ100" s="171" t="str">
        <f>IF(ISNUMBER(BI100),INDEX(CU$4:CU$8,BI100,1),"")</f>
        <v/>
      </c>
      <c r="BK100" s="171" t="s">
        <v>132</v>
      </c>
      <c r="BL100" s="170"/>
      <c r="BM100" s="170" t="str">
        <f t="shared" si="78"/>
        <v/>
      </c>
      <c r="BN100" s="170">
        <f>IF(BI100=1,IF(BM100=1,MAX(BN$4:BN99)+1,0),0)</f>
        <v>0</v>
      </c>
      <c r="BO100" s="73" t="str">
        <f>IF(BM100="","",IF(BL100&lt;=BN$3,MATCH(Q100,BN$4:BN$141,0),""))</f>
        <v/>
      </c>
      <c r="BP100" s="198" t="str">
        <f>IF(ISNUMBER($BO100),IF(BM100="","",IF($BL100&lt;=$BN$3,INDEX($AU$4:$AZ$76,MATCH($Q100,$BN$4:$BN$76,0),BP$2),"")),"")</f>
        <v/>
      </c>
      <c r="BQ100" s="195" t="str">
        <f>IF(ISNUMBER($BO100),IF(BN100="","",IF($BL100&lt;=$BN$3,INDEX($AU$4:$AZ$76,MATCH($Q100,$BN$4:$BN$76,0),BQ$2),"")),"")</f>
        <v/>
      </c>
      <c r="BR100" s="196" t="str">
        <f>IF(ISNUMBER($BO100),IF(BO100="","",IF($BL100&lt;=$BN$3,INDEX($AU$4:$AZ$76,MATCH($Q100,$BN$4:$BN$76,0),BR$2),"")),"")</f>
        <v/>
      </c>
      <c r="BS100" s="196" t="str">
        <f>IF(ISNUMBER($BO100),IF(BP100="","",IF($BL100&lt;=$BN$3,INDEX($AU$4:$AZ$76,MATCH($Q100,$BN$4:$BN$76,0),BS$2),"")),"")</f>
        <v/>
      </c>
      <c r="BT100" s="197" t="str">
        <f>IF(ISNUMBER($BO100),IF(BQ100="","",IF($BL100&lt;=$BN$3,INDEX($AU$4:$AZ$76,MATCH($Q100,$BN$4:$BN$76,0),BT$2),"")),"")</f>
        <v/>
      </c>
      <c r="BU100" s="197" t="str">
        <f>IF(ISNUMBER($BO100),IF(BR100="","",IF($BL100&lt;=$BN$3,INDEX($AU$4:$AZ$76,MATCH($Q100,$BN$4:$BN$76,0),BU$2),"")),"")</f>
        <v/>
      </c>
      <c r="BV100" s="196" t="str">
        <f>IF(ISNUMBER($BO100),IF(BS100="","",IF($BL100&lt;=$BN$3,INDEX($AU$4:$BE$76,MATCH($Q100,$BN$4:$BN$76,0),BV$2),"")),"")</f>
        <v/>
      </c>
      <c r="BW100" s="195" t="str">
        <f t="shared" si="79"/>
        <v/>
      </c>
      <c r="BX100" s="196" t="str">
        <f t="shared" si="75"/>
        <v/>
      </c>
      <c r="BY100" s="195" t="str">
        <f t="shared" si="80"/>
        <v/>
      </c>
      <c r="BZ100" s="227" t="str">
        <f t="shared" si="81"/>
        <v/>
      </c>
      <c r="CA100" s="115" t="str">
        <f t="shared" si="89"/>
        <v/>
      </c>
      <c r="CB100" s="170" t="str">
        <f>IF(ISNUMBER($BO100),IF(BS100="","",IF($BL100&lt;=$BN$3,INDEX($AU$4:$BG$76,MATCH($Q100,$BN$4:$BN$76,0),CB$2),"")),"")</f>
        <v/>
      </c>
      <c r="CC100" s="170" t="str">
        <f>IF(ISNUMBER($BO100),IF(BS100="","",IF($BL100&lt;=$BN$3,INDEX($AU$4:$BG$76,MATCH($Q100,$BN$4:$BN$76,0),CC$2),"")),"")</f>
        <v/>
      </c>
      <c r="CD100" s="207" t="str">
        <f t="shared" si="82"/>
        <v/>
      </c>
      <c r="CE100" s="207" t="str">
        <f t="shared" si="83"/>
        <v/>
      </c>
      <c r="CF100" s="207" t="str">
        <f t="shared" si="84"/>
        <v/>
      </c>
      <c r="CG100" s="175"/>
      <c r="CH100" s="104"/>
      <c r="CI100" s="207"/>
      <c r="CJ100" s="172"/>
      <c r="CK100" s="175"/>
      <c r="CL100" s="175"/>
      <c r="CM100" s="104"/>
      <c r="CN100" s="104"/>
      <c r="CO100" s="104"/>
      <c r="CP100" s="104"/>
      <c r="CQ100" s="104" t="s">
        <v>132</v>
      </c>
      <c r="CR100" s="104"/>
      <c r="CS100" s="104"/>
      <c r="CT100" s="104"/>
      <c r="CU100" s="104"/>
      <c r="CV100" s="104"/>
      <c r="CW100" s="104"/>
      <c r="CX100" s="104"/>
      <c r="CY100" s="104"/>
      <c r="CZ100" s="104"/>
      <c r="DA100" s="104"/>
      <c r="DB100" s="104"/>
      <c r="DC100" s="104"/>
      <c r="DD100" s="104"/>
      <c r="DE100" s="104"/>
      <c r="DF100" s="104"/>
      <c r="DG100" s="104"/>
      <c r="DH100" s="104"/>
      <c r="DI100" s="104"/>
      <c r="DJ100" s="104"/>
      <c r="DK100" s="104"/>
      <c r="DL100" s="104"/>
      <c r="DM100" s="104"/>
    </row>
    <row r="101" spans="1:117" ht="14.25" customHeight="1" x14ac:dyDescent="0.25">
      <c r="A101" s="98">
        <f t="shared" si="85"/>
        <v>98</v>
      </c>
      <c r="B101" s="28"/>
      <c r="C101" s="116" t="s">
        <v>338</v>
      </c>
      <c r="D101" s="74" t="s">
        <v>147</v>
      </c>
      <c r="E101" s="74" t="s">
        <v>339</v>
      </c>
      <c r="F101" s="102">
        <v>460595</v>
      </c>
      <c r="G101" s="102">
        <v>7569395</v>
      </c>
      <c r="H101" s="95" t="s">
        <v>340</v>
      </c>
      <c r="I101" s="74" t="s">
        <v>295</v>
      </c>
      <c r="J101" s="74" t="s">
        <v>31</v>
      </c>
      <c r="K101" s="74">
        <v>36</v>
      </c>
      <c r="L101" s="86" t="str">
        <f t="shared" si="90"/>
        <v/>
      </c>
      <c r="M101" s="25" t="str">
        <f t="shared" si="95"/>
        <v xml:space="preserve">Fonte 5 </v>
      </c>
      <c r="N101" s="81">
        <f t="shared" si="94"/>
        <v>463893</v>
      </c>
      <c r="O101" s="81">
        <f t="shared" si="94"/>
        <v>7570046</v>
      </c>
      <c r="P101" s="30">
        <f t="shared" si="87"/>
        <v>9</v>
      </c>
      <c r="Q101" s="30">
        <f t="shared" si="88"/>
        <v>98</v>
      </c>
      <c r="R101" s="39" t="str">
        <f>p_Contendas!R12</f>
        <v>498189 m E</v>
      </c>
      <c r="S101" s="39" t="str">
        <f>p_Contendas!S12</f>
        <v>7578348 m S</v>
      </c>
      <c r="T101" s="39" t="str">
        <f>p_Contendas!T12</f>
        <v>.</v>
      </c>
      <c r="U101" s="164" t="str">
        <f>p_Contendas!U12</f>
        <v>AQ</v>
      </c>
      <c r="V101" s="38" t="str">
        <f>p_Contendas!V12</f>
        <v xml:space="preserve">ACT09 </v>
      </c>
      <c r="W101" s="39" t="str">
        <f>p_Contendas!W12</f>
        <v xml:space="preserve">PT </v>
      </c>
      <c r="X101" s="38" t="str">
        <f>p_Contendas!X12</f>
        <v xml:space="preserve">PT </v>
      </c>
      <c r="Y101" s="33">
        <f>IF(X101=CK$4,CN$4,IF(X101=CK$5,CN$5,IF(X101=CK$6,CN$6,IF(X101=CK$7,CN$7,IF(X101=CK$8,CN$8,IF(X101=CK$9,CN$9,IF(X101=CK$10,CN$10,"")))))))</f>
        <v>2</v>
      </c>
      <c r="Z101" s="53">
        <f>p_Contendas!Z12</f>
        <v>132</v>
      </c>
      <c r="AA101" s="54">
        <f>p_Contendas!AA12</f>
        <v>3240</v>
      </c>
      <c r="AB101" s="39" t="str">
        <f>p_Contendas!AB12</f>
        <v>-</v>
      </c>
      <c r="AC101" s="166">
        <f>p_Contendas!AD12</f>
        <v>1744302.5433545001</v>
      </c>
      <c r="AD101" s="166">
        <f>p_Contendas!AE12</f>
        <v>7529325.8228446003</v>
      </c>
      <c r="AE101" s="39">
        <f>p_Contendas!AF12</f>
        <v>901.7</v>
      </c>
      <c r="AF101" s="39">
        <f>p_Contendas!AG12</f>
        <v>20</v>
      </c>
      <c r="AG101" s="39">
        <f>p_Contendas!AH12</f>
        <v>0</v>
      </c>
      <c r="AH101" s="39"/>
      <c r="AI101" s="39"/>
      <c r="AJ101" s="31"/>
      <c r="AK101" t="str">
        <f>""</f>
        <v/>
      </c>
      <c r="AL101" t="str">
        <f>""</f>
        <v/>
      </c>
      <c r="AM101" t="str">
        <f>""</f>
        <v/>
      </c>
      <c r="AN101" s="36">
        <f>IF(AND(ISNUMBER(Q101),ISNUMBER(AA101)),MAX(AN$4:AN100)+1,0)</f>
        <v>59</v>
      </c>
      <c r="AO101" s="1">
        <f t="shared" si="91"/>
        <v>16.230738172045278</v>
      </c>
      <c r="AP101" s="1">
        <f t="shared" si="92"/>
        <v>1.1911420353324142E-4</v>
      </c>
      <c r="AQ101" s="36">
        <f>IF(AA101=CK$11,0,IF(AND(ISNUMBER(Y101),ISNUMBER(Q101)),MAX(AQ$4:AQ100)+1,0))</f>
        <v>59</v>
      </c>
      <c r="AR101" s="73" t="str">
        <f t="shared" si="96"/>
        <v/>
      </c>
      <c r="AS101" s="73" t="str">
        <f t="shared" si="76"/>
        <v/>
      </c>
      <c r="AT101" s="73" t="str">
        <f t="shared" si="97"/>
        <v/>
      </c>
      <c r="AU101" s="58" t="str">
        <f t="shared" si="98"/>
        <v/>
      </c>
      <c r="AV101" s="58" t="str">
        <f t="shared" si="93"/>
        <v/>
      </c>
      <c r="AW101" s="68" t="str">
        <f t="shared" si="77"/>
        <v/>
      </c>
      <c r="AX101" s="68" t="str">
        <f t="shared" si="74"/>
        <v/>
      </c>
      <c r="AY101" s="160" t="str">
        <f>IF(BH101="",BC101,IF(ISNUMBER(AX101),BC101-BH101,""))</f>
        <v/>
      </c>
      <c r="AZ101" s="160" t="str">
        <f>IF(ISNUMBER(AX101),IF(ISNUMBER(AY101-BD101),AY101-BD101,AY101),"")</f>
        <v/>
      </c>
      <c r="BA101" s="160"/>
      <c r="BB101" s="160"/>
      <c r="BC101" s="68" t="str">
        <f>IF($Q101&lt;=$AQ$3,INDEX($AC$4:$AE$141,$AR101,AE$3),"")</f>
        <v/>
      </c>
      <c r="BD101" s="188" t="str">
        <f>IF($Q101&lt;=$AQ$3,INDEX($Z$4:$AA$141,$AR101,AC$3),"")</f>
        <v/>
      </c>
      <c r="BE101" s="105" t="str">
        <f>IF($Q101&lt;=$AQ$3,INDEX($Z$4:$AA$141,$AR101,AD$3),"")</f>
        <v/>
      </c>
      <c r="BF101" s="71" t="s">
        <v>132</v>
      </c>
      <c r="BG101" s="105"/>
      <c r="BH101" s="158" t="str">
        <f>IF(AU101=BH$3,"",IF(ISNUMBER(AW101),IF(BH$2=0,ABS(BC101-BG101),BC101-BG101),""))</f>
        <v/>
      </c>
      <c r="BI101" s="170" t="str">
        <f>IF(ISNUMBER(BG101),IF(AS101=CS$4,CN$4,IF(AS101=CS$5,CN$5,IF(AS101=CS$6,CN$6,IF(AS101=CS$7,CN$7,IF(AS101=CS$8,CN$8,""))))),"")</f>
        <v/>
      </c>
      <c r="BJ101" s="171" t="str">
        <f>IF(ISNUMBER(BI101),INDEX(CU$4:CU$8,BI101,1),"")</f>
        <v/>
      </c>
      <c r="BK101" s="171" t="s">
        <v>132</v>
      </c>
      <c r="BL101" s="170"/>
      <c r="BM101" s="170" t="str">
        <f t="shared" si="78"/>
        <v/>
      </c>
      <c r="BN101" s="170">
        <f>IF(BI101=1,IF(BM101=1,MAX(BN$4:BN100)+1,0),0)</f>
        <v>0</v>
      </c>
      <c r="BO101" s="73" t="str">
        <f>IF(BM101="","",IF(BL101&lt;=BN$3,MATCH(Q101,BN$4:BN$141,0),""))</f>
        <v/>
      </c>
      <c r="BP101" s="198" t="str">
        <f>IF(ISNUMBER($BO101),IF(BM101="","",IF($BL101&lt;=$BN$3,INDEX($AU$4:$AZ$76,MATCH($Q101,$BN$4:$BN$76,0),BP$2),"")),"")</f>
        <v/>
      </c>
      <c r="BQ101" s="195" t="str">
        <f>IF(ISNUMBER($BO101),IF(BN101="","",IF($BL101&lt;=$BN$3,INDEX($AU$4:$AZ$76,MATCH($Q101,$BN$4:$BN$76,0),BQ$2),"")),"")</f>
        <v/>
      </c>
      <c r="BR101" s="196" t="str">
        <f>IF(ISNUMBER($BO101),IF(BO101="","",IF($BL101&lt;=$BN$3,INDEX($AU$4:$AZ$76,MATCH($Q101,$BN$4:$BN$76,0),BR$2),"")),"")</f>
        <v/>
      </c>
      <c r="BS101" s="196" t="str">
        <f>IF(ISNUMBER($BO101),IF(BP101="","",IF($BL101&lt;=$BN$3,INDEX($AU$4:$AZ$76,MATCH($Q101,$BN$4:$BN$76,0),BS$2),"")),"")</f>
        <v/>
      </c>
      <c r="BT101" s="197" t="str">
        <f>IF(ISNUMBER($BO101),IF(BQ101="","",IF($BL101&lt;=$BN$3,INDEX($AU$4:$AZ$76,MATCH($Q101,$BN$4:$BN$76,0),BT$2),"")),"")</f>
        <v/>
      </c>
      <c r="BU101" s="197" t="str">
        <f>IF(ISNUMBER($BO101),IF(BR101="","",IF($BL101&lt;=$BN$3,INDEX($AU$4:$AZ$76,MATCH($Q101,$BN$4:$BN$76,0),BU$2),"")),"")</f>
        <v/>
      </c>
      <c r="BV101" s="196" t="str">
        <f>IF(ISNUMBER($BO101),IF(BS101="","",IF($BL101&lt;=$BN$3,INDEX($AU$4:$BE$76,MATCH($Q101,$BN$4:$BN$76,0),BV$2),"")),"")</f>
        <v/>
      </c>
      <c r="BW101" s="195" t="str">
        <f t="shared" si="79"/>
        <v/>
      </c>
      <c r="BX101" s="196" t="str">
        <f t="shared" si="75"/>
        <v/>
      </c>
      <c r="BY101" s="195" t="str">
        <f t="shared" si="80"/>
        <v/>
      </c>
      <c r="BZ101" s="227" t="str">
        <f t="shared" si="81"/>
        <v/>
      </c>
      <c r="CA101" s="115" t="str">
        <f t="shared" si="89"/>
        <v/>
      </c>
      <c r="CB101" s="170" t="str">
        <f>IF(ISNUMBER($BO101),IF(BS101="","",IF($BL101&lt;=$BN$3,INDEX($AU$4:$BG$76,MATCH($Q101,$BN$4:$BN$76,0),CB$2),"")),"")</f>
        <v/>
      </c>
      <c r="CC101" s="170" t="str">
        <f>IF(ISNUMBER($BO101),IF(BS101="","",IF($BL101&lt;=$BN$3,INDEX($AU$4:$BG$76,MATCH($Q101,$BN$4:$BN$76,0),CC$2),"")),"")</f>
        <v/>
      </c>
      <c r="CD101" s="207" t="str">
        <f t="shared" si="82"/>
        <v/>
      </c>
      <c r="CE101" s="207" t="str">
        <f t="shared" si="83"/>
        <v/>
      </c>
      <c r="CF101" s="207" t="str">
        <f t="shared" si="84"/>
        <v/>
      </c>
      <c r="CG101" s="175"/>
      <c r="CH101" s="104"/>
      <c r="CI101" s="207"/>
      <c r="CJ101" s="172"/>
      <c r="CK101" s="175"/>
      <c r="CL101" s="175"/>
      <c r="CM101" s="104"/>
      <c r="CN101" s="104"/>
      <c r="CO101" s="104"/>
      <c r="CP101" s="104"/>
      <c r="CQ101" s="104" t="s">
        <v>132</v>
      </c>
      <c r="CR101" s="104"/>
      <c r="CS101" s="104"/>
      <c r="CT101" s="104"/>
      <c r="CU101" s="104"/>
      <c r="CV101" s="104"/>
      <c r="CW101" s="104"/>
      <c r="CX101" s="104"/>
      <c r="CY101" s="104"/>
      <c r="CZ101" s="104"/>
      <c r="DA101" s="104"/>
      <c r="DB101" s="104"/>
      <c r="DC101" s="104"/>
      <c r="DD101" s="104"/>
      <c r="DE101" s="104"/>
      <c r="DF101" s="104"/>
      <c r="DG101" s="104"/>
      <c r="DH101" s="104"/>
      <c r="DI101" s="104"/>
      <c r="DJ101" s="104"/>
      <c r="DK101" s="104"/>
      <c r="DL101" s="104"/>
      <c r="DM101" s="104"/>
    </row>
    <row r="102" spans="1:117" ht="14.25" customHeight="1" x14ac:dyDescent="0.25">
      <c r="A102" s="98">
        <f t="shared" si="85"/>
        <v>99</v>
      </c>
      <c r="B102" s="28"/>
      <c r="C102" s="116" t="s">
        <v>338</v>
      </c>
      <c r="D102" s="74" t="s">
        <v>147</v>
      </c>
      <c r="E102" s="74" t="s">
        <v>339</v>
      </c>
      <c r="F102" s="102">
        <v>460595</v>
      </c>
      <c r="G102" s="102">
        <v>7569395</v>
      </c>
      <c r="H102" s="95" t="s">
        <v>340</v>
      </c>
      <c r="I102" s="74" t="s">
        <v>295</v>
      </c>
      <c r="J102" s="74" t="s">
        <v>31</v>
      </c>
      <c r="K102" s="74">
        <v>36</v>
      </c>
      <c r="L102" s="86" t="str">
        <f t="shared" si="90"/>
        <v/>
      </c>
      <c r="M102" s="25" t="str">
        <f t="shared" si="95"/>
        <v xml:space="preserve">LMB05 </v>
      </c>
      <c r="N102" s="81">
        <f t="shared" si="94"/>
        <v>0</v>
      </c>
      <c r="O102" s="81">
        <f t="shared" si="94"/>
        <v>0</v>
      </c>
      <c r="P102" s="30">
        <f t="shared" si="87"/>
        <v>10</v>
      </c>
      <c r="Q102" s="30">
        <f t="shared" si="88"/>
        <v>99</v>
      </c>
      <c r="R102" s="39" t="str">
        <f>p_Contendas!R13</f>
        <v>498236 m E</v>
      </c>
      <c r="S102" s="39" t="str">
        <f>p_Contendas!S13</f>
        <v>7579386 m S</v>
      </c>
      <c r="T102" s="39" t="str">
        <f>p_Contendas!T13</f>
        <v>.</v>
      </c>
      <c r="U102" s="164" t="str">
        <f>p_Contendas!U13</f>
        <v>AQ</v>
      </c>
      <c r="V102" s="38" t="str">
        <f>p_Contendas!V13</f>
        <v xml:space="preserve">ACT10 </v>
      </c>
      <c r="W102" s="39" t="str">
        <f>p_Contendas!W13</f>
        <v xml:space="preserve">PT </v>
      </c>
      <c r="X102" s="38" t="str">
        <f>p_Contendas!X13</f>
        <v xml:space="preserve">PT </v>
      </c>
      <c r="Y102" s="33">
        <f>IF(X102=CK$4,CN$4,IF(X102=CK$5,CN$5,IF(X102=CK$6,CN$6,IF(X102=CK$7,CN$7,IF(X102=CK$8,CN$8,IF(X102=CK$9,CN$9,IF(X102=CK$10,CN$10,"")))))))</f>
        <v>2</v>
      </c>
      <c r="Z102" s="53">
        <f>p_Contendas!Z13</f>
        <v>140</v>
      </c>
      <c r="AA102" s="54" t="str">
        <f>p_Contendas!AA13</f>
        <v xml:space="preserve">2.52x104 </v>
      </c>
      <c r="AB102" s="39" t="str">
        <f>p_Contendas!AB13</f>
        <v>-</v>
      </c>
      <c r="AC102" s="166">
        <f>p_Contendas!AD13</f>
        <v>1744433.9003083</v>
      </c>
      <c r="AD102" s="166">
        <f>p_Contendas!AE13</f>
        <v>7530376.6590616005</v>
      </c>
      <c r="AE102" s="39">
        <f>p_Contendas!AF13</f>
        <v>865.2</v>
      </c>
      <c r="AF102" s="39">
        <f>p_Contendas!AG13</f>
        <v>19</v>
      </c>
      <c r="AG102" s="39">
        <f>p_Contendas!AH13</f>
        <v>0</v>
      </c>
      <c r="AH102" s="39"/>
      <c r="AI102" s="39"/>
      <c r="AJ102" s="31"/>
      <c r="AK102" t="str">
        <f>""</f>
        <v/>
      </c>
      <c r="AL102" t="str">
        <f>""</f>
        <v/>
      </c>
      <c r="AM102" t="str">
        <f>""</f>
        <v/>
      </c>
      <c r="AN102" s="36">
        <f>IF(AND(ISNUMBER(Q102),ISNUMBER(AA102)),MAX(AN$4:AN101)+1,0)</f>
        <v>0</v>
      </c>
      <c r="AO102" s="1" t="e">
        <f t="shared" si="91"/>
        <v>#DIV/0!</v>
      </c>
      <c r="AP102" s="1" t="e">
        <f t="shared" si="92"/>
        <v>#DIV/0!</v>
      </c>
      <c r="AQ102" s="36">
        <f>IF(AA102=CK$11,0,IF(AND(ISNUMBER(Y102),ISNUMBER(Q102)),MAX(AQ$4:AQ101)+1,0))</f>
        <v>60</v>
      </c>
      <c r="AR102" s="73" t="str">
        <f t="shared" si="96"/>
        <v/>
      </c>
      <c r="AS102" s="73" t="str">
        <f t="shared" si="76"/>
        <v/>
      </c>
      <c r="AT102" s="73" t="str">
        <f t="shared" si="97"/>
        <v/>
      </c>
      <c r="AU102" s="58" t="str">
        <f t="shared" si="98"/>
        <v/>
      </c>
      <c r="AV102" s="58" t="str">
        <f t="shared" si="93"/>
        <v/>
      </c>
      <c r="AW102" s="68" t="str">
        <f t="shared" si="77"/>
        <v/>
      </c>
      <c r="AX102" s="68" t="str">
        <f t="shared" si="74"/>
        <v/>
      </c>
      <c r="AY102" s="160" t="str">
        <f>IF(BH102="",BC102,IF(ISNUMBER(AX102),BC102-BH102,""))</f>
        <v/>
      </c>
      <c r="AZ102" s="160" t="str">
        <f>IF(ISNUMBER(AX102),IF(ISNUMBER(AY102-BD102),AY102-BD102,AY102),"")</f>
        <v/>
      </c>
      <c r="BA102" s="160"/>
      <c r="BB102" s="160"/>
      <c r="BC102" s="68" t="str">
        <f>IF($Q102&lt;=$AQ$3,INDEX($AC$4:$AE$141,$AR102,AE$3),"")</f>
        <v/>
      </c>
      <c r="BD102" s="188" t="str">
        <f>IF($Q102&lt;=$AQ$3,INDEX($Z$4:$AA$141,$AR102,AC$3),"")</f>
        <v/>
      </c>
      <c r="BE102" s="105" t="str">
        <f>IF($Q102&lt;=$AQ$3,INDEX($Z$4:$AA$141,$AR102,AD$3),"")</f>
        <v/>
      </c>
      <c r="BF102" s="71" t="s">
        <v>132</v>
      </c>
      <c r="BG102" s="105"/>
      <c r="BH102" s="158" t="str">
        <f>IF(AU102=BH$3,"",IF(ISNUMBER(AW102),IF(BH$2=0,ABS(BC102-BG102),BC102-BG102),""))</f>
        <v/>
      </c>
      <c r="BI102" s="170" t="str">
        <f>IF(ISNUMBER(BG102),IF(AS102=CS$4,CN$4,IF(AS102=CS$5,CN$5,IF(AS102=CS$6,CN$6,IF(AS102=CS$7,CN$7,IF(AS102=CS$8,CN$8,""))))),"")</f>
        <v/>
      </c>
      <c r="BJ102" s="171" t="str">
        <f>IF(ISNUMBER(BI102),INDEX(CU$4:CU$8,BI102,1),"")</f>
        <v/>
      </c>
      <c r="BK102" s="171" t="s">
        <v>132</v>
      </c>
      <c r="BL102" s="170"/>
      <c r="BM102" s="170" t="str">
        <f t="shared" si="78"/>
        <v/>
      </c>
      <c r="BN102" s="170">
        <f>IF(BI102=1,IF(BM102=1,MAX(BN$4:BN101)+1,0),0)</f>
        <v>0</v>
      </c>
      <c r="BO102" s="73" t="str">
        <f>IF(BM102="","",IF(BL102&lt;=BN$3,MATCH(Q102,BN$4:BN$141,0),""))</f>
        <v/>
      </c>
      <c r="BP102" s="198" t="str">
        <f>IF(ISNUMBER($BO102),IF(BM102="","",IF($BL102&lt;=$BN$3,INDEX($AU$4:$AZ$76,MATCH($Q102,$BN$4:$BN$76,0),BP$2),"")),"")</f>
        <v/>
      </c>
      <c r="BQ102" s="195" t="str">
        <f>IF(ISNUMBER($BO102),IF(BN102="","",IF($BL102&lt;=$BN$3,INDEX($AU$4:$AZ$76,MATCH($Q102,$BN$4:$BN$76,0),BQ$2),"")),"")</f>
        <v/>
      </c>
      <c r="BR102" s="196" t="str">
        <f>IF(ISNUMBER($BO102),IF(BO102="","",IF($BL102&lt;=$BN$3,INDEX($AU$4:$AZ$76,MATCH($Q102,$BN$4:$BN$76,0),BR$2),"")),"")</f>
        <v/>
      </c>
      <c r="BS102" s="196" t="str">
        <f>IF(ISNUMBER($BO102),IF(BP102="","",IF($BL102&lt;=$BN$3,INDEX($AU$4:$AZ$76,MATCH($Q102,$BN$4:$BN$76,0),BS$2),"")),"")</f>
        <v/>
      </c>
      <c r="BT102" s="197" t="str">
        <f>IF(ISNUMBER($BO102),IF(BQ102="","",IF($BL102&lt;=$BN$3,INDEX($AU$4:$AZ$76,MATCH($Q102,$BN$4:$BN$76,0),BT$2),"")),"")</f>
        <v/>
      </c>
      <c r="BU102" s="197" t="str">
        <f>IF(ISNUMBER($BO102),IF(BR102="","",IF($BL102&lt;=$BN$3,INDEX($AU$4:$AZ$76,MATCH($Q102,$BN$4:$BN$76,0),BU$2),"")),"")</f>
        <v/>
      </c>
      <c r="BV102" s="196" t="str">
        <f>IF(ISNUMBER($BO102),IF(BS102="","",IF($BL102&lt;=$BN$3,INDEX($AU$4:$BE$76,MATCH($Q102,$BN$4:$BN$76,0),BV$2),"")),"")</f>
        <v/>
      </c>
      <c r="BW102" s="195" t="str">
        <f t="shared" si="79"/>
        <v/>
      </c>
      <c r="BX102" s="196" t="str">
        <f t="shared" si="75"/>
        <v/>
      </c>
      <c r="BY102" s="195" t="str">
        <f t="shared" si="80"/>
        <v/>
      </c>
      <c r="BZ102" s="227" t="str">
        <f t="shared" si="81"/>
        <v/>
      </c>
      <c r="CA102" s="115" t="str">
        <f t="shared" si="89"/>
        <v/>
      </c>
      <c r="CB102" s="170" t="str">
        <f>IF(ISNUMBER($BO102),IF(BS102="","",IF($BL102&lt;=$BN$3,INDEX($AU$4:$BG$76,MATCH($Q102,$BN$4:$BN$76,0),CB$2),"")),"")</f>
        <v/>
      </c>
      <c r="CC102" s="170" t="str">
        <f>IF(ISNUMBER($BO102),IF(BS102="","",IF($BL102&lt;=$BN$3,INDEX($AU$4:$BG$76,MATCH($Q102,$BN$4:$BN$76,0),CC$2),"")),"")</f>
        <v/>
      </c>
      <c r="CD102" s="207" t="str">
        <f t="shared" si="82"/>
        <v/>
      </c>
      <c r="CE102" s="207" t="str">
        <f t="shared" si="83"/>
        <v/>
      </c>
      <c r="CF102" s="207" t="str">
        <f t="shared" si="84"/>
        <v/>
      </c>
      <c r="CG102" s="175"/>
      <c r="CH102" s="104"/>
      <c r="CI102" s="207"/>
      <c r="CJ102" s="172"/>
      <c r="CK102" s="175"/>
      <c r="CL102" s="175"/>
      <c r="CM102" s="104"/>
      <c r="CN102" s="104"/>
      <c r="CO102" s="104"/>
      <c r="CP102" s="104"/>
      <c r="CQ102" s="104" t="s">
        <v>132</v>
      </c>
      <c r="CR102" s="104"/>
      <c r="CS102" s="104"/>
      <c r="CT102" s="104"/>
      <c r="CU102" s="104"/>
      <c r="CV102" s="104"/>
      <c r="CW102" s="104"/>
      <c r="CX102" s="104"/>
      <c r="CY102" s="104"/>
      <c r="CZ102" s="104"/>
      <c r="DA102" s="104"/>
      <c r="DB102" s="104"/>
      <c r="DC102" s="104"/>
      <c r="DD102" s="104"/>
      <c r="DE102" s="104"/>
      <c r="DF102" s="104"/>
      <c r="DG102" s="104"/>
      <c r="DH102" s="104"/>
      <c r="DI102" s="104"/>
      <c r="DJ102" s="104"/>
      <c r="DK102" s="104"/>
      <c r="DL102" s="104"/>
      <c r="DM102" s="104"/>
    </row>
    <row r="103" spans="1:117" ht="14.25" customHeight="1" x14ac:dyDescent="0.25">
      <c r="A103" s="98">
        <f t="shared" si="85"/>
        <v>100</v>
      </c>
      <c r="B103" s="28"/>
      <c r="C103" s="116" t="s">
        <v>338</v>
      </c>
      <c r="D103" s="74" t="s">
        <v>147</v>
      </c>
      <c r="E103" s="74" t="s">
        <v>339</v>
      </c>
      <c r="F103" s="102">
        <v>460595</v>
      </c>
      <c r="G103" s="102">
        <v>7569395</v>
      </c>
      <c r="H103" s="95" t="s">
        <v>340</v>
      </c>
      <c r="I103" s="74" t="s">
        <v>295</v>
      </c>
      <c r="J103" s="74" t="s">
        <v>31</v>
      </c>
      <c r="K103" s="74">
        <v>36</v>
      </c>
      <c r="L103" s="86" t="str">
        <f t="shared" si="90"/>
        <v/>
      </c>
      <c r="M103" s="25" t="str">
        <f t="shared" si="95"/>
        <v xml:space="preserve">Fonte 6 </v>
      </c>
      <c r="N103" s="81">
        <f t="shared" si="94"/>
        <v>463893</v>
      </c>
      <c r="O103" s="81">
        <f t="shared" si="94"/>
        <v>7570046</v>
      </c>
      <c r="P103" s="30">
        <f t="shared" si="87"/>
        <v>11</v>
      </c>
      <c r="Q103" s="30">
        <f t="shared" si="88"/>
        <v>100</v>
      </c>
      <c r="R103" s="39" t="str">
        <f>p_Contendas!R14</f>
        <v>498261 m E</v>
      </c>
      <c r="S103" s="39" t="str">
        <f>p_Contendas!S14</f>
        <v>7578688 m S</v>
      </c>
      <c r="T103" s="39" t="str">
        <f>p_Contendas!T14</f>
        <v>.</v>
      </c>
      <c r="U103" s="164" t="str">
        <f>p_Contendas!U14</f>
        <v>AQ</v>
      </c>
      <c r="V103" s="38" t="str">
        <f>p_Contendas!V14</f>
        <v xml:space="preserve">ACT11 </v>
      </c>
      <c r="W103" s="39" t="str">
        <f>p_Contendas!W14</f>
        <v xml:space="preserve">PT </v>
      </c>
      <c r="X103" s="38" t="str">
        <f>p_Contendas!X14</f>
        <v xml:space="preserve">PT </v>
      </c>
      <c r="Y103" s="33">
        <f>IF(X103=CK$4,CN$4,IF(X103=CK$5,CN$5,IF(X103=CK$6,CN$6,IF(X103=CK$7,CN$7,IF(X103=CK$8,CN$8,IF(X103=CK$9,CN$9,IF(X103=CK$10,CN$10,"")))))))</f>
        <v>2</v>
      </c>
      <c r="Z103" s="53">
        <f>p_Contendas!Z14</f>
        <v>100</v>
      </c>
      <c r="AA103" s="54">
        <f>p_Contendas!AA14</f>
        <v>2880</v>
      </c>
      <c r="AB103" s="39" t="str">
        <f>p_Contendas!AB14</f>
        <v>-</v>
      </c>
      <c r="AC103" s="166">
        <f>p_Contendas!AD14</f>
        <v>1744403.0848443999</v>
      </c>
      <c r="AD103" s="166">
        <f>p_Contendas!AE14</f>
        <v>7529665.4669364998</v>
      </c>
      <c r="AE103" s="39">
        <f>p_Contendas!AF14</f>
        <v>894.2</v>
      </c>
      <c r="AF103" s="39">
        <f>p_Contendas!AG14</f>
        <v>18</v>
      </c>
      <c r="AG103" s="39">
        <f>p_Contendas!AH14</f>
        <v>0</v>
      </c>
      <c r="AH103" s="39"/>
      <c r="AI103" s="39"/>
      <c r="AJ103" s="31"/>
      <c r="AK103" t="str">
        <f>""</f>
        <v/>
      </c>
      <c r="AL103" t="str">
        <f>""</f>
        <v/>
      </c>
      <c r="AM103" t="str">
        <f>""</f>
        <v/>
      </c>
      <c r="AN103" s="36">
        <f>IF(AND(ISNUMBER(Q103),ISNUMBER(AA103)),MAX(AN$4:AN102)+1,0)</f>
        <v>60</v>
      </c>
      <c r="AO103" s="1">
        <f t="shared" si="91"/>
        <v>16.231470332461363</v>
      </c>
      <c r="AP103" s="1">
        <f t="shared" si="92"/>
        <v>1.1812345658137349E-4</v>
      </c>
      <c r="AQ103" s="36">
        <f>IF(AA103=CK$11,0,IF(AND(ISNUMBER(Y103),ISNUMBER(Q103)),MAX(AQ$4:AQ102)+1,0))</f>
        <v>61</v>
      </c>
      <c r="AR103" s="73" t="str">
        <f t="shared" si="96"/>
        <v/>
      </c>
      <c r="AS103" s="73" t="str">
        <f t="shared" si="76"/>
        <v/>
      </c>
      <c r="AT103" s="73" t="str">
        <f t="shared" si="97"/>
        <v/>
      </c>
      <c r="AU103" s="58" t="str">
        <f t="shared" si="98"/>
        <v/>
      </c>
      <c r="AV103" s="58" t="str">
        <f t="shared" si="93"/>
        <v/>
      </c>
      <c r="AW103" s="68" t="str">
        <f t="shared" si="77"/>
        <v/>
      </c>
      <c r="AX103" s="68" t="str">
        <f t="shared" si="74"/>
        <v/>
      </c>
      <c r="AY103" s="160" t="str">
        <f>IF(BH103="",BC103,IF(ISNUMBER(AX103),BC103-BH103,""))</f>
        <v/>
      </c>
      <c r="AZ103" s="160" t="str">
        <f>IF(ISNUMBER(AX103),IF(ISNUMBER(AY103-BD103),AY103-BD103,AY103),"")</f>
        <v/>
      </c>
      <c r="BA103" s="160"/>
      <c r="BB103" s="160"/>
      <c r="BC103" s="68" t="str">
        <f>IF($Q103&lt;=$AQ$3,INDEX($AC$4:$AE$141,$AR103,AE$3),"")</f>
        <v/>
      </c>
      <c r="BD103" s="188" t="str">
        <f>IF($Q103&lt;=$AQ$3,INDEX($Z$4:$AA$141,$AR103,AC$3),"")</f>
        <v/>
      </c>
      <c r="BE103" s="105" t="str">
        <f>IF($Q103&lt;=$AQ$3,INDEX($Z$4:$AA$141,$AR103,AD$3),"")</f>
        <v/>
      </c>
      <c r="BF103" s="71" t="s">
        <v>132</v>
      </c>
      <c r="BG103" s="105"/>
      <c r="BH103" s="158" t="str">
        <f>IF(AU103=BH$3,"",IF(ISNUMBER(AW103),IF(BH$2=0,ABS(BC103-BG103),BC103-BG103),""))</f>
        <v/>
      </c>
      <c r="BI103" s="170" t="str">
        <f>IF(ISNUMBER(BG103),IF(AS103=CS$4,CN$4,IF(AS103=CS$5,CN$5,IF(AS103=CS$6,CN$6,IF(AS103=CS$7,CN$7,IF(AS103=CS$8,CN$8,""))))),"")</f>
        <v/>
      </c>
      <c r="BJ103" s="171" t="str">
        <f>IF(ISNUMBER(BI103),INDEX(CU$4:CU$8,BI103,1),"")</f>
        <v/>
      </c>
      <c r="BK103" s="171" t="s">
        <v>132</v>
      </c>
      <c r="BL103" s="170"/>
      <c r="BM103" s="170" t="str">
        <f t="shared" si="78"/>
        <v/>
      </c>
      <c r="BN103" s="170">
        <f>IF(BI103=1,IF(BM103=1,MAX(BN$4:BN102)+1,0),0)</f>
        <v>0</v>
      </c>
      <c r="BO103" s="73" t="str">
        <f>IF(BM103="","",IF(BL103&lt;=BN$3,MATCH(Q103,BN$4:BN$141,0),""))</f>
        <v/>
      </c>
      <c r="BP103" s="198" t="str">
        <f>IF(ISNUMBER($BO103),IF(BM103="","",IF($BL103&lt;=$BN$3,INDEX($AU$4:$AZ$76,MATCH($Q103,$BN$4:$BN$76,0),BP$2),"")),"")</f>
        <v/>
      </c>
      <c r="BQ103" s="195" t="str">
        <f>IF(ISNUMBER($BO103),IF(BN103="","",IF($BL103&lt;=$BN$3,INDEX($AU$4:$AZ$76,MATCH($Q103,$BN$4:$BN$76,0),BQ$2),"")),"")</f>
        <v/>
      </c>
      <c r="BR103" s="196" t="str">
        <f>IF(ISNUMBER($BO103),IF(BO103="","",IF($BL103&lt;=$BN$3,INDEX($AU$4:$AZ$76,MATCH($Q103,$BN$4:$BN$76,0),BR$2),"")),"")</f>
        <v/>
      </c>
      <c r="BS103" s="196" t="str">
        <f>IF(ISNUMBER($BO103),IF(BP103="","",IF($BL103&lt;=$BN$3,INDEX($AU$4:$AZ$76,MATCH($Q103,$BN$4:$BN$76,0),BS$2),"")),"")</f>
        <v/>
      </c>
      <c r="BT103" s="197" t="str">
        <f>IF(ISNUMBER($BO103),IF(BQ103="","",IF($BL103&lt;=$BN$3,INDEX($AU$4:$AZ$76,MATCH($Q103,$BN$4:$BN$76,0),BT$2),"")),"")</f>
        <v/>
      </c>
      <c r="BU103" s="197" t="str">
        <f>IF(ISNUMBER($BO103),IF(BR103="","",IF($BL103&lt;=$BN$3,INDEX($AU$4:$AZ$76,MATCH($Q103,$BN$4:$BN$76,0),BU$2),"")),"")</f>
        <v/>
      </c>
      <c r="BV103" s="196" t="str">
        <f>IF(ISNUMBER($BO103),IF(BS103="","",IF($BL103&lt;=$BN$3,INDEX($AU$4:$BE$76,MATCH($Q103,$BN$4:$BN$76,0),BV$2),"")),"")</f>
        <v/>
      </c>
      <c r="BW103" s="195" t="str">
        <f t="shared" si="79"/>
        <v/>
      </c>
      <c r="BX103" s="196" t="str">
        <f t="shared" si="75"/>
        <v/>
      </c>
      <c r="BY103" s="195" t="str">
        <f t="shared" si="80"/>
        <v/>
      </c>
      <c r="BZ103" s="227" t="str">
        <f t="shared" si="81"/>
        <v/>
      </c>
      <c r="CA103" s="115" t="str">
        <f t="shared" si="89"/>
        <v/>
      </c>
      <c r="CB103" s="170" t="str">
        <f>IF(ISNUMBER($BO103),IF(BS103="","",IF($BL103&lt;=$BN$3,INDEX($AU$4:$BG$76,MATCH($Q103,$BN$4:$BN$76,0),CB$2),"")),"")</f>
        <v/>
      </c>
      <c r="CC103" s="170" t="str">
        <f>IF(ISNUMBER($BO103),IF(BS103="","",IF($BL103&lt;=$BN$3,INDEX($AU$4:$BG$76,MATCH($Q103,$BN$4:$BN$76,0),CC$2),"")),"")</f>
        <v/>
      </c>
      <c r="CD103" s="207" t="str">
        <f t="shared" si="82"/>
        <v/>
      </c>
      <c r="CE103" s="207" t="str">
        <f t="shared" si="83"/>
        <v/>
      </c>
      <c r="CF103" s="207" t="str">
        <f t="shared" si="84"/>
        <v/>
      </c>
      <c r="CG103" s="175"/>
      <c r="CH103" s="104"/>
      <c r="CI103" s="207"/>
      <c r="CJ103" s="172"/>
      <c r="CK103" s="175"/>
      <c r="CL103" s="175"/>
      <c r="CM103" s="104"/>
      <c r="CN103" s="104"/>
      <c r="CO103" s="104"/>
      <c r="CP103" s="104"/>
      <c r="CQ103" s="104" t="s">
        <v>132</v>
      </c>
      <c r="CR103" s="104"/>
      <c r="CS103" s="104"/>
      <c r="CT103" s="104"/>
      <c r="CU103" s="104"/>
      <c r="CV103" s="104"/>
      <c r="CW103" s="104"/>
      <c r="CX103" s="104"/>
      <c r="CY103" s="104"/>
      <c r="CZ103" s="104"/>
      <c r="DA103" s="104"/>
      <c r="DB103" s="104"/>
      <c r="DC103" s="104"/>
      <c r="DD103" s="104"/>
      <c r="DE103" s="104"/>
      <c r="DF103" s="104"/>
      <c r="DG103" s="104"/>
      <c r="DH103" s="104"/>
      <c r="DI103" s="104"/>
      <c r="DJ103" s="104"/>
      <c r="DK103" s="104"/>
      <c r="DL103" s="104"/>
      <c r="DM103" s="104"/>
    </row>
    <row r="104" spans="1:117" ht="14.25" customHeight="1" x14ac:dyDescent="0.25">
      <c r="A104" s="98">
        <f t="shared" si="85"/>
        <v>101</v>
      </c>
      <c r="B104" s="28"/>
      <c r="C104" s="116" t="s">
        <v>338</v>
      </c>
      <c r="D104" s="74" t="s">
        <v>147</v>
      </c>
      <c r="E104" s="74" t="s">
        <v>339</v>
      </c>
      <c r="F104" s="102">
        <v>460595</v>
      </c>
      <c r="G104" s="102">
        <v>7569395</v>
      </c>
      <c r="H104" s="95" t="s">
        <v>340</v>
      </c>
      <c r="I104" s="74" t="s">
        <v>295</v>
      </c>
      <c r="J104" s="74" t="s">
        <v>31</v>
      </c>
      <c r="K104" s="74">
        <v>36</v>
      </c>
      <c r="L104" s="86" t="str">
        <f t="shared" si="90"/>
        <v/>
      </c>
      <c r="M104" s="25" t="str">
        <f t="shared" si="95"/>
        <v xml:space="preserve">LMB06 </v>
      </c>
      <c r="N104" s="81">
        <f t="shared" si="94"/>
        <v>0</v>
      </c>
      <c r="O104" s="81">
        <f t="shared" si="94"/>
        <v>0</v>
      </c>
      <c r="P104" s="30">
        <f t="shared" si="87"/>
        <v>12</v>
      </c>
      <c r="Q104" s="30">
        <f t="shared" si="88"/>
        <v>101</v>
      </c>
      <c r="R104" s="39" t="str">
        <f>p_Contendas!R15</f>
        <v>497758 m E</v>
      </c>
      <c r="S104" s="39" t="str">
        <f>p_Contendas!S15</f>
        <v>7578773 m S</v>
      </c>
      <c r="T104" s="39" t="str">
        <f>p_Contendas!T15</f>
        <v>.</v>
      </c>
      <c r="U104" s="164" t="str">
        <f>p_Contendas!U15</f>
        <v>AQ</v>
      </c>
      <c r="V104" s="38" t="str">
        <f>p_Contendas!V15</f>
        <v xml:space="preserve">ACT12 </v>
      </c>
      <c r="W104" s="39" t="str">
        <f>p_Contendas!W15</f>
        <v xml:space="preserve">PT </v>
      </c>
      <c r="X104" s="38" t="str">
        <f>p_Contendas!X15</f>
        <v xml:space="preserve">PT </v>
      </c>
      <c r="Y104" s="33">
        <f>IF(X104=CK$4,CN$4,IF(X104=CK$5,CN$5,IF(X104=CK$6,CN$6,IF(X104=CK$7,CN$7,IF(X104=CK$8,CN$8,IF(X104=CK$9,CN$9,IF(X104=CK$10,CN$10,"")))))))</f>
        <v>2</v>
      </c>
      <c r="Z104" s="53">
        <f>p_Contendas!Z15</f>
        <v>60</v>
      </c>
      <c r="AA104" s="54" t="str">
        <f>p_Contendas!AA15</f>
        <v xml:space="preserve">sd </v>
      </c>
      <c r="AB104" s="39" t="str">
        <f>p_Contendas!AB15</f>
        <v>-</v>
      </c>
      <c r="AC104" s="166">
        <f>p_Contendas!AD15</f>
        <v>1743898.8797352</v>
      </c>
      <c r="AD104" s="166">
        <f>p_Contendas!AE15</f>
        <v>7529792.3425428001</v>
      </c>
      <c r="AE104" s="39">
        <f>p_Contendas!AF15</f>
        <v>877.6</v>
      </c>
      <c r="AF104" s="39">
        <f>p_Contendas!AG15</f>
        <v>17</v>
      </c>
      <c r="AG104" s="39">
        <f>p_Contendas!AH15</f>
        <v>0</v>
      </c>
      <c r="AH104" s="39"/>
      <c r="AI104" s="39"/>
      <c r="AJ104" s="31"/>
      <c r="AK104" t="str">
        <f>""</f>
        <v/>
      </c>
      <c r="AL104" t="str">
        <f>""</f>
        <v/>
      </c>
      <c r="AM104" t="str">
        <f>""</f>
        <v/>
      </c>
      <c r="AN104" s="36">
        <f>IF(AND(ISNUMBER(Q104),ISNUMBER(AA104)),MAX(AN$4:AN103)+1,0)</f>
        <v>0</v>
      </c>
      <c r="AO104" s="1" t="e">
        <f t="shared" si="91"/>
        <v>#DIV/0!</v>
      </c>
      <c r="AP104" s="1" t="e">
        <f t="shared" si="92"/>
        <v>#DIV/0!</v>
      </c>
      <c r="AQ104" s="36">
        <f>IF(AA104=CK$11,0,IF(AND(ISNUMBER(Y104),ISNUMBER(Q104)),MAX(AQ$4:AQ103)+1,0))</f>
        <v>0</v>
      </c>
      <c r="AR104" s="73" t="str">
        <f t="shared" si="96"/>
        <v/>
      </c>
      <c r="AS104" s="73" t="str">
        <f t="shared" si="76"/>
        <v/>
      </c>
      <c r="AT104" s="73" t="str">
        <f t="shared" si="97"/>
        <v/>
      </c>
      <c r="AU104" s="58" t="str">
        <f t="shared" si="98"/>
        <v/>
      </c>
      <c r="AV104" s="58" t="str">
        <f t="shared" si="93"/>
        <v/>
      </c>
      <c r="AW104" s="68" t="str">
        <f t="shared" si="77"/>
        <v/>
      </c>
      <c r="AX104" s="68" t="str">
        <f t="shared" si="74"/>
        <v/>
      </c>
      <c r="AY104" s="160" t="str">
        <f>IF(BH104="",BC104,IF(ISNUMBER(AX104),BC104-BH104,""))</f>
        <v/>
      </c>
      <c r="AZ104" s="160" t="str">
        <f>IF(ISNUMBER(AX104),IF(ISNUMBER(AY104-BD104),AY104-BD104,AY104),"")</f>
        <v/>
      </c>
      <c r="BA104" s="160"/>
      <c r="BB104" s="160"/>
      <c r="BC104" s="68" t="str">
        <f>IF($Q104&lt;=$AQ$3,INDEX($AC$4:$AE$141,$AR104,AE$3),"")</f>
        <v/>
      </c>
      <c r="BD104" s="188" t="str">
        <f>IF($Q104&lt;=$AQ$3,INDEX($Z$4:$AA$141,$AR104,AC$3),"")</f>
        <v/>
      </c>
      <c r="BE104" s="105" t="str">
        <f>IF($Q104&lt;=$AQ$3,INDEX($Z$4:$AA$141,$AR104,AD$3),"")</f>
        <v/>
      </c>
      <c r="BF104" s="71" t="s">
        <v>132</v>
      </c>
      <c r="BG104" s="105"/>
      <c r="BH104" s="158" t="str">
        <f>IF(AU104=BH$3,"",IF(ISNUMBER(AW104),IF(BH$2=0,ABS(BC104-BG104),BC104-BG104),""))</f>
        <v/>
      </c>
      <c r="BI104" s="170" t="str">
        <f>IF(ISNUMBER(BG104),IF(AS104=CS$4,CN$4,IF(AS104=CS$5,CN$5,IF(AS104=CS$6,CN$6,IF(AS104=CS$7,CN$7,IF(AS104=CS$8,CN$8,""))))),"")</f>
        <v/>
      </c>
      <c r="BJ104" s="171" t="str">
        <f>IF(ISNUMBER(BI104),INDEX(CU$4:CU$8,BI104,1),"")</f>
        <v/>
      </c>
      <c r="BK104" s="171" t="s">
        <v>132</v>
      </c>
      <c r="BL104" s="170"/>
      <c r="BM104" s="170" t="str">
        <f t="shared" si="78"/>
        <v/>
      </c>
      <c r="BN104" s="170">
        <f>IF(BI104=1,IF(BM104=1,MAX(BN$4:BN103)+1,0),0)</f>
        <v>0</v>
      </c>
      <c r="BO104" s="73" t="str">
        <f>IF(BM104="","",IF(BL104&lt;=BN$3,MATCH(Q104,BN$4:BN$141,0),""))</f>
        <v/>
      </c>
      <c r="BP104" s="198" t="str">
        <f>IF(ISNUMBER($BO104),IF(BM104="","",IF($BL104&lt;=$BN$3,INDEX($AU$4:$AZ$76,MATCH($Q104,$BN$4:$BN$76,0),BP$2),"")),"")</f>
        <v/>
      </c>
      <c r="BQ104" s="195" t="str">
        <f>IF(ISNUMBER($BO104),IF(BN104="","",IF($BL104&lt;=$BN$3,INDEX($AU$4:$AZ$76,MATCH($Q104,$BN$4:$BN$76,0),BQ$2),"")),"")</f>
        <v/>
      </c>
      <c r="BR104" s="196" t="str">
        <f>IF(ISNUMBER($BO104),IF(BO104="","",IF($BL104&lt;=$BN$3,INDEX($AU$4:$AZ$76,MATCH($Q104,$BN$4:$BN$76,0),BR$2),"")),"")</f>
        <v/>
      </c>
      <c r="BS104" s="196" t="str">
        <f>IF(ISNUMBER($BO104),IF(BP104="","",IF($BL104&lt;=$BN$3,INDEX($AU$4:$AZ$76,MATCH($Q104,$BN$4:$BN$76,0),BS$2),"")),"")</f>
        <v/>
      </c>
      <c r="BT104" s="197" t="str">
        <f>IF(ISNUMBER($BO104),IF(BQ104="","",IF($BL104&lt;=$BN$3,INDEX($AU$4:$AZ$76,MATCH($Q104,$BN$4:$BN$76,0),BT$2),"")),"")</f>
        <v/>
      </c>
      <c r="BU104" s="197" t="str">
        <f>IF(ISNUMBER($BO104),IF(BR104="","",IF($BL104&lt;=$BN$3,INDEX($AU$4:$AZ$76,MATCH($Q104,$BN$4:$BN$76,0),BU$2),"")),"")</f>
        <v/>
      </c>
      <c r="BV104" s="196" t="str">
        <f>IF(ISNUMBER($BO104),IF(BS104="","",IF($BL104&lt;=$BN$3,INDEX($AU$4:$BE$76,MATCH($Q104,$BN$4:$BN$76,0),BV$2),"")),"")</f>
        <v/>
      </c>
      <c r="BW104" s="195" t="str">
        <f t="shared" si="79"/>
        <v/>
      </c>
      <c r="BX104" s="196" t="str">
        <f t="shared" si="75"/>
        <v/>
      </c>
      <c r="BY104" s="195" t="str">
        <f t="shared" si="80"/>
        <v/>
      </c>
      <c r="BZ104" s="227" t="str">
        <f t="shared" si="81"/>
        <v/>
      </c>
      <c r="CA104" s="115" t="str">
        <f t="shared" si="89"/>
        <v/>
      </c>
      <c r="CB104" s="170" t="str">
        <f>IF(ISNUMBER($BO104),IF(BS104="","",IF($BL104&lt;=$BN$3,INDEX($AU$4:$BG$76,MATCH($Q104,$BN$4:$BN$76,0),CB$2),"")),"")</f>
        <v/>
      </c>
      <c r="CC104" s="170" t="str">
        <f>IF(ISNUMBER($BO104),IF(BS104="","",IF($BL104&lt;=$BN$3,INDEX($AU$4:$BG$76,MATCH($Q104,$BN$4:$BN$76,0),CC$2),"")),"")</f>
        <v/>
      </c>
      <c r="CD104" s="207" t="str">
        <f t="shared" si="82"/>
        <v/>
      </c>
      <c r="CE104" s="207" t="str">
        <f t="shared" si="83"/>
        <v/>
      </c>
      <c r="CF104" s="207" t="str">
        <f t="shared" si="84"/>
        <v/>
      </c>
      <c r="CG104" s="175"/>
      <c r="CH104" s="104"/>
      <c r="CI104" s="207"/>
      <c r="CJ104" s="172"/>
      <c r="CK104" s="175"/>
      <c r="CL104" s="175"/>
      <c r="CM104" s="104"/>
      <c r="CN104" s="104"/>
      <c r="CO104" s="104"/>
      <c r="CP104" s="104"/>
      <c r="CQ104" s="104" t="s">
        <v>132</v>
      </c>
      <c r="CR104" s="104"/>
      <c r="CS104" s="104"/>
      <c r="CT104" s="104"/>
      <c r="CU104" s="104"/>
      <c r="CV104" s="104"/>
      <c r="CW104" s="104"/>
      <c r="CX104" s="104"/>
      <c r="CY104" s="104"/>
      <c r="CZ104" s="104"/>
      <c r="DA104" s="104"/>
      <c r="DB104" s="104"/>
      <c r="DC104" s="104"/>
      <c r="DD104" s="104"/>
      <c r="DE104" s="104"/>
      <c r="DF104" s="104"/>
      <c r="DG104" s="104"/>
      <c r="DH104" s="104"/>
      <c r="DI104" s="104"/>
      <c r="DJ104" s="104"/>
      <c r="DK104" s="104"/>
      <c r="DL104" s="104"/>
      <c r="DM104" s="104"/>
    </row>
    <row r="105" spans="1:117" ht="14.25" customHeight="1" x14ac:dyDescent="0.25">
      <c r="A105" s="98">
        <f t="shared" si="85"/>
        <v>102</v>
      </c>
      <c r="B105" s="28"/>
      <c r="C105" s="116" t="s">
        <v>338</v>
      </c>
      <c r="D105" s="74" t="s">
        <v>147</v>
      </c>
      <c r="E105" s="74" t="s">
        <v>339</v>
      </c>
      <c r="F105" s="102">
        <v>460595</v>
      </c>
      <c r="G105" s="102">
        <v>7569395</v>
      </c>
      <c r="H105" s="95" t="s">
        <v>340</v>
      </c>
      <c r="I105" s="74" t="s">
        <v>295</v>
      </c>
      <c r="J105" s="74" t="s">
        <v>31</v>
      </c>
      <c r="K105" s="74">
        <v>36</v>
      </c>
      <c r="L105" s="86" t="str">
        <f t="shared" si="90"/>
        <v/>
      </c>
      <c r="M105" s="25" t="str">
        <f t="shared" si="95"/>
        <v xml:space="preserve">LMB07 </v>
      </c>
      <c r="N105" s="81">
        <f t="shared" si="94"/>
        <v>466056</v>
      </c>
      <c r="O105" s="81">
        <f t="shared" si="94"/>
        <v>7567883</v>
      </c>
      <c r="P105" s="30">
        <f t="shared" si="87"/>
        <v>13</v>
      </c>
      <c r="Q105" s="30">
        <f t="shared" si="88"/>
        <v>102</v>
      </c>
      <c r="R105" s="39" t="str">
        <f>p_Contendas!R16</f>
        <v>497019 m E</v>
      </c>
      <c r="S105" s="39" t="str">
        <f>p_Contendas!S16</f>
        <v>7576921 m S</v>
      </c>
      <c r="T105" s="39" t="str">
        <f>p_Contendas!T16</f>
        <v>.</v>
      </c>
      <c r="U105" s="164" t="str">
        <f>p_Contendas!U16</f>
        <v>AQ</v>
      </c>
      <c r="V105" s="38" t="str">
        <f>p_Contendas!V16</f>
        <v xml:space="preserve">ACT13 </v>
      </c>
      <c r="W105" s="39" t="str">
        <f>p_Contendas!W16</f>
        <v xml:space="preserve">NC (6) </v>
      </c>
      <c r="X105" s="38" t="str">
        <f>p_Contendas!X16</f>
        <v xml:space="preserve">NC </v>
      </c>
      <c r="Y105" s="33">
        <f>IF(X105=CK$4,CN$4,IF(X105=CK$5,CN$5,IF(X105=CK$6,CN$6,IF(X105=CK$7,CN$7,IF(X105=CK$8,CN$8,IF(X105=CK$9,CN$9,IF(X105=CK$10,CN$10,"")))))))</f>
        <v>4</v>
      </c>
      <c r="Z105" s="53" t="str">
        <f>p_Contendas!Z16</f>
        <v xml:space="preserve">sd </v>
      </c>
      <c r="AA105" s="54">
        <f>p_Contendas!AA16</f>
        <v>360</v>
      </c>
      <c r="AB105" s="39" t="str">
        <f>p_Contendas!AB16</f>
        <v>-</v>
      </c>
      <c r="AC105" s="166">
        <f>p_Contendas!AD16</f>
        <v>1742998.8499252</v>
      </c>
      <c r="AD105" s="166">
        <f>p_Contendas!AE16</f>
        <v>7527970.2851261003</v>
      </c>
      <c r="AE105" s="39">
        <f>p_Contendas!AF16</f>
        <v>1007.7</v>
      </c>
      <c r="AF105" s="39">
        <f>p_Contendas!AG16</f>
        <v>16</v>
      </c>
      <c r="AG105" s="39">
        <f>p_Contendas!AH16</f>
        <v>0</v>
      </c>
      <c r="AH105" s="39"/>
      <c r="AI105" s="39"/>
      <c r="AJ105" s="31"/>
      <c r="AK105" t="str">
        <f>""</f>
        <v/>
      </c>
      <c r="AL105" t="str">
        <f>""</f>
        <v/>
      </c>
      <c r="AM105" t="str">
        <f>""</f>
        <v/>
      </c>
      <c r="AN105" s="36">
        <f>IF(AND(ISNUMBER(Q105),ISNUMBER(AA105)),MAX(AN$4:AN104)+1,0)</f>
        <v>61</v>
      </c>
      <c r="AO105" s="1">
        <f t="shared" si="91"/>
        <v>16.15250159879092</v>
      </c>
      <c r="AP105" s="1">
        <f t="shared" si="92"/>
        <v>1.3315480696517111E-4</v>
      </c>
      <c r="AQ105" s="36">
        <f>IF(AA105=CK$11,0,IF(AND(ISNUMBER(Y105),ISNUMBER(Q105)),MAX(AQ$4:AQ104)+1,0))</f>
        <v>62</v>
      </c>
      <c r="AR105" s="73" t="str">
        <f t="shared" si="96"/>
        <v/>
      </c>
      <c r="AS105" s="73" t="str">
        <f t="shared" si="76"/>
        <v/>
      </c>
      <c r="AT105" s="73" t="str">
        <f t="shared" si="97"/>
        <v/>
      </c>
      <c r="AU105" s="58" t="str">
        <f t="shared" si="98"/>
        <v/>
      </c>
      <c r="AV105" s="58" t="str">
        <f t="shared" si="93"/>
        <v/>
      </c>
      <c r="AW105" s="68" t="str">
        <f t="shared" si="77"/>
        <v/>
      </c>
      <c r="AX105" s="68" t="str">
        <f t="shared" si="74"/>
        <v/>
      </c>
      <c r="AY105" s="160" t="str">
        <f>IF(BH105="",BC105,IF(ISNUMBER(AX105),BC105-BH105,""))</f>
        <v/>
      </c>
      <c r="AZ105" s="160" t="str">
        <f>IF(ISNUMBER(AX105),IF(ISNUMBER(AY105-BD105),AY105-BD105,AY105),"")</f>
        <v/>
      </c>
      <c r="BA105" s="160"/>
      <c r="BB105" s="160"/>
      <c r="BC105" s="68" t="str">
        <f>IF($Q105&lt;=$AQ$3,INDEX($AC$4:$AE$141,$AR105,AE$3),"")</f>
        <v/>
      </c>
      <c r="BD105" s="188" t="str">
        <f>IF($Q105&lt;=$AQ$3,INDEX($Z$4:$AA$141,$AR105,AC$3),"")</f>
        <v/>
      </c>
      <c r="BE105" s="105" t="str">
        <f>IF($Q105&lt;=$AQ$3,INDEX($Z$4:$AA$141,$AR105,AD$3),"")</f>
        <v/>
      </c>
      <c r="BF105" s="71" t="s">
        <v>132</v>
      </c>
      <c r="BG105" s="105"/>
      <c r="BH105" s="158" t="str">
        <f>IF(AU105=BH$3,"",IF(ISNUMBER(AW105),IF(BH$2=0,ABS(BC105-BG105),BC105-BG105),""))</f>
        <v/>
      </c>
      <c r="BI105" s="170" t="str">
        <f>IF(ISNUMBER(BG105),IF(AS105=CS$4,CN$4,IF(AS105=CS$5,CN$5,IF(AS105=CS$6,CN$6,IF(AS105=CS$7,CN$7,IF(AS105=CS$8,CN$8,""))))),"")</f>
        <v/>
      </c>
      <c r="BJ105" s="171" t="str">
        <f>IF(ISNUMBER(BI105),INDEX(CU$4:CU$8,BI105,1),"")</f>
        <v/>
      </c>
      <c r="BK105" s="171" t="s">
        <v>132</v>
      </c>
      <c r="BL105" s="170"/>
      <c r="BM105" s="170" t="str">
        <f t="shared" si="78"/>
        <v/>
      </c>
      <c r="BN105" s="170">
        <f>IF(BI105=1,IF(BM105=1,MAX(BN$4:BN104)+1,0),0)</f>
        <v>0</v>
      </c>
      <c r="BO105" s="73" t="str">
        <f>IF(BM105="","",IF(BL105&lt;=BN$3,MATCH(Q105,BN$4:BN$141,0),""))</f>
        <v/>
      </c>
      <c r="BP105" s="198" t="str">
        <f>IF(ISNUMBER($BO105),IF(BM105="","",IF($BL105&lt;=$BN$3,INDEX($AU$4:$AZ$76,MATCH($Q105,$BN$4:$BN$76,0),BP$2),"")),"")</f>
        <v/>
      </c>
      <c r="BQ105" s="195" t="str">
        <f>IF(ISNUMBER($BO105),IF(BN105="","",IF($BL105&lt;=$BN$3,INDEX($AU$4:$AZ$76,MATCH($Q105,$BN$4:$BN$76,0),BQ$2),"")),"")</f>
        <v/>
      </c>
      <c r="BR105" s="196" t="str">
        <f>IF(ISNUMBER($BO105),IF(BO105="","",IF($BL105&lt;=$BN$3,INDEX($AU$4:$AZ$76,MATCH($Q105,$BN$4:$BN$76,0),BR$2),"")),"")</f>
        <v/>
      </c>
      <c r="BS105" s="196" t="str">
        <f>IF(ISNUMBER($BO105),IF(BP105="","",IF($BL105&lt;=$BN$3,INDEX($AU$4:$AZ$76,MATCH($Q105,$BN$4:$BN$76,0),BS$2),"")),"")</f>
        <v/>
      </c>
      <c r="BT105" s="197" t="str">
        <f>IF(ISNUMBER($BO105),IF(BQ105="","",IF($BL105&lt;=$BN$3,INDEX($AU$4:$AZ$76,MATCH($Q105,$BN$4:$BN$76,0),BT$2),"")),"")</f>
        <v/>
      </c>
      <c r="BU105" s="197" t="str">
        <f>IF(ISNUMBER($BO105),IF(BR105="","",IF($BL105&lt;=$BN$3,INDEX($AU$4:$AZ$76,MATCH($Q105,$BN$4:$BN$76,0),BU$2),"")),"")</f>
        <v/>
      </c>
      <c r="BV105" s="196" t="str">
        <f>IF(ISNUMBER($BO105),IF(BS105="","",IF($BL105&lt;=$BN$3,INDEX($AU$4:$BE$76,MATCH($Q105,$BN$4:$BN$76,0),BV$2),"")),"")</f>
        <v/>
      </c>
      <c r="BW105" s="195" t="str">
        <f t="shared" si="79"/>
        <v/>
      </c>
      <c r="BX105" s="196" t="str">
        <f t="shared" si="75"/>
        <v/>
      </c>
      <c r="BY105" s="195" t="str">
        <f t="shared" si="80"/>
        <v/>
      </c>
      <c r="BZ105" s="227" t="str">
        <f t="shared" si="81"/>
        <v/>
      </c>
      <c r="CA105" s="115" t="str">
        <f t="shared" si="89"/>
        <v/>
      </c>
      <c r="CB105" s="170" t="str">
        <f>IF(ISNUMBER($BO105),IF(BS105="","",IF($BL105&lt;=$BN$3,INDEX($AU$4:$BG$76,MATCH($Q105,$BN$4:$BN$76,0),CB$2),"")),"")</f>
        <v/>
      </c>
      <c r="CC105" s="170" t="str">
        <f>IF(ISNUMBER($BO105),IF(BS105="","",IF($BL105&lt;=$BN$3,INDEX($AU$4:$BG$76,MATCH($Q105,$BN$4:$BN$76,0),CC$2),"")),"")</f>
        <v/>
      </c>
      <c r="CD105" s="207" t="str">
        <f t="shared" si="82"/>
        <v/>
      </c>
      <c r="CE105" s="207" t="str">
        <f t="shared" si="83"/>
        <v/>
      </c>
      <c r="CF105" s="207" t="str">
        <f t="shared" si="84"/>
        <v/>
      </c>
      <c r="CG105" s="175"/>
      <c r="CH105" s="104"/>
      <c r="CI105" s="207"/>
      <c r="CJ105" s="172"/>
      <c r="CK105" s="175"/>
      <c r="CL105" s="175"/>
      <c r="CM105" s="104"/>
      <c r="CN105" s="104"/>
      <c r="CO105" s="104"/>
      <c r="CP105" s="104"/>
      <c r="CQ105" s="104" t="s">
        <v>132</v>
      </c>
      <c r="CR105" s="104"/>
      <c r="CS105" s="104"/>
      <c r="CT105" s="104"/>
      <c r="CU105" s="104"/>
      <c r="CV105" s="104"/>
      <c r="CW105" s="104"/>
      <c r="CX105" s="104"/>
      <c r="CY105" s="104"/>
      <c r="CZ105" s="104"/>
      <c r="DA105" s="104"/>
      <c r="DB105" s="104"/>
      <c r="DC105" s="104"/>
      <c r="DD105" s="104"/>
      <c r="DE105" s="104"/>
      <c r="DF105" s="104"/>
      <c r="DG105" s="104"/>
      <c r="DH105" s="104"/>
      <c r="DI105" s="104"/>
      <c r="DJ105" s="104"/>
      <c r="DK105" s="104"/>
      <c r="DL105" s="104"/>
      <c r="DM105" s="104"/>
    </row>
    <row r="106" spans="1:117" ht="14.25" customHeight="1" x14ac:dyDescent="0.25">
      <c r="A106" s="98">
        <f t="shared" si="85"/>
        <v>103</v>
      </c>
      <c r="B106" s="28"/>
      <c r="C106" s="116" t="s">
        <v>338</v>
      </c>
      <c r="D106" s="74" t="s">
        <v>147</v>
      </c>
      <c r="E106" s="74" t="s">
        <v>339</v>
      </c>
      <c r="F106" s="102">
        <v>460595</v>
      </c>
      <c r="G106" s="102">
        <v>7569395</v>
      </c>
      <c r="H106" s="95" t="s">
        <v>340</v>
      </c>
      <c r="I106" s="74" t="s">
        <v>295</v>
      </c>
      <c r="J106" s="74" t="s">
        <v>31</v>
      </c>
      <c r="K106" s="74">
        <v>36</v>
      </c>
      <c r="L106" s="86" t="str">
        <f t="shared" si="90"/>
        <v/>
      </c>
      <c r="M106" s="25" t="str">
        <f t="shared" si="95"/>
        <v xml:space="preserve">LMB08 </v>
      </c>
      <c r="N106" s="81">
        <f t="shared" si="94"/>
        <v>460595</v>
      </c>
      <c r="O106" s="81">
        <f t="shared" si="94"/>
        <v>7569395</v>
      </c>
      <c r="P106" s="30">
        <f t="shared" si="87"/>
        <v>14</v>
      </c>
      <c r="Q106" s="30">
        <f t="shared" si="88"/>
        <v>103</v>
      </c>
      <c r="R106" s="39" t="str">
        <f>p_Contendas!R17</f>
        <v>497868 m E</v>
      </c>
      <c r="S106" s="39" t="str">
        <f>p_Contendas!S17</f>
        <v>7578537 m S</v>
      </c>
      <c r="T106" s="39" t="str">
        <f>p_Contendas!T17</f>
        <v>.</v>
      </c>
      <c r="U106" s="164" t="str">
        <f>p_Contendas!U17</f>
        <v>AQ</v>
      </c>
      <c r="V106" s="38" t="str">
        <f>p_Contendas!V17</f>
        <v xml:space="preserve">ACT14 </v>
      </c>
      <c r="W106" s="39" t="str">
        <f>p_Contendas!W17</f>
        <v xml:space="preserve">Curso d'água </v>
      </c>
      <c r="X106" s="38" t="str">
        <f>p_Contendas!X17</f>
        <v xml:space="preserve">Curso d'água </v>
      </c>
      <c r="Y106" s="33">
        <f>IF(X106=CK$4,CN$4,IF(X106=CK$5,CN$5,IF(X106=CK$6,CN$6,IF(X106=CK$7,CN$7,IF(X106=CK$8,CN$8,IF(X106=CK$9,CN$9,IF(X106=CK$10,CN$10,"")))))))</f>
        <v>6</v>
      </c>
      <c r="Z106" s="53" t="str">
        <f>p_Contendas!Z17</f>
        <v xml:space="preserve">sd </v>
      </c>
      <c r="AA106" s="54" t="str">
        <f>p_Contendas!AA17</f>
        <v xml:space="preserve">sd </v>
      </c>
      <c r="AB106" s="39" t="str">
        <f>p_Contendas!AB17</f>
        <v>-</v>
      </c>
      <c r="AC106" s="166">
        <f>p_Contendas!AD17</f>
        <v>1743991.6303735001</v>
      </c>
      <c r="AD106" s="166">
        <f>p_Contendas!AE17</f>
        <v>7529543.7062558001</v>
      </c>
      <c r="AE106" s="39">
        <f>p_Contendas!AF17</f>
        <v>872.5</v>
      </c>
      <c r="AF106" s="39">
        <f>p_Contendas!AG17</f>
        <v>15</v>
      </c>
      <c r="AG106" s="39">
        <f>p_Contendas!AH17</f>
        <v>0</v>
      </c>
      <c r="AH106" s="39"/>
      <c r="AI106" s="39"/>
      <c r="AJ106" s="31"/>
      <c r="AK106" t="str">
        <f>""</f>
        <v/>
      </c>
      <c r="AL106" t="str">
        <f>""</f>
        <v/>
      </c>
      <c r="AM106" t="str">
        <f>""</f>
        <v/>
      </c>
      <c r="AN106" s="36">
        <f>IF(AND(ISNUMBER(Q106),ISNUMBER(AA106)),MAX(AN$4:AN105)+1,0)</f>
        <v>0</v>
      </c>
      <c r="AO106" s="1">
        <f t="shared" si="91"/>
        <v>16.347428231430651</v>
      </c>
      <c r="AP106" s="1">
        <f t="shared" si="92"/>
        <v>1.1526680798135122E-4</v>
      </c>
      <c r="AQ106" s="36">
        <f>IF(AA106=CK$11,0,IF(AND(ISNUMBER(Y106),ISNUMBER(Q106)),MAX(AQ$4:AQ105)+1,0))</f>
        <v>0</v>
      </c>
      <c r="AR106" s="73" t="str">
        <f t="shared" si="96"/>
        <v/>
      </c>
      <c r="AS106" s="73" t="str">
        <f t="shared" si="76"/>
        <v/>
      </c>
      <c r="AT106" s="73" t="str">
        <f t="shared" si="97"/>
        <v/>
      </c>
      <c r="AU106" s="58" t="str">
        <f t="shared" si="98"/>
        <v/>
      </c>
      <c r="AV106" s="58" t="str">
        <f t="shared" si="93"/>
        <v/>
      </c>
      <c r="AW106" s="68" t="str">
        <f t="shared" si="77"/>
        <v/>
      </c>
      <c r="AX106" s="68" t="str">
        <f t="shared" si="74"/>
        <v/>
      </c>
      <c r="AY106" s="160" t="str">
        <f>IF(BH106="",BC106,IF(ISNUMBER(AX106),BC106-BH106,""))</f>
        <v/>
      </c>
      <c r="AZ106" s="160" t="str">
        <f>IF(ISNUMBER(AX106),IF(ISNUMBER(AY106-BD106),AY106-BD106,AY106),"")</f>
        <v/>
      </c>
      <c r="BA106" s="160"/>
      <c r="BB106" s="160"/>
      <c r="BC106" s="68" t="str">
        <f>IF($Q106&lt;=$AQ$3,INDEX($AC$4:$AE$141,$AR106,AE$3),"")</f>
        <v/>
      </c>
      <c r="BD106" s="188" t="str">
        <f>IF($Q106&lt;=$AQ$3,INDEX($Z$4:$AA$141,$AR106,AC$3),"")</f>
        <v/>
      </c>
      <c r="BE106" s="105" t="str">
        <f>IF($Q106&lt;=$AQ$3,INDEX($Z$4:$AA$141,$AR106,AD$3),"")</f>
        <v/>
      </c>
      <c r="BF106" s="71" t="s">
        <v>132</v>
      </c>
      <c r="BG106" s="105"/>
      <c r="BH106" s="158" t="str">
        <f>IF(AU106=BH$3,"",IF(ISNUMBER(AW106),IF(BH$2=0,ABS(BC106-BG106),BC106-BG106),""))</f>
        <v/>
      </c>
      <c r="BI106" s="170" t="str">
        <f>IF(ISNUMBER(BG106),IF(AS106=CS$4,CN$4,IF(AS106=CS$5,CN$5,IF(AS106=CS$6,CN$6,IF(AS106=CS$7,CN$7,IF(AS106=CS$8,CN$8,""))))),"")</f>
        <v/>
      </c>
      <c r="BJ106" s="171" t="str">
        <f>IF(ISNUMBER(BI106),INDEX(CU$4:CU$8,BI106,1),"")</f>
        <v/>
      </c>
      <c r="BK106" s="171" t="s">
        <v>132</v>
      </c>
      <c r="BL106" s="170"/>
      <c r="BM106" s="170" t="str">
        <f t="shared" si="78"/>
        <v/>
      </c>
      <c r="BN106" s="170">
        <f>IF(BI106=1,IF(BM106=1,MAX(BN$4:BN105)+1,0),0)</f>
        <v>0</v>
      </c>
      <c r="BO106" s="73" t="str">
        <f>IF(BM106="","",IF(BL106&lt;=BN$3,MATCH(Q106,BN$4:BN$141,0),""))</f>
        <v/>
      </c>
      <c r="BP106" s="198" t="str">
        <f>IF(ISNUMBER($BO106),IF(BM106="","",IF($BL106&lt;=$BN$3,INDEX($AU$4:$AZ$76,MATCH($Q106,$BN$4:$BN$76,0),BP$2),"")),"")</f>
        <v/>
      </c>
      <c r="BQ106" s="195" t="str">
        <f>IF(ISNUMBER($BO106),IF(BN106="","",IF($BL106&lt;=$BN$3,INDEX($AU$4:$AZ$76,MATCH($Q106,$BN$4:$BN$76,0),BQ$2),"")),"")</f>
        <v/>
      </c>
      <c r="BR106" s="196" t="str">
        <f>IF(ISNUMBER($BO106),IF(BO106="","",IF($BL106&lt;=$BN$3,INDEX($AU$4:$AZ$76,MATCH($Q106,$BN$4:$BN$76,0),BR$2),"")),"")</f>
        <v/>
      </c>
      <c r="BS106" s="196" t="str">
        <f>IF(ISNUMBER($BO106),IF(BP106="","",IF($BL106&lt;=$BN$3,INDEX($AU$4:$AZ$76,MATCH($Q106,$BN$4:$BN$76,0),BS$2),"")),"")</f>
        <v/>
      </c>
      <c r="BT106" s="197" t="str">
        <f>IF(ISNUMBER($BO106),IF(BQ106="","",IF($BL106&lt;=$BN$3,INDEX($AU$4:$AZ$76,MATCH($Q106,$BN$4:$BN$76,0),BT$2),"")),"")</f>
        <v/>
      </c>
      <c r="BU106" s="197" t="str">
        <f>IF(ISNUMBER($BO106),IF(BR106="","",IF($BL106&lt;=$BN$3,INDEX($AU$4:$AZ$76,MATCH($Q106,$BN$4:$BN$76,0),BU$2),"")),"")</f>
        <v/>
      </c>
      <c r="BV106" s="196" t="str">
        <f>IF(ISNUMBER($BO106),IF(BS106="","",IF($BL106&lt;=$BN$3,INDEX($AU$4:$BE$76,MATCH($Q106,$BN$4:$BN$76,0),BV$2),"")),"")</f>
        <v/>
      </c>
      <c r="BW106" s="195" t="str">
        <f t="shared" si="79"/>
        <v/>
      </c>
      <c r="BX106" s="196" t="str">
        <f t="shared" si="75"/>
        <v/>
      </c>
      <c r="BY106" s="195" t="str">
        <f t="shared" si="80"/>
        <v/>
      </c>
      <c r="BZ106" s="227" t="str">
        <f t="shared" si="81"/>
        <v/>
      </c>
      <c r="CA106" s="115" t="str">
        <f t="shared" si="89"/>
        <v/>
      </c>
      <c r="CB106" s="170" t="str">
        <f>IF(ISNUMBER($BO106),IF(BS106="","",IF($BL106&lt;=$BN$3,INDEX($AU$4:$BG$76,MATCH($Q106,$BN$4:$BN$76,0),CB$2),"")),"")</f>
        <v/>
      </c>
      <c r="CC106" s="170" t="str">
        <f>IF(ISNUMBER($BO106),IF(BS106="","",IF($BL106&lt;=$BN$3,INDEX($AU$4:$BG$76,MATCH($Q106,$BN$4:$BN$76,0),CC$2),"")),"")</f>
        <v/>
      </c>
      <c r="CD106" s="207" t="str">
        <f t="shared" si="82"/>
        <v/>
      </c>
      <c r="CE106" s="207" t="str">
        <f t="shared" si="83"/>
        <v/>
      </c>
      <c r="CF106" s="207" t="str">
        <f t="shared" si="84"/>
        <v/>
      </c>
      <c r="CG106" s="175"/>
      <c r="CH106" s="104"/>
      <c r="CI106" s="207"/>
      <c r="CJ106" s="172"/>
      <c r="CK106" s="175"/>
      <c r="CL106" s="175"/>
      <c r="CM106" s="104"/>
      <c r="CN106" s="104"/>
      <c r="CO106" s="104"/>
      <c r="CP106" s="104"/>
      <c r="CQ106" s="104" t="s">
        <v>132</v>
      </c>
      <c r="CR106" s="104"/>
      <c r="CS106" s="104"/>
      <c r="CT106" s="104"/>
      <c r="CU106" s="104"/>
      <c r="CV106" s="104"/>
      <c r="CW106" s="104"/>
      <c r="CX106" s="104"/>
      <c r="CY106" s="104"/>
      <c r="CZ106" s="104"/>
      <c r="DA106" s="104"/>
      <c r="DB106" s="104"/>
      <c r="DC106" s="104"/>
      <c r="DD106" s="104"/>
      <c r="DE106" s="104"/>
      <c r="DF106" s="104"/>
      <c r="DG106" s="104"/>
      <c r="DH106" s="104"/>
      <c r="DI106" s="104"/>
      <c r="DJ106" s="104"/>
      <c r="DK106" s="104"/>
      <c r="DL106" s="104"/>
      <c r="DM106" s="104"/>
    </row>
    <row r="107" spans="1:117" ht="14.25" customHeight="1" x14ac:dyDescent="0.25">
      <c r="A107" s="98">
        <f t="shared" si="85"/>
        <v>104</v>
      </c>
      <c r="B107" s="28"/>
      <c r="C107" s="116" t="s">
        <v>338</v>
      </c>
      <c r="D107" s="74" t="s">
        <v>147</v>
      </c>
      <c r="E107" s="74" t="s">
        <v>339</v>
      </c>
      <c r="F107" s="102">
        <v>460595</v>
      </c>
      <c r="G107" s="102">
        <v>7569395</v>
      </c>
      <c r="H107" s="95" t="s">
        <v>340</v>
      </c>
      <c r="I107" s="74" t="s">
        <v>295</v>
      </c>
      <c r="J107" s="74" t="s">
        <v>31</v>
      </c>
      <c r="K107" s="74">
        <v>36</v>
      </c>
      <c r="L107" s="86" t="str">
        <f t="shared" si="90"/>
        <v/>
      </c>
      <c r="M107" s="25" t="str">
        <f t="shared" si="95"/>
        <v xml:space="preserve">LMB08 </v>
      </c>
      <c r="N107" s="81">
        <f t="shared" si="94"/>
        <v>460595</v>
      </c>
      <c r="O107" s="81">
        <f t="shared" si="94"/>
        <v>7569395</v>
      </c>
      <c r="P107" s="30">
        <f t="shared" si="87"/>
        <v>15</v>
      </c>
      <c r="Q107" s="30">
        <f t="shared" si="88"/>
        <v>104</v>
      </c>
      <c r="R107" s="39" t="str">
        <f>p_Contendas!R18</f>
        <v>497108 m E</v>
      </c>
      <c r="S107" s="39" t="str">
        <f>p_Contendas!S18</f>
        <v>7578113 m S</v>
      </c>
      <c r="T107" s="39" t="str">
        <f>p_Contendas!T18</f>
        <v>.</v>
      </c>
      <c r="U107" s="164" t="str">
        <f>p_Contendas!U18</f>
        <v>AQ</v>
      </c>
      <c r="V107" s="38" t="str">
        <f>p_Contendas!V18</f>
        <v xml:space="preserve">ACT15 </v>
      </c>
      <c r="W107" s="39" t="str">
        <f>p_Contendas!W18</f>
        <v xml:space="preserve">Curso d'água </v>
      </c>
      <c r="X107" s="38" t="str">
        <f>p_Contendas!X18</f>
        <v xml:space="preserve">Curso d'água </v>
      </c>
      <c r="Y107" s="33">
        <f>IF(X107=CK$4,CN$4,IF(X107=CK$5,CN$5,IF(X107=CK$6,CN$6,IF(X107=CK$7,CN$7,IF(X107=CK$8,CN$8,IF(X107=CK$9,CN$9,IF(X107=CK$10,CN$10,"")))))))</f>
        <v>6</v>
      </c>
      <c r="Z107" s="53" t="str">
        <f>p_Contendas!Z18</f>
        <v xml:space="preserve">sd </v>
      </c>
      <c r="AA107" s="54" t="str">
        <f>p_Contendas!AA18</f>
        <v xml:space="preserve">sd </v>
      </c>
      <c r="AB107" s="39" t="str">
        <f>p_Contendas!AB18</f>
        <v>-</v>
      </c>
      <c r="AC107" s="166">
        <f>p_Contendas!AD18</f>
        <v>1743185.3226538999</v>
      </c>
      <c r="AD107" s="166">
        <f>p_Contendas!AE18</f>
        <v>7529174.1506163999</v>
      </c>
      <c r="AE107" s="39">
        <f>p_Contendas!AF18</f>
        <v>884.7</v>
      </c>
      <c r="AF107" s="39">
        <f>p_Contendas!AG18</f>
        <v>14</v>
      </c>
      <c r="AG107" s="39">
        <f>p_Contendas!AH18</f>
        <v>0</v>
      </c>
      <c r="AH107" s="39"/>
      <c r="AI107" s="39"/>
      <c r="AJ107" s="31"/>
      <c r="AK107" t="str">
        <f>""</f>
        <v/>
      </c>
      <c r="AL107" t="str">
        <f>""</f>
        <v/>
      </c>
      <c r="AM107" t="str">
        <f>""</f>
        <v/>
      </c>
      <c r="AN107" s="36">
        <f>IF(AND(ISNUMBER(Q107),ISNUMBER(AA107)),MAX(AN$4:AN106)+1,0)</f>
        <v>0</v>
      </c>
      <c r="AO107" s="1">
        <f t="shared" si="91"/>
        <v>16.346625887420402</v>
      </c>
      <c r="AP107" s="1">
        <f t="shared" si="92"/>
        <v>1.1687856162876955E-4</v>
      </c>
      <c r="AQ107" s="36">
        <f>IF(AA107=CK$11,0,IF(AND(ISNUMBER(Y107),ISNUMBER(Q107)),MAX(AQ$4:AQ106)+1,0))</f>
        <v>0</v>
      </c>
      <c r="AR107" s="73" t="str">
        <f t="shared" si="96"/>
        <v/>
      </c>
      <c r="AS107" s="73" t="str">
        <f t="shared" si="76"/>
        <v/>
      </c>
      <c r="AT107" s="73" t="str">
        <f t="shared" si="97"/>
        <v/>
      </c>
      <c r="AU107" s="58" t="str">
        <f t="shared" si="98"/>
        <v/>
      </c>
      <c r="AV107" s="58" t="str">
        <f t="shared" si="93"/>
        <v/>
      </c>
      <c r="AW107" s="68" t="str">
        <f t="shared" si="77"/>
        <v/>
      </c>
      <c r="AX107" s="68" t="str">
        <f t="shared" si="74"/>
        <v/>
      </c>
      <c r="AY107" s="160" t="str">
        <f>IF(BH107="",BC107,IF(ISNUMBER(AX107),BC107-BH107,""))</f>
        <v/>
      </c>
      <c r="AZ107" s="160" t="str">
        <f>IF(ISNUMBER(AX107),IF(ISNUMBER(AY107-BD107),AY107-BD107,AY107),"")</f>
        <v/>
      </c>
      <c r="BA107" s="160"/>
      <c r="BB107" s="160"/>
      <c r="BC107" s="68" t="str">
        <f>IF($Q107&lt;=$AQ$3,INDEX($AC$4:$AE$141,$AR107,AE$3),"")</f>
        <v/>
      </c>
      <c r="BD107" s="188" t="str">
        <f>IF($Q107&lt;=$AQ$3,INDEX($Z$4:$AA$141,$AR107,AC$3),"")</f>
        <v/>
      </c>
      <c r="BE107" s="105" t="str">
        <f>IF($Q107&lt;=$AQ$3,INDEX($Z$4:$AA$141,$AR107,AD$3),"")</f>
        <v/>
      </c>
      <c r="BF107" s="71" t="s">
        <v>132</v>
      </c>
      <c r="BG107" s="105"/>
      <c r="BH107" s="158" t="str">
        <f>IF(AU107=BH$3,"",IF(ISNUMBER(AW107),IF(BH$2=0,ABS(BC107-BG107),BC107-BG107),""))</f>
        <v/>
      </c>
      <c r="BI107" s="170" t="str">
        <f>IF(ISNUMBER(BG107),IF(AS107=CS$4,CN$4,IF(AS107=CS$5,CN$5,IF(AS107=CS$6,CN$6,IF(AS107=CS$7,CN$7,IF(AS107=CS$8,CN$8,""))))),"")</f>
        <v/>
      </c>
      <c r="BJ107" s="171" t="str">
        <f>IF(ISNUMBER(BI107),INDEX(CU$4:CU$8,BI107,1),"")</f>
        <v/>
      </c>
      <c r="BK107" s="171" t="s">
        <v>132</v>
      </c>
      <c r="BL107" s="170"/>
      <c r="BM107" s="170" t="str">
        <f t="shared" si="78"/>
        <v/>
      </c>
      <c r="BN107" s="170">
        <f>IF(BI107=1,IF(BM107=1,MAX(BN$4:BN106)+1,0),0)</f>
        <v>0</v>
      </c>
      <c r="BO107" s="73" t="str">
        <f>IF(BM107="","",IF(BL107&lt;=BN$3,MATCH(Q107,BN$4:BN$141,0),""))</f>
        <v/>
      </c>
      <c r="BP107" s="198" t="str">
        <f>IF(ISNUMBER($BO107),IF(BM107="","",IF($BL107&lt;=$BN$3,INDEX($AU$4:$AZ$76,MATCH($Q107,$BN$4:$BN$76,0),BP$2),"")),"")</f>
        <v/>
      </c>
      <c r="BQ107" s="195" t="str">
        <f>IF(ISNUMBER($BO107),IF(BN107="","",IF($BL107&lt;=$BN$3,INDEX($AU$4:$AZ$76,MATCH($Q107,$BN$4:$BN$76,0),BQ$2),"")),"")</f>
        <v/>
      </c>
      <c r="BR107" s="196" t="str">
        <f>IF(ISNUMBER($BO107),IF(BO107="","",IF($BL107&lt;=$BN$3,INDEX($AU$4:$AZ$76,MATCH($Q107,$BN$4:$BN$76,0),BR$2),"")),"")</f>
        <v/>
      </c>
      <c r="BS107" s="196" t="str">
        <f>IF(ISNUMBER($BO107),IF(BP107="","",IF($BL107&lt;=$BN$3,INDEX($AU$4:$AZ$76,MATCH($Q107,$BN$4:$BN$76,0),BS$2),"")),"")</f>
        <v/>
      </c>
      <c r="BT107" s="197" t="str">
        <f>IF(ISNUMBER($BO107),IF(BQ107="","",IF($BL107&lt;=$BN$3,INDEX($AU$4:$AZ$76,MATCH($Q107,$BN$4:$BN$76,0),BT$2),"")),"")</f>
        <v/>
      </c>
      <c r="BU107" s="197" t="str">
        <f>IF(ISNUMBER($BO107),IF(BR107="","",IF($BL107&lt;=$BN$3,INDEX($AU$4:$AZ$76,MATCH($Q107,$BN$4:$BN$76,0),BU$2),"")),"")</f>
        <v/>
      </c>
      <c r="BV107" s="196" t="str">
        <f>IF(ISNUMBER($BO107),IF(BS107="","",IF($BL107&lt;=$BN$3,INDEX($AU$4:$BE$76,MATCH($Q107,$BN$4:$BN$76,0),BV$2),"")),"")</f>
        <v/>
      </c>
      <c r="BW107" s="195" t="str">
        <f t="shared" si="79"/>
        <v/>
      </c>
      <c r="BX107" s="196" t="str">
        <f t="shared" si="75"/>
        <v/>
      </c>
      <c r="BY107" s="195" t="str">
        <f t="shared" si="80"/>
        <v/>
      </c>
      <c r="BZ107" s="227" t="str">
        <f t="shared" si="81"/>
        <v/>
      </c>
      <c r="CA107" s="115" t="str">
        <f t="shared" si="89"/>
        <v/>
      </c>
      <c r="CB107" s="170" t="str">
        <f>IF(ISNUMBER($BO107),IF(BS107="","",IF($BL107&lt;=$BN$3,INDEX($AU$4:$BG$76,MATCH($Q107,$BN$4:$BN$76,0),CB$2),"")),"")</f>
        <v/>
      </c>
      <c r="CC107" s="170" t="str">
        <f>IF(ISNUMBER($BO107),IF(BS107="","",IF($BL107&lt;=$BN$3,INDEX($AU$4:$BG$76,MATCH($Q107,$BN$4:$BN$76,0),CC$2),"")),"")</f>
        <v/>
      </c>
      <c r="CD107" s="207" t="str">
        <f t="shared" si="82"/>
        <v/>
      </c>
      <c r="CE107" s="207" t="str">
        <f t="shared" si="83"/>
        <v/>
      </c>
      <c r="CF107" s="207" t="str">
        <f t="shared" si="84"/>
        <v/>
      </c>
      <c r="CG107" s="175"/>
      <c r="CH107" s="104"/>
      <c r="CI107" s="207"/>
      <c r="CJ107" s="172"/>
      <c r="CK107" s="175"/>
      <c r="CL107" s="175"/>
      <c r="CM107" s="104"/>
      <c r="CN107" s="104"/>
      <c r="CO107" s="104"/>
      <c r="CP107" s="104"/>
      <c r="CQ107" s="104" t="s">
        <v>132</v>
      </c>
      <c r="CR107" s="104"/>
      <c r="CS107" s="104"/>
      <c r="CT107" s="104"/>
      <c r="CU107" s="104"/>
      <c r="CV107" s="104"/>
      <c r="CW107" s="104"/>
      <c r="CX107" s="104"/>
      <c r="CY107" s="104"/>
      <c r="CZ107" s="104"/>
      <c r="DA107" s="104"/>
      <c r="DB107" s="104"/>
      <c r="DC107" s="104"/>
      <c r="DD107" s="104"/>
      <c r="DE107" s="104"/>
      <c r="DF107" s="104"/>
      <c r="DG107" s="104"/>
      <c r="DH107" s="104"/>
      <c r="DI107" s="104"/>
      <c r="DJ107" s="104"/>
      <c r="DK107" s="104"/>
      <c r="DL107" s="104"/>
      <c r="DM107" s="104"/>
    </row>
    <row r="108" spans="1:117" ht="14.25" customHeight="1" x14ac:dyDescent="0.25">
      <c r="A108" s="98">
        <f t="shared" si="85"/>
        <v>105</v>
      </c>
      <c r="B108" s="28"/>
      <c r="C108" s="116" t="s">
        <v>338</v>
      </c>
      <c r="D108" s="74" t="s">
        <v>147</v>
      </c>
      <c r="E108" s="74" t="s">
        <v>339</v>
      </c>
      <c r="F108" s="102">
        <v>460595</v>
      </c>
      <c r="G108" s="102">
        <v>7569395</v>
      </c>
      <c r="H108" s="95" t="s">
        <v>340</v>
      </c>
      <c r="I108" s="74" t="s">
        <v>295</v>
      </c>
      <c r="J108" s="74" t="s">
        <v>31</v>
      </c>
      <c r="K108" s="74">
        <v>36</v>
      </c>
      <c r="L108" s="86" t="str">
        <f t="shared" si="90"/>
        <v/>
      </c>
      <c r="M108" s="25" t="str">
        <f t="shared" si="95"/>
        <v xml:space="preserve">LMB08 </v>
      </c>
      <c r="N108" s="81">
        <f t="shared" si="94"/>
        <v>460595</v>
      </c>
      <c r="O108" s="81">
        <f t="shared" si="94"/>
        <v>7569395</v>
      </c>
      <c r="P108" s="30">
        <f t="shared" si="87"/>
        <v>16</v>
      </c>
      <c r="Q108" s="30">
        <f t="shared" si="88"/>
        <v>105</v>
      </c>
      <c r="R108" s="39" t="str">
        <f>p_Contendas!R19</f>
        <v>497109 m E</v>
      </c>
      <c r="S108" s="39" t="str">
        <f>p_Contendas!S19</f>
        <v>7577846 m S</v>
      </c>
      <c r="T108" s="39" t="str">
        <f>p_Contendas!T19</f>
        <v>.</v>
      </c>
      <c r="U108" s="164" t="str">
        <f>p_Contendas!U19</f>
        <v>AQ</v>
      </c>
      <c r="V108" s="38" t="str">
        <f>p_Contendas!V19</f>
        <v xml:space="preserve">ACT16 </v>
      </c>
      <c r="W108" s="39" t="str">
        <f>p_Contendas!W19</f>
        <v xml:space="preserve">Curso d'água </v>
      </c>
      <c r="X108" s="38" t="str">
        <f>p_Contendas!X19</f>
        <v xml:space="preserve">Curso d'água </v>
      </c>
      <c r="Y108" s="33">
        <f>IF(X108=CK$4,CN$4,IF(X108=CK$5,CN$5,IF(X108=CK$6,CN$6,IF(X108=CK$7,CN$7,IF(X108=CK$8,CN$8,IF(X108=CK$9,CN$9,IF(X108=CK$10,CN$10,"")))))))</f>
        <v>6</v>
      </c>
      <c r="Z108" s="53" t="str">
        <f>p_Contendas!Z19</f>
        <v xml:space="preserve">sd </v>
      </c>
      <c r="AA108" s="54" t="str">
        <f>p_Contendas!AA19</f>
        <v xml:space="preserve">sd </v>
      </c>
      <c r="AB108" s="39" t="str">
        <f>p_Contendas!AB19</f>
        <v>-</v>
      </c>
      <c r="AC108" s="166">
        <f>p_Contendas!AD19</f>
        <v>1743164.8276412999</v>
      </c>
      <c r="AD108" s="166">
        <f>p_Contendas!AE19</f>
        <v>7528902.8048230996</v>
      </c>
      <c r="AE108" s="39">
        <f>p_Contendas!AF19</f>
        <v>897.7</v>
      </c>
      <c r="AF108" s="39">
        <f>p_Contendas!AG19</f>
        <v>13</v>
      </c>
      <c r="AG108" s="39">
        <f>p_Contendas!AH19</f>
        <v>0</v>
      </c>
      <c r="AH108" s="39"/>
      <c r="AI108" s="39"/>
      <c r="AJ108" s="31"/>
      <c r="AK108" t="str">
        <f>""</f>
        <v/>
      </c>
      <c r="AL108" t="str">
        <f>""</f>
        <v/>
      </c>
      <c r="AM108" t="str">
        <f>""</f>
        <v/>
      </c>
      <c r="AN108" s="36">
        <f>IF(AND(ISNUMBER(Q108),ISNUMBER(AA108)),MAX(AN$4:AN107)+1,0)</f>
        <v>0</v>
      </c>
      <c r="AO108" s="1">
        <f t="shared" si="91"/>
        <v>16.346036767275155</v>
      </c>
      <c r="AP108" s="1">
        <f t="shared" si="92"/>
        <v>1.18596004039953E-4</v>
      </c>
      <c r="AQ108" s="36">
        <f>IF(AA108=CK$11,0,IF(AND(ISNUMBER(Y108),ISNUMBER(Q108)),MAX(AQ$4:AQ107)+1,0))</f>
        <v>0</v>
      </c>
      <c r="AR108" s="73" t="str">
        <f t="shared" si="96"/>
        <v/>
      </c>
      <c r="AS108" s="73" t="str">
        <f t="shared" si="76"/>
        <v/>
      </c>
      <c r="AT108" s="73" t="str">
        <f t="shared" si="97"/>
        <v/>
      </c>
      <c r="AU108" s="58" t="str">
        <f t="shared" si="98"/>
        <v/>
      </c>
      <c r="AV108" s="58" t="str">
        <f t="shared" si="93"/>
        <v/>
      </c>
      <c r="AW108" s="68" t="str">
        <f t="shared" si="77"/>
        <v/>
      </c>
      <c r="AX108" s="68" t="str">
        <f t="shared" si="74"/>
        <v/>
      </c>
      <c r="AY108" s="160" t="str">
        <f>IF(BH108="",BC108,IF(ISNUMBER(AX108),BC108-BH108,""))</f>
        <v/>
      </c>
      <c r="AZ108" s="160" t="str">
        <f>IF(ISNUMBER(AX108),IF(ISNUMBER(AY108-BD108),AY108-BD108,AY108),"")</f>
        <v/>
      </c>
      <c r="BA108" s="160"/>
      <c r="BB108" s="160"/>
      <c r="BC108" s="68" t="str">
        <f>IF($Q108&lt;=$AQ$3,INDEX($AC$4:$AE$141,$AR108,AE$3),"")</f>
        <v/>
      </c>
      <c r="BD108" s="188" t="str">
        <f>IF($Q108&lt;=$AQ$3,INDEX($Z$4:$AA$141,$AR108,AC$3),"")</f>
        <v/>
      </c>
      <c r="BE108" s="105" t="str">
        <f>IF($Q108&lt;=$AQ$3,INDEX($Z$4:$AA$141,$AR108,AD$3),"")</f>
        <v/>
      </c>
      <c r="BF108" s="71" t="s">
        <v>132</v>
      </c>
      <c r="BG108" s="105"/>
      <c r="BH108" s="158" t="str">
        <f>IF(AU108=BH$3,"",IF(ISNUMBER(AW108),IF(BH$2=0,ABS(BC108-BG108),BC108-BG108),""))</f>
        <v/>
      </c>
      <c r="BI108" s="170" t="str">
        <f>IF(ISNUMBER(BG108),IF(AS108=CS$4,CN$4,IF(AS108=CS$5,CN$5,IF(AS108=CS$6,CN$6,IF(AS108=CS$7,CN$7,IF(AS108=CS$8,CN$8,""))))),"")</f>
        <v/>
      </c>
      <c r="BJ108" s="171" t="str">
        <f>IF(ISNUMBER(BI108),INDEX(CU$4:CU$8,BI108,1),"")</f>
        <v/>
      </c>
      <c r="BK108" s="171" t="s">
        <v>132</v>
      </c>
      <c r="BL108" s="170"/>
      <c r="BM108" s="170" t="str">
        <f t="shared" si="78"/>
        <v/>
      </c>
      <c r="BN108" s="170">
        <f>IF(BI108=1,IF(BM108=1,MAX(BN$4:BN107)+1,0),0)</f>
        <v>0</v>
      </c>
      <c r="BO108" s="73" t="str">
        <f>IF(BM108="","",IF(BL108&lt;=BN$3,MATCH(Q108,BN$4:BN$141,0),""))</f>
        <v/>
      </c>
      <c r="BP108" s="198" t="str">
        <f>IF(ISNUMBER($BO108),IF(BM108="","",IF($BL108&lt;=$BN$3,INDEX($AU$4:$AZ$76,MATCH($Q108,$BN$4:$BN$76,0),BP$2),"")),"")</f>
        <v/>
      </c>
      <c r="BQ108" s="195" t="str">
        <f>IF(ISNUMBER($BO108),IF(BN108="","",IF($BL108&lt;=$BN$3,INDEX($AU$4:$AZ$76,MATCH($Q108,$BN$4:$BN$76,0),BQ$2),"")),"")</f>
        <v/>
      </c>
      <c r="BR108" s="196" t="str">
        <f>IF(ISNUMBER($BO108),IF(BO108="","",IF($BL108&lt;=$BN$3,INDEX($AU$4:$AZ$76,MATCH($Q108,$BN$4:$BN$76,0),BR$2),"")),"")</f>
        <v/>
      </c>
      <c r="BS108" s="196" t="str">
        <f>IF(ISNUMBER($BO108),IF(BP108="","",IF($BL108&lt;=$BN$3,INDEX($AU$4:$AZ$76,MATCH($Q108,$BN$4:$BN$76,0),BS$2),"")),"")</f>
        <v/>
      </c>
      <c r="BT108" s="197" t="str">
        <f>IF(ISNUMBER($BO108),IF(BQ108="","",IF($BL108&lt;=$BN$3,INDEX($AU$4:$AZ$76,MATCH($Q108,$BN$4:$BN$76,0),BT$2),"")),"")</f>
        <v/>
      </c>
      <c r="BU108" s="197" t="str">
        <f>IF(ISNUMBER($BO108),IF(BR108="","",IF($BL108&lt;=$BN$3,INDEX($AU$4:$AZ$76,MATCH($Q108,$BN$4:$BN$76,0),BU$2),"")),"")</f>
        <v/>
      </c>
      <c r="BV108" s="196" t="str">
        <f>IF(ISNUMBER($BO108),IF(BS108="","",IF($BL108&lt;=$BN$3,INDEX($AU$4:$BE$76,MATCH($Q108,$BN$4:$BN$76,0),BV$2),"")),"")</f>
        <v/>
      </c>
      <c r="BW108" s="195" t="str">
        <f t="shared" si="79"/>
        <v/>
      </c>
      <c r="BX108" s="196" t="str">
        <f t="shared" si="75"/>
        <v/>
      </c>
      <c r="BY108" s="195" t="str">
        <f t="shared" si="80"/>
        <v/>
      </c>
      <c r="BZ108" s="227" t="str">
        <f t="shared" si="81"/>
        <v/>
      </c>
      <c r="CA108" s="115" t="str">
        <f t="shared" si="89"/>
        <v/>
      </c>
      <c r="CB108" s="170" t="str">
        <f>IF(ISNUMBER($BO108),IF(BS108="","",IF($BL108&lt;=$BN$3,INDEX($AU$4:$BG$76,MATCH($Q108,$BN$4:$BN$76,0),CB$2),"")),"")</f>
        <v/>
      </c>
      <c r="CC108" s="170" t="str">
        <f>IF(ISNUMBER($BO108),IF(BS108="","",IF($BL108&lt;=$BN$3,INDEX($AU$4:$BG$76,MATCH($Q108,$BN$4:$BN$76,0),CC$2),"")),"")</f>
        <v/>
      </c>
      <c r="CD108" s="207" t="str">
        <f t="shared" si="82"/>
        <v/>
      </c>
      <c r="CE108" s="207" t="str">
        <f t="shared" si="83"/>
        <v/>
      </c>
      <c r="CF108" s="207" t="str">
        <f t="shared" si="84"/>
        <v/>
      </c>
      <c r="CG108" s="175"/>
      <c r="CH108" s="104"/>
      <c r="CI108" s="207"/>
      <c r="CJ108" s="172"/>
      <c r="CK108" s="175"/>
      <c r="CL108" s="175"/>
      <c r="CM108" s="104"/>
      <c r="CN108" s="104"/>
      <c r="CO108" s="104"/>
      <c r="CP108" s="104"/>
      <c r="CQ108" s="104" t="s">
        <v>132</v>
      </c>
      <c r="CR108" s="104"/>
      <c r="CS108" s="104"/>
      <c r="CT108" s="104"/>
      <c r="CU108" s="104"/>
      <c r="CV108" s="104"/>
      <c r="CW108" s="104"/>
      <c r="CX108" s="104"/>
      <c r="CY108" s="104"/>
      <c r="CZ108" s="104"/>
      <c r="DA108" s="104"/>
      <c r="DB108" s="104"/>
      <c r="DC108" s="104"/>
      <c r="DD108" s="104"/>
      <c r="DE108" s="104"/>
      <c r="DF108" s="104"/>
      <c r="DG108" s="104"/>
      <c r="DH108" s="104"/>
      <c r="DI108" s="104"/>
      <c r="DJ108" s="104"/>
      <c r="DK108" s="104"/>
      <c r="DL108" s="104"/>
      <c r="DM108" s="104"/>
    </row>
    <row r="109" spans="1:117" ht="14.25" customHeight="1" x14ac:dyDescent="0.25">
      <c r="A109" s="98">
        <f t="shared" si="85"/>
        <v>106</v>
      </c>
      <c r="B109" s="28"/>
      <c r="C109" s="116" t="s">
        <v>338</v>
      </c>
      <c r="D109" s="74" t="s">
        <v>147</v>
      </c>
      <c r="E109" s="74" t="s">
        <v>339</v>
      </c>
      <c r="F109" s="102">
        <v>460595</v>
      </c>
      <c r="G109" s="102">
        <v>7569395</v>
      </c>
      <c r="H109" s="95" t="s">
        <v>340</v>
      </c>
      <c r="I109" s="74" t="s">
        <v>295</v>
      </c>
      <c r="J109" s="74" t="s">
        <v>31</v>
      </c>
      <c r="K109" s="74">
        <v>36</v>
      </c>
      <c r="L109" s="86" t="str">
        <f t="shared" si="90"/>
        <v/>
      </c>
      <c r="M109" s="25" t="str">
        <f t="shared" si="95"/>
        <v xml:space="preserve">LMB08 </v>
      </c>
      <c r="N109" s="81">
        <f t="shared" si="94"/>
        <v>460595</v>
      </c>
      <c r="O109" s="81">
        <f t="shared" si="94"/>
        <v>7569395</v>
      </c>
      <c r="P109" s="30">
        <f t="shared" si="87"/>
        <v>17</v>
      </c>
      <c r="Q109" s="30">
        <f t="shared" si="88"/>
        <v>106</v>
      </c>
      <c r="R109" s="39" t="str">
        <f>p_Contendas!R20</f>
        <v>497087 m E</v>
      </c>
      <c r="S109" s="39" t="str">
        <f>p_Contendas!S20</f>
        <v>7577390 m S</v>
      </c>
      <c r="T109" s="39" t="str">
        <f>p_Contendas!T20</f>
        <v>.</v>
      </c>
      <c r="U109" s="164" t="str">
        <f>p_Contendas!U20</f>
        <v>AQ</v>
      </c>
      <c r="V109" s="38" t="str">
        <f>p_Contendas!V20</f>
        <v xml:space="preserve">ACT17 </v>
      </c>
      <c r="W109" s="39" t="str">
        <f>p_Contendas!W20</f>
        <v xml:space="preserve">Curso d'água </v>
      </c>
      <c r="X109" s="38" t="str">
        <f>p_Contendas!X20</f>
        <v xml:space="preserve">Curso d'água </v>
      </c>
      <c r="Y109" s="33">
        <f>IF(X109=CK$4,CN$4,IF(X109=CK$5,CN$5,IF(X109=CK$6,CN$6,IF(X109=CK$7,CN$7,IF(X109=CK$8,CN$8,IF(X109=CK$9,CN$9,IF(X109=CK$10,CN$10,"")))))))</f>
        <v>6</v>
      </c>
      <c r="Z109" s="53" t="str">
        <f>p_Contendas!Z20</f>
        <v xml:space="preserve">sd </v>
      </c>
      <c r="AA109" s="54" t="str">
        <f>p_Contendas!AA20</f>
        <v xml:space="preserve">sd </v>
      </c>
      <c r="AB109" s="39" t="str">
        <f>p_Contendas!AB20</f>
        <v>-</v>
      </c>
      <c r="AC109" s="166">
        <f>p_Contendas!AD20</f>
        <v>1743105.7330387</v>
      </c>
      <c r="AD109" s="166">
        <f>p_Contendas!AE20</f>
        <v>7528441.2941894</v>
      </c>
      <c r="AE109" s="39">
        <f>p_Contendas!AF20</f>
        <v>926.7</v>
      </c>
      <c r="AF109" s="39">
        <f>p_Contendas!AG20</f>
        <v>12</v>
      </c>
      <c r="AG109" s="39">
        <f>p_Contendas!AH20</f>
        <v>0</v>
      </c>
      <c r="AH109" s="39"/>
      <c r="AI109" s="39"/>
      <c r="AJ109" s="31"/>
      <c r="AK109" t="str">
        <f>""</f>
        <v/>
      </c>
      <c r="AL109" t="str">
        <f>""</f>
        <v/>
      </c>
      <c r="AM109" t="str">
        <f>""</f>
        <v/>
      </c>
      <c r="AN109" s="36">
        <f>IF(AND(ISNUMBER(Q109),ISNUMBER(AA109)),MAX(AN$4:AN108)+1,0)</f>
        <v>0</v>
      </c>
      <c r="AO109" s="1">
        <f t="shared" si="91"/>
        <v>16.345034779338466</v>
      </c>
      <c r="AP109" s="1">
        <f t="shared" si="92"/>
        <v>1.2242722172643917E-4</v>
      </c>
      <c r="AQ109" s="36">
        <f>IF(AA109=CK$11,0,IF(AND(ISNUMBER(Y109),ISNUMBER(Q109)),MAX(AQ$4:AQ108)+1,0))</f>
        <v>0</v>
      </c>
      <c r="AR109" s="73" t="str">
        <f t="shared" si="96"/>
        <v/>
      </c>
      <c r="AS109" s="73" t="str">
        <f t="shared" si="76"/>
        <v/>
      </c>
      <c r="AT109" s="73" t="str">
        <f t="shared" si="97"/>
        <v/>
      </c>
      <c r="AU109" s="58" t="str">
        <f t="shared" si="98"/>
        <v/>
      </c>
      <c r="AV109" s="58" t="str">
        <f t="shared" si="93"/>
        <v/>
      </c>
      <c r="AW109" s="68" t="str">
        <f t="shared" si="77"/>
        <v/>
      </c>
      <c r="AX109" s="68" t="str">
        <f t="shared" si="74"/>
        <v/>
      </c>
      <c r="AY109" s="160" t="str">
        <f>IF(BH109="",BC109,IF(ISNUMBER(AX109),BC109-BH109,""))</f>
        <v/>
      </c>
      <c r="AZ109" s="160" t="str">
        <f>IF(ISNUMBER(AX109),IF(ISNUMBER(AY109-BD109),AY109-BD109,AY109),"")</f>
        <v/>
      </c>
      <c r="BA109" s="160"/>
      <c r="BB109" s="160"/>
      <c r="BC109" s="68" t="str">
        <f>IF($Q109&lt;=$AQ$3,INDEX($AC$4:$AE$141,$AR109,AE$3),"")</f>
        <v/>
      </c>
      <c r="BD109" s="188" t="str">
        <f>IF($Q109&lt;=$AQ$3,INDEX($Z$4:$AA$141,$AR109,AC$3),"")</f>
        <v/>
      </c>
      <c r="BE109" s="105" t="str">
        <f>IF($Q109&lt;=$AQ$3,INDEX($Z$4:$AA$141,$AR109,AD$3),"")</f>
        <v/>
      </c>
      <c r="BF109" s="71" t="s">
        <v>132</v>
      </c>
      <c r="BG109" s="105"/>
      <c r="BH109" s="158" t="str">
        <f>IF(AU109=BH$3,"",IF(ISNUMBER(AW109),IF(BH$2=0,ABS(BC109-BG109),BC109-BG109),""))</f>
        <v/>
      </c>
      <c r="BI109" s="170" t="str">
        <f>IF(ISNUMBER(BG109),IF(AS109=CS$4,CN$4,IF(AS109=CS$5,CN$5,IF(AS109=CS$6,CN$6,IF(AS109=CS$7,CN$7,IF(AS109=CS$8,CN$8,""))))),"")</f>
        <v/>
      </c>
      <c r="BJ109" s="171" t="str">
        <f>IF(ISNUMBER(BI109),INDEX(CU$4:CU$8,BI109,1),"")</f>
        <v/>
      </c>
      <c r="BK109" s="171" t="s">
        <v>132</v>
      </c>
      <c r="BL109" s="170"/>
      <c r="BM109" s="170" t="str">
        <f t="shared" si="78"/>
        <v/>
      </c>
      <c r="BN109" s="170">
        <f>IF(BI109=1,IF(BM109=1,MAX(BN$4:BN108)+1,0),0)</f>
        <v>0</v>
      </c>
      <c r="BO109" s="73" t="str">
        <f>IF(BM109="","",IF(BL109&lt;=BN$3,MATCH(Q109,BN$4:BN$141,0),""))</f>
        <v/>
      </c>
      <c r="BP109" s="198" t="str">
        <f>IF(ISNUMBER($BO109),IF(BM109="","",IF($BL109&lt;=$BN$3,INDEX($AU$4:$AZ$76,MATCH($Q109,$BN$4:$BN$76,0),BP$2),"")),"")</f>
        <v/>
      </c>
      <c r="BQ109" s="195" t="str">
        <f>IF(ISNUMBER($BO109),IF(BN109="","",IF($BL109&lt;=$BN$3,INDEX($AU$4:$AZ$76,MATCH($Q109,$BN$4:$BN$76,0),BQ$2),"")),"")</f>
        <v/>
      </c>
      <c r="BR109" s="196" t="str">
        <f>IF(ISNUMBER($BO109),IF(BO109="","",IF($BL109&lt;=$BN$3,INDEX($AU$4:$AZ$76,MATCH($Q109,$BN$4:$BN$76,0),BR$2),"")),"")</f>
        <v/>
      </c>
      <c r="BS109" s="196" t="str">
        <f>IF(ISNUMBER($BO109),IF(BP109="","",IF($BL109&lt;=$BN$3,INDEX($AU$4:$AZ$76,MATCH($Q109,$BN$4:$BN$76,0),BS$2),"")),"")</f>
        <v/>
      </c>
      <c r="BT109" s="197" t="str">
        <f>IF(ISNUMBER($BO109),IF(BQ109="","",IF($BL109&lt;=$BN$3,INDEX($AU$4:$AZ$76,MATCH($Q109,$BN$4:$BN$76,0),BT$2),"")),"")</f>
        <v/>
      </c>
      <c r="BU109" s="197" t="str">
        <f>IF(ISNUMBER($BO109),IF(BR109="","",IF($BL109&lt;=$BN$3,INDEX($AU$4:$AZ$76,MATCH($Q109,$BN$4:$BN$76,0),BU$2),"")),"")</f>
        <v/>
      </c>
      <c r="BV109" s="196" t="str">
        <f>IF(ISNUMBER($BO109),IF(BS109="","",IF($BL109&lt;=$BN$3,INDEX($AU$4:$BE$76,MATCH($Q109,$BN$4:$BN$76,0),BV$2),"")),"")</f>
        <v/>
      </c>
      <c r="BW109" s="195" t="str">
        <f t="shared" si="79"/>
        <v/>
      </c>
      <c r="BX109" s="196" t="str">
        <f t="shared" si="75"/>
        <v/>
      </c>
      <c r="BY109" s="195" t="str">
        <f t="shared" si="80"/>
        <v/>
      </c>
      <c r="BZ109" s="227" t="str">
        <f t="shared" si="81"/>
        <v/>
      </c>
      <c r="CA109" s="115" t="str">
        <f t="shared" si="89"/>
        <v/>
      </c>
      <c r="CB109" s="170" t="str">
        <f>IF(ISNUMBER($BO109),IF(BS109="","",IF($BL109&lt;=$BN$3,INDEX($AU$4:$BG$76,MATCH($Q109,$BN$4:$BN$76,0),CB$2),"")),"")</f>
        <v/>
      </c>
      <c r="CC109" s="170" t="str">
        <f>IF(ISNUMBER($BO109),IF(BS109="","",IF($BL109&lt;=$BN$3,INDEX($AU$4:$BG$76,MATCH($Q109,$BN$4:$BN$76,0),CC$2),"")),"")</f>
        <v/>
      </c>
      <c r="CD109" s="207" t="str">
        <f t="shared" si="82"/>
        <v/>
      </c>
      <c r="CE109" s="207" t="str">
        <f t="shared" si="83"/>
        <v/>
      </c>
      <c r="CF109" s="207" t="str">
        <f t="shared" si="84"/>
        <v/>
      </c>
      <c r="CG109" s="175"/>
      <c r="CH109" s="104"/>
      <c r="CI109" s="207"/>
      <c r="CJ109" s="172"/>
      <c r="CK109" s="175"/>
      <c r="CL109" s="175"/>
      <c r="CM109" s="104"/>
      <c r="CN109" s="104"/>
      <c r="CO109" s="104"/>
      <c r="CP109" s="104"/>
      <c r="CQ109" s="104" t="s">
        <v>132</v>
      </c>
      <c r="CR109" s="104"/>
      <c r="CS109" s="104"/>
      <c r="CT109" s="104"/>
      <c r="CU109" s="104"/>
      <c r="CV109" s="104"/>
      <c r="CW109" s="104"/>
      <c r="CX109" s="104"/>
      <c r="CY109" s="104"/>
      <c r="CZ109" s="104"/>
      <c r="DA109" s="104"/>
      <c r="DB109" s="104"/>
      <c r="DC109" s="104"/>
      <c r="DD109" s="104"/>
      <c r="DE109" s="104"/>
      <c r="DF109" s="104"/>
      <c r="DG109" s="104"/>
      <c r="DH109" s="104"/>
      <c r="DI109" s="104"/>
      <c r="DJ109" s="104"/>
      <c r="DK109" s="104"/>
      <c r="DL109" s="104"/>
      <c r="DM109" s="104"/>
    </row>
    <row r="110" spans="1:117" ht="14.25" customHeight="1" x14ac:dyDescent="0.25">
      <c r="A110" s="98">
        <f t="shared" si="85"/>
        <v>107</v>
      </c>
      <c r="B110" s="28"/>
      <c r="C110" s="116" t="s">
        <v>338</v>
      </c>
      <c r="D110" s="74" t="s">
        <v>147</v>
      </c>
      <c r="E110" s="74" t="s">
        <v>339</v>
      </c>
      <c r="F110" s="102">
        <v>460595</v>
      </c>
      <c r="G110" s="102">
        <v>7569395</v>
      </c>
      <c r="H110" s="95" t="s">
        <v>340</v>
      </c>
      <c r="I110" s="74" t="s">
        <v>295</v>
      </c>
      <c r="J110" s="74" t="s">
        <v>31</v>
      </c>
      <c r="K110" s="74">
        <v>36</v>
      </c>
      <c r="L110" s="86" t="str">
        <f t="shared" si="90"/>
        <v/>
      </c>
      <c r="M110" s="25" t="str">
        <f t="shared" si="95"/>
        <v xml:space="preserve">LMB08 </v>
      </c>
      <c r="N110" s="81">
        <f t="shared" ref="N110:O129" si="99">INDEX($F$4:$G$141,$P110,N$3)</f>
        <v>460595</v>
      </c>
      <c r="O110" s="81">
        <f t="shared" si="99"/>
        <v>7569395</v>
      </c>
      <c r="P110" s="30">
        <f t="shared" si="87"/>
        <v>18</v>
      </c>
      <c r="Q110" s="30">
        <f t="shared" si="88"/>
        <v>107</v>
      </c>
      <c r="R110" s="39" t="str">
        <f>p_Contendas!R21</f>
        <v>497909 m E</v>
      </c>
      <c r="S110" s="39" t="str">
        <f>p_Contendas!S21</f>
        <v>7578585 m S</v>
      </c>
      <c r="T110" s="39" t="str">
        <f>p_Contendas!T21</f>
        <v>.</v>
      </c>
      <c r="U110" s="164" t="str">
        <f>p_Contendas!U21</f>
        <v>AQ</v>
      </c>
      <c r="V110" s="38" t="str">
        <f>p_Contendas!V21</f>
        <v xml:space="preserve">ACT18 (PM-010 </v>
      </c>
      <c r="W110" s="39" t="str">
        <f>p_Contendas!W21</f>
        <v xml:space="preserve">PZ (5) </v>
      </c>
      <c r="X110" s="38" t="str">
        <f>p_Contendas!X21</f>
        <v xml:space="preserve">PZ </v>
      </c>
      <c r="Y110" s="33">
        <f>IF(X110=CK$4,CN$4,IF(X110=CK$5,CN$5,IF(X110=CK$6,CN$6,IF(X110=CK$7,CN$7,IF(X110=CK$8,CN$8,IF(X110=CK$9,CN$9,IF(X110=CK$10,CN$10,"")))))))</f>
        <v>3</v>
      </c>
      <c r="Z110" s="53">
        <f>p_Contendas!Z21</f>
        <v>3</v>
      </c>
      <c r="AA110" s="54" t="str">
        <f>p_Contendas!AA21</f>
        <v xml:space="preserve">sd </v>
      </c>
      <c r="AB110" s="39" t="str">
        <f>p_Contendas!AB21</f>
        <v>-</v>
      </c>
      <c r="AC110" s="166">
        <f>p_Contendas!AD21</f>
        <v>1744037.1529899</v>
      </c>
      <c r="AD110" s="166">
        <f>p_Contendas!AE21</f>
        <v>7529589.1717929002</v>
      </c>
      <c r="AE110" s="39">
        <f>p_Contendas!AF21</f>
        <v>871.4</v>
      </c>
      <c r="AF110" s="39">
        <f>p_Contendas!AG21</f>
        <v>11</v>
      </c>
      <c r="AG110" s="39">
        <f>p_Contendas!AH21</f>
        <v>0</v>
      </c>
      <c r="AH110" s="39"/>
      <c r="AI110" s="39"/>
      <c r="AJ110" s="31"/>
      <c r="AK110" t="str">
        <f>""</f>
        <v/>
      </c>
      <c r="AL110" t="str">
        <f>""</f>
        <v/>
      </c>
      <c r="AM110" t="str">
        <f>""</f>
        <v/>
      </c>
      <c r="AN110" s="36">
        <f>IF(AND(ISNUMBER(Q110),ISNUMBER(AA110)),MAX(AN$4:AN109)+1,0)</f>
        <v>0</v>
      </c>
      <c r="AO110" s="1">
        <f t="shared" si="91"/>
        <v>16.347526941874968</v>
      </c>
      <c r="AP110" s="1">
        <f t="shared" si="92"/>
        <v>1.1512148593117415E-4</v>
      </c>
      <c r="AQ110" s="36">
        <f>IF(AA110=CK$11,0,IF(AND(ISNUMBER(Y110),ISNUMBER(Q110)),MAX(AQ$4:AQ109)+1,0))</f>
        <v>0</v>
      </c>
      <c r="AR110" s="73" t="str">
        <f t="shared" si="96"/>
        <v/>
      </c>
      <c r="AS110" s="73" t="str">
        <f t="shared" si="76"/>
        <v/>
      </c>
      <c r="AT110" s="73" t="str">
        <f t="shared" si="97"/>
        <v/>
      </c>
      <c r="AU110" s="58" t="str">
        <f t="shared" si="98"/>
        <v/>
      </c>
      <c r="AV110" s="58" t="str">
        <f t="shared" si="93"/>
        <v/>
      </c>
      <c r="AW110" s="68" t="str">
        <f t="shared" si="77"/>
        <v/>
      </c>
      <c r="AX110" s="68" t="str">
        <f t="shared" si="74"/>
        <v/>
      </c>
      <c r="AY110" s="160" t="str">
        <f>IF(BH110="",BC110,IF(ISNUMBER(AX110),BC110-BH110,""))</f>
        <v/>
      </c>
      <c r="AZ110" s="160" t="str">
        <f>IF(ISNUMBER(AX110),IF(ISNUMBER(AY110-BD110),AY110-BD110,AY110),"")</f>
        <v/>
      </c>
      <c r="BA110" s="160"/>
      <c r="BB110" s="160"/>
      <c r="BC110" s="68" t="str">
        <f>IF($Q110&lt;=$AQ$3,INDEX($AC$4:$AE$141,$AR110,AE$3),"")</f>
        <v/>
      </c>
      <c r="BD110" s="188" t="str">
        <f>IF($Q110&lt;=$AQ$3,INDEX($Z$4:$AA$141,$AR110,AC$3),"")</f>
        <v/>
      </c>
      <c r="BE110" s="105" t="str">
        <f>IF($Q110&lt;=$AQ$3,INDEX($Z$4:$AA$141,$AR110,AD$3),"")</f>
        <v/>
      </c>
      <c r="BF110" s="71" t="s">
        <v>132</v>
      </c>
      <c r="BG110" s="105"/>
      <c r="BH110" s="158" t="str">
        <f>IF(AU110=BH$3,"",IF(ISNUMBER(AW110),IF(BH$2=0,ABS(BC110-BG110),BC110-BG110),""))</f>
        <v/>
      </c>
      <c r="BI110" s="170" t="str">
        <f>IF(ISNUMBER(BG110),IF(AS110=CS$4,CN$4,IF(AS110=CS$5,CN$5,IF(AS110=CS$6,CN$6,IF(AS110=CS$7,CN$7,IF(AS110=CS$8,CN$8,""))))),"")</f>
        <v/>
      </c>
      <c r="BJ110" s="171" t="str">
        <f>IF(ISNUMBER(BI110),INDEX(CU$4:CU$8,BI110,1),"")</f>
        <v/>
      </c>
      <c r="BK110" s="171" t="s">
        <v>132</v>
      </c>
      <c r="BL110" s="170"/>
      <c r="BM110" s="170" t="str">
        <f t="shared" si="78"/>
        <v/>
      </c>
      <c r="BN110" s="170">
        <f>IF(BI110=1,IF(BM110=1,MAX(BN$4:BN109)+1,0),0)</f>
        <v>0</v>
      </c>
      <c r="BO110" s="73" t="str">
        <f>IF(BM110="","",IF(BL110&lt;=BN$3,MATCH(Q110,BN$4:BN$141,0),""))</f>
        <v/>
      </c>
      <c r="BP110" s="198" t="str">
        <f>IF(ISNUMBER($BO110),IF(BM110="","",IF($BL110&lt;=$BN$3,INDEX($AU$4:$AZ$76,MATCH($Q110,$BN$4:$BN$76,0),BP$2),"")),"")</f>
        <v/>
      </c>
      <c r="BQ110" s="195" t="str">
        <f>IF(ISNUMBER($BO110),IF(BN110="","",IF($BL110&lt;=$BN$3,INDEX($AU$4:$AZ$76,MATCH($Q110,$BN$4:$BN$76,0),BQ$2),"")),"")</f>
        <v/>
      </c>
      <c r="BR110" s="196" t="str">
        <f>IF(ISNUMBER($BO110),IF(BO110="","",IF($BL110&lt;=$BN$3,INDEX($AU$4:$AZ$76,MATCH($Q110,$BN$4:$BN$76,0),BR$2),"")),"")</f>
        <v/>
      </c>
      <c r="BS110" s="196" t="str">
        <f>IF(ISNUMBER($BO110),IF(BP110="","",IF($BL110&lt;=$BN$3,INDEX($AU$4:$AZ$76,MATCH($Q110,$BN$4:$BN$76,0),BS$2),"")),"")</f>
        <v/>
      </c>
      <c r="BT110" s="197" t="str">
        <f>IF(ISNUMBER($BO110),IF(BQ110="","",IF($BL110&lt;=$BN$3,INDEX($AU$4:$AZ$76,MATCH($Q110,$BN$4:$BN$76,0),BT$2),"")),"")</f>
        <v/>
      </c>
      <c r="BU110" s="197" t="str">
        <f>IF(ISNUMBER($BO110),IF(BR110="","",IF($BL110&lt;=$BN$3,INDEX($AU$4:$AZ$76,MATCH($Q110,$BN$4:$BN$76,0),BU$2),"")),"")</f>
        <v/>
      </c>
      <c r="BV110" s="196" t="str">
        <f>IF(ISNUMBER($BO110),IF(BS110="","",IF($BL110&lt;=$BN$3,INDEX($AU$4:$BE$76,MATCH($Q110,$BN$4:$BN$76,0),BV$2),"")),"")</f>
        <v/>
      </c>
      <c r="BW110" s="195" t="str">
        <f t="shared" si="79"/>
        <v/>
      </c>
      <c r="BX110" s="196" t="str">
        <f t="shared" si="75"/>
        <v/>
      </c>
      <c r="BY110" s="195" t="str">
        <f t="shared" si="80"/>
        <v/>
      </c>
      <c r="BZ110" s="227" t="str">
        <f t="shared" si="81"/>
        <v/>
      </c>
      <c r="CA110" s="115" t="str">
        <f t="shared" si="89"/>
        <v/>
      </c>
      <c r="CB110" s="170" t="str">
        <f>IF(ISNUMBER($BO110),IF(BS110="","",IF($BL110&lt;=$BN$3,INDEX($AU$4:$BG$76,MATCH($Q110,$BN$4:$BN$76,0),CB$2),"")),"")</f>
        <v/>
      </c>
      <c r="CC110" s="170" t="str">
        <f>IF(ISNUMBER($BO110),IF(BS110="","",IF($BL110&lt;=$BN$3,INDEX($AU$4:$BG$76,MATCH($Q110,$BN$4:$BN$76,0),CC$2),"")),"")</f>
        <v/>
      </c>
      <c r="CD110" s="207" t="str">
        <f t="shared" si="82"/>
        <v/>
      </c>
      <c r="CE110" s="207" t="str">
        <f t="shared" si="83"/>
        <v/>
      </c>
      <c r="CF110" s="207" t="str">
        <f t="shared" si="84"/>
        <v/>
      </c>
      <c r="CG110" s="175"/>
      <c r="CH110" s="104"/>
      <c r="CI110" s="207"/>
      <c r="CJ110" s="172"/>
      <c r="CK110" s="175"/>
      <c r="CL110" s="175"/>
      <c r="CM110" s="104"/>
      <c r="CN110" s="104"/>
      <c r="CO110" s="104"/>
      <c r="CP110" s="104"/>
      <c r="CQ110" s="104" t="s">
        <v>132</v>
      </c>
      <c r="CR110" s="104"/>
      <c r="CS110" s="104"/>
      <c r="CT110" s="104"/>
      <c r="CU110" s="104"/>
      <c r="CV110" s="104"/>
      <c r="CW110" s="104"/>
      <c r="CX110" s="104"/>
      <c r="CY110" s="104"/>
      <c r="CZ110" s="104"/>
      <c r="DA110" s="104"/>
      <c r="DB110" s="104"/>
      <c r="DC110" s="104"/>
      <c r="DD110" s="104"/>
      <c r="DE110" s="104"/>
      <c r="DF110" s="104"/>
      <c r="DG110" s="104"/>
      <c r="DH110" s="104"/>
      <c r="DI110" s="104"/>
      <c r="DJ110" s="104"/>
      <c r="DK110" s="104"/>
      <c r="DL110" s="104"/>
      <c r="DM110" s="104"/>
    </row>
    <row r="111" spans="1:117" ht="14.25" customHeight="1" x14ac:dyDescent="0.25">
      <c r="A111" s="98">
        <f t="shared" si="85"/>
        <v>108</v>
      </c>
      <c r="B111" s="28"/>
      <c r="C111" s="116" t="s">
        <v>338</v>
      </c>
      <c r="D111" s="74" t="s">
        <v>147</v>
      </c>
      <c r="E111" s="74" t="s">
        <v>339</v>
      </c>
      <c r="F111" s="102">
        <v>460595</v>
      </c>
      <c r="G111" s="102">
        <v>7569395</v>
      </c>
      <c r="H111" s="95" t="s">
        <v>340</v>
      </c>
      <c r="I111" s="74" t="s">
        <v>295</v>
      </c>
      <c r="J111" s="74" t="s">
        <v>31</v>
      </c>
      <c r="K111" s="74">
        <v>36</v>
      </c>
      <c r="L111" s="86" t="str">
        <f t="shared" si="90"/>
        <v/>
      </c>
      <c r="M111" s="25" t="str">
        <f t="shared" si="95"/>
        <v xml:space="preserve">LMB08 </v>
      </c>
      <c r="N111" s="81">
        <f t="shared" si="99"/>
        <v>460595</v>
      </c>
      <c r="O111" s="81">
        <f t="shared" si="99"/>
        <v>7569395</v>
      </c>
      <c r="P111" s="30">
        <f t="shared" si="87"/>
        <v>19</v>
      </c>
      <c r="Q111" s="30">
        <f t="shared" si="88"/>
        <v>108</v>
      </c>
      <c r="R111" s="39" t="str">
        <f>p_Contendas!R22</f>
        <v>497909 m E</v>
      </c>
      <c r="S111" s="39" t="str">
        <f>p_Contendas!S22</f>
        <v>7578601 m S</v>
      </c>
      <c r="T111" s="39" t="str">
        <f>p_Contendas!T22</f>
        <v>.</v>
      </c>
      <c r="U111" s="164" t="str">
        <f>p_Contendas!U22</f>
        <v>AQ</v>
      </c>
      <c r="V111" s="38" t="str">
        <f>p_Contendas!V22</f>
        <v xml:space="preserve">ACT19 (PM-03) </v>
      </c>
      <c r="W111" s="39" t="str">
        <f>p_Contendas!W22</f>
        <v xml:space="preserve">PZ </v>
      </c>
      <c r="X111" s="38" t="str">
        <f>p_Contendas!X22</f>
        <v xml:space="preserve">PZ </v>
      </c>
      <c r="Y111" s="33">
        <f>IF(X111=CK$4,CN$4,IF(X111=CK$5,CN$5,IF(X111=CK$6,CN$6,IF(X111=CK$7,CN$7,IF(X111=CK$8,CN$8,IF(X111=CK$9,CN$9,IF(X111=CK$10,CN$10,"")))))))</f>
        <v>3</v>
      </c>
      <c r="Z111" s="53">
        <f>p_Contendas!Z22</f>
        <v>4</v>
      </c>
      <c r="AA111" s="54" t="str">
        <f>p_Contendas!AA22</f>
        <v xml:space="preserve">sd </v>
      </c>
      <c r="AB111" s="39" t="str">
        <f>p_Contendas!AB22</f>
        <v>-</v>
      </c>
      <c r="AC111" s="166">
        <f>p_Contendas!AD22</f>
        <v>1744038.4418543</v>
      </c>
      <c r="AD111" s="166">
        <f>p_Contendas!AE22</f>
        <v>7529605.4277277002</v>
      </c>
      <c r="AE111" s="39">
        <f>p_Contendas!AF22</f>
        <v>869.9</v>
      </c>
      <c r="AF111" s="39">
        <f>p_Contendas!AG22</f>
        <v>10</v>
      </c>
      <c r="AG111" s="39">
        <f>p_Contendas!AH22</f>
        <v>0</v>
      </c>
      <c r="AH111" s="39"/>
      <c r="AI111" s="39"/>
      <c r="AJ111" s="31"/>
      <c r="AK111" t="str">
        <f>""</f>
        <v/>
      </c>
      <c r="AL111" t="str">
        <f>""</f>
        <v/>
      </c>
      <c r="AM111" t="str">
        <f>""</f>
        <v/>
      </c>
      <c r="AN111" s="36">
        <f>IF(AND(ISNUMBER(Q111),ISNUMBER(AA111)),MAX(AN$4:AN110)+1,0)</f>
        <v>0</v>
      </c>
      <c r="AO111" s="1">
        <f t="shared" si="91"/>
        <v>16.347562235212497</v>
      </c>
      <c r="AP111" s="1">
        <f t="shared" si="92"/>
        <v>1.1492331949911453E-4</v>
      </c>
      <c r="AQ111" s="36">
        <f>IF(AA111=CK$11,0,IF(AND(ISNUMBER(Y111),ISNUMBER(Q111)),MAX(AQ$4:AQ110)+1,0))</f>
        <v>0</v>
      </c>
      <c r="AR111" s="73" t="str">
        <f t="shared" si="96"/>
        <v/>
      </c>
      <c r="AS111" s="73" t="str">
        <f t="shared" si="76"/>
        <v/>
      </c>
      <c r="AT111" s="73" t="str">
        <f t="shared" si="97"/>
        <v/>
      </c>
      <c r="AU111" s="58" t="str">
        <f t="shared" si="98"/>
        <v/>
      </c>
      <c r="AV111" s="58" t="str">
        <f t="shared" si="93"/>
        <v/>
      </c>
      <c r="AW111" s="68" t="str">
        <f t="shared" si="77"/>
        <v/>
      </c>
      <c r="AX111" s="68" t="str">
        <f t="shared" si="74"/>
        <v/>
      </c>
      <c r="AY111" s="160" t="str">
        <f>IF(BH111="",BC111,IF(ISNUMBER(AX111),BC111-BH111,""))</f>
        <v/>
      </c>
      <c r="AZ111" s="160" t="str">
        <f>IF(ISNUMBER(AX111),IF(ISNUMBER(AY111-BD111),AY111-BD111,AY111),"")</f>
        <v/>
      </c>
      <c r="BA111" s="160"/>
      <c r="BB111" s="160"/>
      <c r="BC111" s="68" t="str">
        <f>IF($Q111&lt;=$AQ$3,INDEX($AC$4:$AE$141,$AR111,AE$3),"")</f>
        <v/>
      </c>
      <c r="BD111" s="188" t="str">
        <f>IF($Q111&lt;=$AQ$3,INDEX($Z$4:$AA$141,$AR111,AC$3),"")</f>
        <v/>
      </c>
      <c r="BE111" s="105" t="str">
        <f>IF($Q111&lt;=$AQ$3,INDEX($Z$4:$AA$141,$AR111,AD$3),"")</f>
        <v/>
      </c>
      <c r="BF111" s="71" t="s">
        <v>132</v>
      </c>
      <c r="BG111" s="105"/>
      <c r="BH111" s="158" t="str">
        <f>IF(AU111=BH$3,"",IF(ISNUMBER(AW111),IF(BH$2=0,ABS(BC111-BG111),BC111-BG111),""))</f>
        <v/>
      </c>
      <c r="BI111" s="170" t="str">
        <f>IF(ISNUMBER(BG111),IF(AS111=CS$4,CN$4,IF(AS111=CS$5,CN$5,IF(AS111=CS$6,CN$6,IF(AS111=CS$7,CN$7,IF(AS111=CS$8,CN$8,""))))),"")</f>
        <v/>
      </c>
      <c r="BJ111" s="171" t="str">
        <f>IF(ISNUMBER(BI111),INDEX(CU$4:CU$8,BI111,1),"")</f>
        <v/>
      </c>
      <c r="BK111" s="171" t="s">
        <v>132</v>
      </c>
      <c r="BL111" s="170"/>
      <c r="BM111" s="170" t="str">
        <f t="shared" si="78"/>
        <v/>
      </c>
      <c r="BN111" s="170">
        <f>IF(BI111=1,IF(BM111=1,MAX(BN$4:BN110)+1,0),0)</f>
        <v>0</v>
      </c>
      <c r="BO111" s="73" t="str">
        <f>IF(BM111="","",IF(BL111&lt;=BN$3,MATCH(Q111,BN$4:BN$141,0),""))</f>
        <v/>
      </c>
      <c r="BP111" s="198" t="str">
        <f>IF(ISNUMBER($BO111),IF(BM111="","",IF($BL111&lt;=$BN$3,INDEX($AU$4:$AZ$76,MATCH($Q111,$BN$4:$BN$76,0),BP$2),"")),"")</f>
        <v/>
      </c>
      <c r="BQ111" s="195" t="str">
        <f>IF(ISNUMBER($BO111),IF(BN111="","",IF($BL111&lt;=$BN$3,INDEX($AU$4:$AZ$76,MATCH($Q111,$BN$4:$BN$76,0),BQ$2),"")),"")</f>
        <v/>
      </c>
      <c r="BR111" s="196" t="str">
        <f>IF(ISNUMBER($BO111),IF(BO111="","",IF($BL111&lt;=$BN$3,INDEX($AU$4:$AZ$76,MATCH($Q111,$BN$4:$BN$76,0),BR$2),"")),"")</f>
        <v/>
      </c>
      <c r="BS111" s="196" t="str">
        <f>IF(ISNUMBER($BO111),IF(BP111="","",IF($BL111&lt;=$BN$3,INDEX($AU$4:$AZ$76,MATCH($Q111,$BN$4:$BN$76,0),BS$2),"")),"")</f>
        <v/>
      </c>
      <c r="BT111" s="197" t="str">
        <f>IF(ISNUMBER($BO111),IF(BQ111="","",IF($BL111&lt;=$BN$3,INDEX($AU$4:$AZ$76,MATCH($Q111,$BN$4:$BN$76,0),BT$2),"")),"")</f>
        <v/>
      </c>
      <c r="BU111" s="197" t="str">
        <f>IF(ISNUMBER($BO111),IF(BR111="","",IF($BL111&lt;=$BN$3,INDEX($AU$4:$AZ$76,MATCH($Q111,$BN$4:$BN$76,0),BU$2),"")),"")</f>
        <v/>
      </c>
      <c r="BV111" s="196" t="str">
        <f>IF(ISNUMBER($BO111),IF(BS111="","",IF($BL111&lt;=$BN$3,INDEX($AU$4:$BE$76,MATCH($Q111,$BN$4:$BN$76,0),BV$2),"")),"")</f>
        <v/>
      </c>
      <c r="BW111" s="195" t="str">
        <f t="shared" si="79"/>
        <v/>
      </c>
      <c r="BX111" s="196" t="str">
        <f t="shared" si="75"/>
        <v/>
      </c>
      <c r="BY111" s="195" t="str">
        <f t="shared" si="80"/>
        <v/>
      </c>
      <c r="BZ111" s="227" t="str">
        <f t="shared" si="81"/>
        <v/>
      </c>
      <c r="CA111" s="115" t="str">
        <f t="shared" si="89"/>
        <v/>
      </c>
      <c r="CB111" s="170" t="str">
        <f>IF(ISNUMBER($BO111),IF(BS111="","",IF($BL111&lt;=$BN$3,INDEX($AU$4:$BG$76,MATCH($Q111,$BN$4:$BN$76,0),CB$2),"")),"")</f>
        <v/>
      </c>
      <c r="CC111" s="170" t="str">
        <f>IF(ISNUMBER($BO111),IF(BS111="","",IF($BL111&lt;=$BN$3,INDEX($AU$4:$BG$76,MATCH($Q111,$BN$4:$BN$76,0),CC$2),"")),"")</f>
        <v/>
      </c>
      <c r="CD111" s="207" t="str">
        <f t="shared" si="82"/>
        <v/>
      </c>
      <c r="CE111" s="207" t="str">
        <f t="shared" si="83"/>
        <v/>
      </c>
      <c r="CF111" s="207" t="str">
        <f t="shared" si="84"/>
        <v/>
      </c>
      <c r="CG111" s="175"/>
      <c r="CH111" s="104"/>
      <c r="CI111" s="207"/>
      <c r="CJ111" s="172"/>
      <c r="CK111" s="175"/>
      <c r="CL111" s="175"/>
      <c r="CM111" s="104"/>
      <c r="CN111" s="104"/>
      <c r="CO111" s="104"/>
      <c r="CP111" s="104"/>
      <c r="CQ111" s="104" t="s">
        <v>132</v>
      </c>
      <c r="CR111" s="104"/>
      <c r="CS111" s="104"/>
      <c r="CT111" s="104"/>
      <c r="CU111" s="104"/>
      <c r="CV111" s="104"/>
      <c r="CW111" s="104"/>
      <c r="CX111" s="104"/>
      <c r="CY111" s="104"/>
      <c r="CZ111" s="104"/>
      <c r="DA111" s="104"/>
      <c r="DB111" s="104"/>
      <c r="DC111" s="104"/>
      <c r="DD111" s="104"/>
      <c r="DE111" s="104"/>
      <c r="DF111" s="104"/>
      <c r="DG111" s="104"/>
      <c r="DH111" s="104"/>
      <c r="DI111" s="104"/>
      <c r="DJ111" s="104"/>
      <c r="DK111" s="104"/>
      <c r="DL111" s="104"/>
      <c r="DM111" s="104"/>
    </row>
    <row r="112" spans="1:117" ht="14.25" customHeight="1" x14ac:dyDescent="0.25">
      <c r="A112" s="98">
        <f t="shared" si="85"/>
        <v>109</v>
      </c>
      <c r="B112" s="28"/>
      <c r="C112" s="116" t="s">
        <v>338</v>
      </c>
      <c r="D112" s="74" t="s">
        <v>147</v>
      </c>
      <c r="E112" s="74" t="s">
        <v>339</v>
      </c>
      <c r="F112" s="102">
        <v>460595</v>
      </c>
      <c r="G112" s="102">
        <v>7569395</v>
      </c>
      <c r="H112" s="95" t="s">
        <v>340</v>
      </c>
      <c r="I112" s="74" t="s">
        <v>295</v>
      </c>
      <c r="J112" s="74" t="s">
        <v>31</v>
      </c>
      <c r="K112" s="74">
        <v>36</v>
      </c>
      <c r="L112" s="86" t="str">
        <f t="shared" si="90"/>
        <v/>
      </c>
      <c r="M112" s="25" t="str">
        <f t="shared" si="95"/>
        <v xml:space="preserve">LMB08 </v>
      </c>
      <c r="N112" s="81">
        <f t="shared" si="99"/>
        <v>460595</v>
      </c>
      <c r="O112" s="81">
        <f t="shared" si="99"/>
        <v>7569395</v>
      </c>
      <c r="P112" s="30">
        <f t="shared" si="87"/>
        <v>20</v>
      </c>
      <c r="Q112" s="30">
        <f t="shared" si="88"/>
        <v>109</v>
      </c>
      <c r="R112" s="39" t="str">
        <f>p_Contendas!R23</f>
        <v>497862 m E</v>
      </c>
      <c r="S112" s="39" t="str">
        <f>p_Contendas!S23</f>
        <v>7578629 m S</v>
      </c>
      <c r="T112" s="39" t="str">
        <f>p_Contendas!T23</f>
        <v>.</v>
      </c>
      <c r="U112" s="164" t="str">
        <f>p_Contendas!U23</f>
        <v>AQ</v>
      </c>
      <c r="V112" s="38" t="str">
        <f>p_Contendas!V23</f>
        <v xml:space="preserve">ACT20 (PM-07) </v>
      </c>
      <c r="W112" s="39" t="str">
        <f>p_Contendas!W23</f>
        <v xml:space="preserve">PZ </v>
      </c>
      <c r="X112" s="38" t="str">
        <f>p_Contendas!X23</f>
        <v xml:space="preserve">PZ </v>
      </c>
      <c r="Y112" s="33">
        <f>IF(X112=CK$4,CN$4,IF(X112=CK$5,CN$5,IF(X112=CK$6,CN$6,IF(X112=CK$7,CN$7,IF(X112=CK$8,CN$8,IF(X112=CK$9,CN$9,IF(X112=CK$10,CN$10,"")))))))</f>
        <v>3</v>
      </c>
      <c r="Z112" s="53">
        <f>p_Contendas!Z23</f>
        <v>4</v>
      </c>
      <c r="AA112" s="54" t="str">
        <f>p_Contendas!AA23</f>
        <v xml:space="preserve">sd </v>
      </c>
      <c r="AB112" s="39" t="str">
        <f>p_Contendas!AB23</f>
        <v>-</v>
      </c>
      <c r="AC112" s="166">
        <f>p_Contendas!AD23</f>
        <v>1743992.9450387</v>
      </c>
      <c r="AD112" s="166">
        <f>p_Contendas!AE23</f>
        <v>7529637.6616692999</v>
      </c>
      <c r="AE112" s="39">
        <f>p_Contendas!AF23</f>
        <v>866</v>
      </c>
      <c r="AF112" s="39">
        <f>p_Contendas!AG23</f>
        <v>9</v>
      </c>
      <c r="AG112" s="39">
        <f>p_Contendas!AH23</f>
        <v>0</v>
      </c>
      <c r="AH112" s="39"/>
      <c r="AI112" s="39"/>
      <c r="AJ112" s="31"/>
      <c r="AK112" t="str">
        <f>""</f>
        <v/>
      </c>
      <c r="AL112" t="str">
        <f>""</f>
        <v/>
      </c>
      <c r="AM112" t="str">
        <f>""</f>
        <v/>
      </c>
      <c r="AN112" s="36">
        <f>IF(AND(ISNUMBER(Q112),ISNUMBER(AA112)),MAX(AN$4:AN111)+1,0)</f>
        <v>0</v>
      </c>
      <c r="AO112" s="1">
        <f t="shared" si="91"/>
        <v>16.347632218476754</v>
      </c>
      <c r="AP112" s="1">
        <f t="shared" si="92"/>
        <v>1.1440808677575949E-4</v>
      </c>
      <c r="AQ112" s="36">
        <f>IF(AA112=CK$11,0,IF(AND(ISNUMBER(Y112),ISNUMBER(Q112)),MAX(AQ$4:AQ111)+1,0))</f>
        <v>0</v>
      </c>
      <c r="AR112" s="73" t="str">
        <f t="shared" si="96"/>
        <v/>
      </c>
      <c r="AS112" s="73" t="str">
        <f t="shared" si="76"/>
        <v/>
      </c>
      <c r="AT112" s="73" t="str">
        <f t="shared" si="97"/>
        <v/>
      </c>
      <c r="AU112" s="58" t="str">
        <f t="shared" si="98"/>
        <v/>
      </c>
      <c r="AV112" s="58" t="str">
        <f t="shared" si="93"/>
        <v/>
      </c>
      <c r="AW112" s="68" t="str">
        <f t="shared" si="77"/>
        <v/>
      </c>
      <c r="AX112" s="68" t="str">
        <f t="shared" si="74"/>
        <v/>
      </c>
      <c r="AY112" s="160" t="str">
        <f>IF(BH112="",BC112,IF(ISNUMBER(AX112),BC112-BH112,""))</f>
        <v/>
      </c>
      <c r="AZ112" s="160" t="str">
        <f>IF(ISNUMBER(AX112),IF(ISNUMBER(AY112-BD112),AY112-BD112,AY112),"")</f>
        <v/>
      </c>
      <c r="BA112" s="160"/>
      <c r="BB112" s="160"/>
      <c r="BC112" s="68" t="str">
        <f>IF($Q112&lt;=$AQ$3,INDEX($AC$4:$AE$141,$AR112,AE$3),"")</f>
        <v/>
      </c>
      <c r="BD112" s="188" t="str">
        <f>IF($Q112&lt;=$AQ$3,INDEX($Z$4:$AA$141,$AR112,AC$3),"")</f>
        <v/>
      </c>
      <c r="BE112" s="105" t="str">
        <f>IF($Q112&lt;=$AQ$3,INDEX($Z$4:$AA$141,$AR112,AD$3),"")</f>
        <v/>
      </c>
      <c r="BF112" s="71" t="s">
        <v>132</v>
      </c>
      <c r="BG112" s="105"/>
      <c r="BH112" s="158" t="str">
        <f>IF(AU112=BH$3,"",IF(ISNUMBER(AW112),IF(BH$2=0,ABS(BC112-BG112),BC112-BG112),""))</f>
        <v/>
      </c>
      <c r="BI112" s="170" t="str">
        <f>IF(ISNUMBER(BG112),IF(AS112=CS$4,CN$4,IF(AS112=CS$5,CN$5,IF(AS112=CS$6,CN$6,IF(AS112=CS$7,CN$7,IF(AS112=CS$8,CN$8,""))))),"")</f>
        <v/>
      </c>
      <c r="BJ112" s="171" t="str">
        <f>IF(ISNUMBER(BI112),INDEX(CU$4:CU$8,BI112,1),"")</f>
        <v/>
      </c>
      <c r="BK112" s="171" t="s">
        <v>132</v>
      </c>
      <c r="BL112" s="170"/>
      <c r="BM112" s="170" t="str">
        <f t="shared" si="78"/>
        <v/>
      </c>
      <c r="BN112" s="170">
        <f>IF(BI112=1,IF(BM112=1,MAX(BN$4:BN111)+1,0),0)</f>
        <v>0</v>
      </c>
      <c r="BO112" s="73" t="str">
        <f>IF(BM112="","",IF(BL112&lt;=BN$3,MATCH(Q112,BN$4:BN$141,0),""))</f>
        <v/>
      </c>
      <c r="BP112" s="198" t="str">
        <f>IF(ISNUMBER($BO112),IF(BM112="","",IF($BL112&lt;=$BN$3,INDEX($AU$4:$AZ$76,MATCH($Q112,$BN$4:$BN$76,0),BP$2),"")),"")</f>
        <v/>
      </c>
      <c r="BQ112" s="195" t="str">
        <f>IF(ISNUMBER($BO112),IF(BN112="","",IF($BL112&lt;=$BN$3,INDEX($AU$4:$AZ$76,MATCH($Q112,$BN$4:$BN$76,0),BQ$2),"")),"")</f>
        <v/>
      </c>
      <c r="BR112" s="196" t="str">
        <f>IF(ISNUMBER($BO112),IF(BO112="","",IF($BL112&lt;=$BN$3,INDEX($AU$4:$AZ$76,MATCH($Q112,$BN$4:$BN$76,0),BR$2),"")),"")</f>
        <v/>
      </c>
      <c r="BS112" s="196" t="str">
        <f>IF(ISNUMBER($BO112),IF(BP112="","",IF($BL112&lt;=$BN$3,INDEX($AU$4:$AZ$76,MATCH($Q112,$BN$4:$BN$76,0),BS$2),"")),"")</f>
        <v/>
      </c>
      <c r="BT112" s="197" t="str">
        <f>IF(ISNUMBER($BO112),IF(BQ112="","",IF($BL112&lt;=$BN$3,INDEX($AU$4:$AZ$76,MATCH($Q112,$BN$4:$BN$76,0),BT$2),"")),"")</f>
        <v/>
      </c>
      <c r="BU112" s="197" t="str">
        <f>IF(ISNUMBER($BO112),IF(BR112="","",IF($BL112&lt;=$BN$3,INDEX($AU$4:$AZ$76,MATCH($Q112,$BN$4:$BN$76,0),BU$2),"")),"")</f>
        <v/>
      </c>
      <c r="BV112" s="196" t="str">
        <f>IF(ISNUMBER($BO112),IF(BS112="","",IF($BL112&lt;=$BN$3,INDEX($AU$4:$BE$76,MATCH($Q112,$BN$4:$BN$76,0),BV$2),"")),"")</f>
        <v/>
      </c>
      <c r="BW112" s="195" t="str">
        <f t="shared" si="79"/>
        <v/>
      </c>
      <c r="BX112" s="196" t="str">
        <f t="shared" si="75"/>
        <v/>
      </c>
      <c r="BY112" s="195" t="str">
        <f t="shared" si="80"/>
        <v/>
      </c>
      <c r="BZ112" s="227" t="str">
        <f t="shared" si="81"/>
        <v/>
      </c>
      <c r="CA112" s="115" t="str">
        <f t="shared" si="89"/>
        <v/>
      </c>
      <c r="CB112" s="170" t="str">
        <f>IF(ISNUMBER($BO112),IF(BS112="","",IF($BL112&lt;=$BN$3,INDEX($AU$4:$BG$76,MATCH($Q112,$BN$4:$BN$76,0),CB$2),"")),"")</f>
        <v/>
      </c>
      <c r="CC112" s="170" t="str">
        <f>IF(ISNUMBER($BO112),IF(BS112="","",IF($BL112&lt;=$BN$3,INDEX($AU$4:$BG$76,MATCH($Q112,$BN$4:$BN$76,0),CC$2),"")),"")</f>
        <v/>
      </c>
      <c r="CD112" s="207" t="str">
        <f t="shared" si="82"/>
        <v/>
      </c>
      <c r="CE112" s="207" t="str">
        <f t="shared" si="83"/>
        <v/>
      </c>
      <c r="CF112" s="207" t="str">
        <f t="shared" si="84"/>
        <v/>
      </c>
      <c r="CG112" s="175"/>
      <c r="CH112" s="104"/>
      <c r="CI112" s="207"/>
      <c r="CJ112" s="172"/>
      <c r="CK112" s="175"/>
      <c r="CL112" s="175"/>
      <c r="CM112" s="104"/>
      <c r="CN112" s="104"/>
      <c r="CO112" s="104"/>
      <c r="CP112" s="104"/>
      <c r="CQ112" s="104" t="s">
        <v>132</v>
      </c>
      <c r="CR112" s="104"/>
      <c r="CS112" s="104"/>
      <c r="CT112" s="104"/>
      <c r="CU112" s="104"/>
      <c r="CV112" s="104"/>
      <c r="CW112" s="104"/>
      <c r="CX112" s="104"/>
      <c r="CY112" s="104"/>
      <c r="CZ112" s="104"/>
      <c r="DA112" s="104"/>
      <c r="DB112" s="104"/>
      <c r="DC112" s="104"/>
      <c r="DD112" s="104"/>
      <c r="DE112" s="104"/>
      <c r="DF112" s="104"/>
      <c r="DG112" s="104"/>
      <c r="DH112" s="104"/>
      <c r="DI112" s="104"/>
      <c r="DJ112" s="104"/>
      <c r="DK112" s="104"/>
      <c r="DL112" s="104"/>
      <c r="DM112" s="104"/>
    </row>
    <row r="113" spans="1:117" ht="14.25" customHeight="1" x14ac:dyDescent="0.25">
      <c r="A113" s="98">
        <f t="shared" si="85"/>
        <v>110</v>
      </c>
      <c r="B113" s="28"/>
      <c r="C113" s="116" t="s">
        <v>338</v>
      </c>
      <c r="D113" s="74" t="s">
        <v>147</v>
      </c>
      <c r="E113" s="74" t="s">
        <v>339</v>
      </c>
      <c r="F113" s="102">
        <v>460595</v>
      </c>
      <c r="G113" s="102">
        <v>7569395</v>
      </c>
      <c r="H113" s="95" t="s">
        <v>340</v>
      </c>
      <c r="I113" s="74" t="s">
        <v>295</v>
      </c>
      <c r="J113" s="74" t="s">
        <v>31</v>
      </c>
      <c r="K113" s="74">
        <v>36</v>
      </c>
      <c r="L113" s="86" t="str">
        <f t="shared" si="90"/>
        <v/>
      </c>
      <c r="M113" s="25" t="str">
        <f t="shared" si="95"/>
        <v xml:space="preserve">LMB08 </v>
      </c>
      <c r="N113" s="81">
        <f t="shared" si="99"/>
        <v>460595</v>
      </c>
      <c r="O113" s="81">
        <f t="shared" si="99"/>
        <v>7569395</v>
      </c>
      <c r="P113" s="30">
        <f t="shared" si="87"/>
        <v>21</v>
      </c>
      <c r="Q113" s="30">
        <f t="shared" si="88"/>
        <v>110</v>
      </c>
      <c r="R113" s="39" t="str">
        <f>p_Contendas!R24</f>
        <v>497860 m E</v>
      </c>
      <c r="S113" s="39" t="str">
        <f>p_Contendas!S24</f>
        <v>7578608 m S</v>
      </c>
      <c r="T113" s="39" t="str">
        <f>p_Contendas!T24</f>
        <v>.</v>
      </c>
      <c r="U113" s="164" t="str">
        <f>p_Contendas!U24</f>
        <v>AQ</v>
      </c>
      <c r="V113" s="38" t="str">
        <f>p_Contendas!V24</f>
        <v xml:space="preserve">ACT21 (PM-08) </v>
      </c>
      <c r="W113" s="39" t="str">
        <f>p_Contendas!W24</f>
        <v xml:space="preserve">PZ </v>
      </c>
      <c r="X113" s="38" t="str">
        <f>p_Contendas!X24</f>
        <v xml:space="preserve">PZ </v>
      </c>
      <c r="Y113" s="33">
        <f>IF(X113=CK$4,CN$4,IF(X113=CK$5,CN$5,IF(X113=CK$6,CN$6,IF(X113=CK$7,CN$7,IF(X113=CK$8,CN$8,IF(X113=CK$9,CN$9,IF(X113=CK$10,CN$10,"")))))))</f>
        <v>3</v>
      </c>
      <c r="Z113" s="53">
        <f>p_Contendas!Z24</f>
        <v>4</v>
      </c>
      <c r="AA113" s="54" t="str">
        <f>p_Contendas!AA24</f>
        <v xml:space="preserve">sd </v>
      </c>
      <c r="AB113" s="39" t="str">
        <f>p_Contendas!AB24</f>
        <v>-</v>
      </c>
      <c r="AC113" s="166">
        <f>p_Contendas!AD24</f>
        <v>1743989.2215257999</v>
      </c>
      <c r="AD113" s="166">
        <f>p_Contendas!AE24</f>
        <v>7529616.4867268</v>
      </c>
      <c r="AE113" s="39">
        <f>p_Contendas!AF24</f>
        <v>867.6</v>
      </c>
      <c r="AF113" s="39">
        <f>p_Contendas!AG24</f>
        <v>8</v>
      </c>
      <c r="AG113" s="39">
        <f>p_Contendas!AH24</f>
        <v>0</v>
      </c>
      <c r="AH113" s="39"/>
      <c r="AI113" s="39"/>
      <c r="AJ113" s="31"/>
      <c r="AK113" t="str">
        <f>""</f>
        <v/>
      </c>
      <c r="AL113" t="str">
        <f>""</f>
        <v/>
      </c>
      <c r="AM113" t="str">
        <f>""</f>
        <v/>
      </c>
      <c r="AN113" s="36">
        <f>IF(AND(ISNUMBER(Q113),ISNUMBER(AA113)),MAX(AN$4:AN112)+1,0)</f>
        <v>0</v>
      </c>
      <c r="AO113" s="1">
        <f t="shared" si="91"/>
        <v>16.347586245458157</v>
      </c>
      <c r="AP113" s="1">
        <f t="shared" si="92"/>
        <v>1.1461946430328977E-4</v>
      </c>
      <c r="AQ113" s="36">
        <f>IF(AA113=CK$11,0,IF(AND(ISNUMBER(Y113),ISNUMBER(Q113)),MAX(AQ$4:AQ112)+1,0))</f>
        <v>0</v>
      </c>
      <c r="AR113" s="73" t="str">
        <f t="shared" si="96"/>
        <v/>
      </c>
      <c r="AS113" s="73" t="str">
        <f t="shared" si="76"/>
        <v/>
      </c>
      <c r="AT113" s="73" t="str">
        <f t="shared" si="97"/>
        <v/>
      </c>
      <c r="AU113" s="58" t="str">
        <f t="shared" si="98"/>
        <v/>
      </c>
      <c r="AV113" s="58" t="str">
        <f t="shared" si="93"/>
        <v/>
      </c>
      <c r="AW113" s="68" t="str">
        <f t="shared" si="77"/>
        <v/>
      </c>
      <c r="AX113" s="68" t="str">
        <f t="shared" si="74"/>
        <v/>
      </c>
      <c r="AY113" s="160" t="str">
        <f>IF(BH113="",BC113,IF(ISNUMBER(AX113),BC113-BH113,""))</f>
        <v/>
      </c>
      <c r="AZ113" s="160" t="str">
        <f>IF(ISNUMBER(AX113),IF(ISNUMBER(AY113-BD113),AY113-BD113,AY113),"")</f>
        <v/>
      </c>
      <c r="BA113" s="160"/>
      <c r="BB113" s="160"/>
      <c r="BC113" s="68" t="str">
        <f>IF($Q113&lt;=$AQ$3,INDEX($AC$4:$AE$141,$AR113,AE$3),"")</f>
        <v/>
      </c>
      <c r="BD113" s="188" t="str">
        <f>IF($Q113&lt;=$AQ$3,INDEX($Z$4:$AA$141,$AR113,AC$3),"")</f>
        <v/>
      </c>
      <c r="BE113" s="105" t="str">
        <f>IF($Q113&lt;=$AQ$3,INDEX($Z$4:$AA$141,$AR113,AD$3),"")</f>
        <v/>
      </c>
      <c r="BF113" s="71" t="s">
        <v>132</v>
      </c>
      <c r="BG113" s="105"/>
      <c r="BH113" s="158" t="str">
        <f>IF(AU113=BH$3,"",IF(ISNUMBER(AW113),IF(BH$2=0,ABS(BC113-BG113),BC113-BG113),""))</f>
        <v/>
      </c>
      <c r="BI113" s="170" t="str">
        <f>IF(ISNUMBER(BG113),IF(AS113=CS$4,CN$4,IF(AS113=CS$5,CN$5,IF(AS113=CS$6,CN$6,IF(AS113=CS$7,CN$7,IF(AS113=CS$8,CN$8,""))))),"")</f>
        <v/>
      </c>
      <c r="BJ113" s="171" t="str">
        <f>IF(ISNUMBER(BI113),INDEX(CU$4:CU$8,BI113,1),"")</f>
        <v/>
      </c>
      <c r="BK113" s="171" t="s">
        <v>132</v>
      </c>
      <c r="BL113" s="170"/>
      <c r="BM113" s="170" t="str">
        <f t="shared" si="78"/>
        <v/>
      </c>
      <c r="BN113" s="170">
        <f>IF(BI113=1,IF(BM113=1,MAX(BN$4:BN112)+1,0),0)</f>
        <v>0</v>
      </c>
      <c r="BO113" s="73" t="str">
        <f>IF(BM113="","",IF(BL113&lt;=BN$3,MATCH(Q113,BN$4:BN$141,0),""))</f>
        <v/>
      </c>
      <c r="BP113" s="198" t="str">
        <f>IF(ISNUMBER($BO113),IF(BM113="","",IF($BL113&lt;=$BN$3,INDEX($AU$4:$AZ$76,MATCH($Q113,$BN$4:$BN$76,0),BP$2),"")),"")</f>
        <v/>
      </c>
      <c r="BQ113" s="195" t="str">
        <f>IF(ISNUMBER($BO113),IF(BN113="","",IF($BL113&lt;=$BN$3,INDEX($AU$4:$AZ$76,MATCH($Q113,$BN$4:$BN$76,0),BQ$2),"")),"")</f>
        <v/>
      </c>
      <c r="BR113" s="196" t="str">
        <f>IF(ISNUMBER($BO113),IF(BO113="","",IF($BL113&lt;=$BN$3,INDEX($AU$4:$AZ$76,MATCH($Q113,$BN$4:$BN$76,0),BR$2),"")),"")</f>
        <v/>
      </c>
      <c r="BS113" s="196" t="str">
        <f>IF(ISNUMBER($BO113),IF(BP113="","",IF($BL113&lt;=$BN$3,INDEX($AU$4:$AZ$76,MATCH($Q113,$BN$4:$BN$76,0),BS$2),"")),"")</f>
        <v/>
      </c>
      <c r="BT113" s="197" t="str">
        <f>IF(ISNUMBER($BO113),IF(BQ113="","",IF($BL113&lt;=$BN$3,INDEX($AU$4:$AZ$76,MATCH($Q113,$BN$4:$BN$76,0),BT$2),"")),"")</f>
        <v/>
      </c>
      <c r="BU113" s="197" t="str">
        <f>IF(ISNUMBER($BO113),IF(BR113="","",IF($BL113&lt;=$BN$3,INDEX($AU$4:$AZ$76,MATCH($Q113,$BN$4:$BN$76,0),BU$2),"")),"")</f>
        <v/>
      </c>
      <c r="BV113" s="196" t="str">
        <f>IF(ISNUMBER($BO113),IF(BS113="","",IF($BL113&lt;=$BN$3,INDEX($AU$4:$BE$76,MATCH($Q113,$BN$4:$BN$76,0),BV$2),"")),"")</f>
        <v/>
      </c>
      <c r="BW113" s="195" t="str">
        <f t="shared" si="79"/>
        <v/>
      </c>
      <c r="BX113" s="196" t="str">
        <f t="shared" si="75"/>
        <v/>
      </c>
      <c r="BY113" s="195" t="str">
        <f t="shared" si="80"/>
        <v/>
      </c>
      <c r="BZ113" s="227" t="str">
        <f t="shared" si="81"/>
        <v/>
      </c>
      <c r="CA113" s="115" t="str">
        <f t="shared" si="89"/>
        <v/>
      </c>
      <c r="CB113" s="170" t="str">
        <f>IF(ISNUMBER($BO113),IF(BS113="","",IF($BL113&lt;=$BN$3,INDEX($AU$4:$BG$76,MATCH($Q113,$BN$4:$BN$76,0),CB$2),"")),"")</f>
        <v/>
      </c>
      <c r="CC113" s="170" t="str">
        <f>IF(ISNUMBER($BO113),IF(BS113="","",IF($BL113&lt;=$BN$3,INDEX($AU$4:$BG$76,MATCH($Q113,$BN$4:$BN$76,0),CC$2),"")),"")</f>
        <v/>
      </c>
      <c r="CD113" s="207" t="str">
        <f t="shared" si="82"/>
        <v/>
      </c>
      <c r="CE113" s="207" t="str">
        <f t="shared" si="83"/>
        <v/>
      </c>
      <c r="CF113" s="207" t="str">
        <f t="shared" si="84"/>
        <v/>
      </c>
      <c r="CG113" s="175"/>
      <c r="CH113" s="104"/>
      <c r="CI113" s="207"/>
      <c r="CJ113" s="172"/>
      <c r="CK113" s="175"/>
      <c r="CL113" s="175"/>
      <c r="CM113" s="104"/>
      <c r="CN113" s="104"/>
      <c r="CO113" s="104"/>
      <c r="CP113" s="104"/>
      <c r="CQ113" s="104" t="s">
        <v>132</v>
      </c>
      <c r="CR113" s="104"/>
      <c r="CS113" s="104"/>
      <c r="CT113" s="104"/>
      <c r="CU113" s="104"/>
      <c r="CV113" s="104"/>
      <c r="CW113" s="104"/>
      <c r="CX113" s="104"/>
      <c r="CY113" s="104"/>
      <c r="CZ113" s="104"/>
      <c r="DA113" s="104"/>
      <c r="DB113" s="104"/>
      <c r="DC113" s="104"/>
      <c r="DD113" s="104"/>
      <c r="DE113" s="104"/>
      <c r="DF113" s="104"/>
      <c r="DG113" s="104"/>
      <c r="DH113" s="104"/>
      <c r="DI113" s="104"/>
      <c r="DJ113" s="104"/>
      <c r="DK113" s="104"/>
      <c r="DL113" s="104"/>
      <c r="DM113" s="104"/>
    </row>
    <row r="114" spans="1:117" ht="14.25" customHeight="1" x14ac:dyDescent="0.25">
      <c r="A114" s="98">
        <f t="shared" si="85"/>
        <v>111</v>
      </c>
      <c r="B114" s="28"/>
      <c r="C114" s="116" t="s">
        <v>338</v>
      </c>
      <c r="D114" s="74" t="s">
        <v>147</v>
      </c>
      <c r="E114" s="74" t="s">
        <v>339</v>
      </c>
      <c r="F114" s="102">
        <v>460595</v>
      </c>
      <c r="G114" s="102">
        <v>7569395</v>
      </c>
      <c r="H114" s="95" t="s">
        <v>340</v>
      </c>
      <c r="I114" s="74" t="s">
        <v>295</v>
      </c>
      <c r="J114" s="74" t="s">
        <v>31</v>
      </c>
      <c r="K114" s="74">
        <v>36</v>
      </c>
      <c r="L114" s="86" t="str">
        <f t="shared" si="90"/>
        <v/>
      </c>
      <c r="M114" s="25" t="str">
        <f t="shared" si="95"/>
        <v xml:space="preserve">LMB08 </v>
      </c>
      <c r="N114" s="81">
        <f t="shared" si="99"/>
        <v>460595</v>
      </c>
      <c r="O114" s="81">
        <f t="shared" si="99"/>
        <v>7569395</v>
      </c>
      <c r="P114" s="30">
        <f t="shared" si="87"/>
        <v>22</v>
      </c>
      <c r="Q114" s="30">
        <f t="shared" si="88"/>
        <v>111</v>
      </c>
      <c r="R114" s="39" t="str">
        <f>p_Contendas!R25</f>
        <v>497910 m E</v>
      </c>
      <c r="S114" s="39" t="str">
        <f>p_Contendas!S25</f>
        <v>7578602 m S</v>
      </c>
      <c r="T114" s="39" t="str">
        <f>p_Contendas!T25</f>
        <v>.</v>
      </c>
      <c r="U114" s="164" t="str">
        <f>p_Contendas!U25</f>
        <v>AQ</v>
      </c>
      <c r="V114" s="38" t="str">
        <f>p_Contendas!V25</f>
        <v xml:space="preserve">ACT22 (PM-05) </v>
      </c>
      <c r="W114" s="39" t="str">
        <f>p_Contendas!W25</f>
        <v xml:space="preserve">PZ </v>
      </c>
      <c r="X114" s="38" t="str">
        <f>p_Contendas!X25</f>
        <v xml:space="preserve">PZ </v>
      </c>
      <c r="Y114" s="33">
        <f>IF(X114=CK$4,CN$4,IF(X114=CK$5,CN$5,IF(X114=CK$6,CN$6,IF(X114=CK$7,CN$7,IF(X114=CK$8,CN$8,IF(X114=CK$9,CN$9,IF(X114=CK$10,CN$10,"")))))))</f>
        <v>3</v>
      </c>
      <c r="Z114" s="53">
        <f>p_Contendas!Z25</f>
        <v>4</v>
      </c>
      <c r="AA114" s="54" t="str">
        <f>p_Contendas!AA25</f>
        <v xml:space="preserve">sd </v>
      </c>
      <c r="AB114" s="39" t="str">
        <f>p_Contendas!AB25</f>
        <v>-</v>
      </c>
      <c r="AC114" s="166">
        <f>p_Contendas!AD25</f>
        <v>1744039.5383867</v>
      </c>
      <c r="AD114" s="166">
        <f>p_Contendas!AE25</f>
        <v>7529606.3632393004</v>
      </c>
      <c r="AE114" s="39">
        <f>p_Contendas!AF25</f>
        <v>869.8</v>
      </c>
      <c r="AF114" s="39">
        <f>p_Contendas!AG25</f>
        <v>7</v>
      </c>
      <c r="AG114" s="39">
        <f>p_Contendas!AH25</f>
        <v>0</v>
      </c>
      <c r="AH114" s="39"/>
      <c r="AI114" s="39"/>
      <c r="AJ114" s="31"/>
      <c r="AK114" t="str">
        <f>""</f>
        <v/>
      </c>
      <c r="AL114" t="str">
        <f>""</f>
        <v/>
      </c>
      <c r="AM114" t="str">
        <f>""</f>
        <v/>
      </c>
      <c r="AN114" s="36">
        <f>IF(AND(ISNUMBER(Q114),ISNUMBER(AA114)),MAX(AN$4:AN113)+1,0)</f>
        <v>0</v>
      </c>
      <c r="AO114" s="1">
        <f t="shared" si="91"/>
        <v>16.347564266306193</v>
      </c>
      <c r="AP114" s="1">
        <f t="shared" si="92"/>
        <v>1.1491010840364387E-4</v>
      </c>
      <c r="AQ114" s="36">
        <f>IF(AA114=CK$11,0,IF(AND(ISNUMBER(Y114),ISNUMBER(Q114)),MAX(AQ$4:AQ113)+1,0))</f>
        <v>0</v>
      </c>
      <c r="AR114" s="73" t="str">
        <f t="shared" si="96"/>
        <v/>
      </c>
      <c r="AS114" s="73" t="str">
        <f t="shared" si="76"/>
        <v/>
      </c>
      <c r="AT114" s="73" t="str">
        <f t="shared" si="97"/>
        <v/>
      </c>
      <c r="AU114" s="58" t="str">
        <f t="shared" si="98"/>
        <v/>
      </c>
      <c r="AV114" s="58" t="str">
        <f t="shared" si="93"/>
        <v/>
      </c>
      <c r="AW114" s="68" t="str">
        <f t="shared" si="77"/>
        <v/>
      </c>
      <c r="AX114" s="68" t="str">
        <f t="shared" si="74"/>
        <v/>
      </c>
      <c r="AY114" s="160" t="str">
        <f>IF(BH114="",BC114,IF(ISNUMBER(AX114),BC114-BH114,""))</f>
        <v/>
      </c>
      <c r="AZ114" s="160" t="str">
        <f>IF(ISNUMBER(AX114),IF(ISNUMBER(AY114-BD114),AY114-BD114,AY114),"")</f>
        <v/>
      </c>
      <c r="BA114" s="160"/>
      <c r="BB114" s="160"/>
      <c r="BC114" s="68" t="str">
        <f>IF($Q114&lt;=$AQ$3,INDEX($AC$4:$AE$141,$AR114,AE$3),"")</f>
        <v/>
      </c>
      <c r="BD114" s="188" t="str">
        <f>IF($Q114&lt;=$AQ$3,INDEX($Z$4:$AA$141,$AR114,AC$3),"")</f>
        <v/>
      </c>
      <c r="BE114" s="105" t="str">
        <f>IF($Q114&lt;=$AQ$3,INDEX($Z$4:$AA$141,$AR114,AD$3),"")</f>
        <v/>
      </c>
      <c r="BF114" s="71" t="s">
        <v>132</v>
      </c>
      <c r="BG114" s="105"/>
      <c r="BH114" s="158" t="str">
        <f>IF(AU114=BH$3,"",IF(ISNUMBER(AW114),IF(BH$2=0,ABS(BC114-BG114),BC114-BG114),""))</f>
        <v/>
      </c>
      <c r="BI114" s="170" t="str">
        <f>IF(ISNUMBER(BG114),IF(AS114=CS$4,CN$4,IF(AS114=CS$5,CN$5,IF(AS114=CS$6,CN$6,IF(AS114=CS$7,CN$7,IF(AS114=CS$8,CN$8,""))))),"")</f>
        <v/>
      </c>
      <c r="BJ114" s="171" t="str">
        <f>IF(ISNUMBER(BI114),INDEX(CU$4:CU$8,BI114,1),"")</f>
        <v/>
      </c>
      <c r="BK114" s="171" t="s">
        <v>132</v>
      </c>
      <c r="BL114" s="170"/>
      <c r="BM114" s="170" t="str">
        <f t="shared" si="78"/>
        <v/>
      </c>
      <c r="BN114" s="170">
        <f>IF(BI114=1,IF(BM114=1,MAX(BN$4:BN113)+1,0),0)</f>
        <v>0</v>
      </c>
      <c r="BO114" s="73" t="str">
        <f>IF(BM114="","",IF(BL114&lt;=BN$3,MATCH(Q114,BN$4:BN$141,0),""))</f>
        <v/>
      </c>
      <c r="BP114" s="198" t="str">
        <f>IF(ISNUMBER($BO114),IF(BM114="","",IF($BL114&lt;=$BN$3,INDEX($AU$4:$AZ$76,MATCH($Q114,$BN$4:$BN$76,0),BP$2),"")),"")</f>
        <v/>
      </c>
      <c r="BQ114" s="195" t="str">
        <f>IF(ISNUMBER($BO114),IF(BN114="","",IF($BL114&lt;=$BN$3,INDEX($AU$4:$AZ$76,MATCH($Q114,$BN$4:$BN$76,0),BQ$2),"")),"")</f>
        <v/>
      </c>
      <c r="BR114" s="196" t="str">
        <f>IF(ISNUMBER($BO114),IF(BO114="","",IF($BL114&lt;=$BN$3,INDEX($AU$4:$AZ$76,MATCH($Q114,$BN$4:$BN$76,0),BR$2),"")),"")</f>
        <v/>
      </c>
      <c r="BS114" s="196" t="str">
        <f>IF(ISNUMBER($BO114),IF(BP114="","",IF($BL114&lt;=$BN$3,INDEX($AU$4:$AZ$76,MATCH($Q114,$BN$4:$BN$76,0),BS$2),"")),"")</f>
        <v/>
      </c>
      <c r="BT114" s="197" t="str">
        <f>IF(ISNUMBER($BO114),IF(BQ114="","",IF($BL114&lt;=$BN$3,INDEX($AU$4:$AZ$76,MATCH($Q114,$BN$4:$BN$76,0),BT$2),"")),"")</f>
        <v/>
      </c>
      <c r="BU114" s="197" t="str">
        <f>IF(ISNUMBER($BO114),IF(BR114="","",IF($BL114&lt;=$BN$3,INDEX($AU$4:$AZ$76,MATCH($Q114,$BN$4:$BN$76,0),BU$2),"")),"")</f>
        <v/>
      </c>
      <c r="BV114" s="196" t="str">
        <f>IF(ISNUMBER($BO114),IF(BS114="","",IF($BL114&lt;=$BN$3,INDEX($AU$4:$BE$76,MATCH($Q114,$BN$4:$BN$76,0),BV$2),"")),"")</f>
        <v/>
      </c>
      <c r="BW114" s="195" t="str">
        <f t="shared" si="79"/>
        <v/>
      </c>
      <c r="BX114" s="196" t="str">
        <f t="shared" si="75"/>
        <v/>
      </c>
      <c r="BY114" s="195" t="str">
        <f t="shared" si="80"/>
        <v/>
      </c>
      <c r="BZ114" s="227" t="str">
        <f t="shared" si="81"/>
        <v/>
      </c>
      <c r="CA114" s="115" t="str">
        <f t="shared" si="89"/>
        <v/>
      </c>
      <c r="CB114" s="170" t="str">
        <f>IF(ISNUMBER($BO114),IF(BS114="","",IF($BL114&lt;=$BN$3,INDEX($AU$4:$BG$76,MATCH($Q114,$BN$4:$BN$76,0),CB$2),"")),"")</f>
        <v/>
      </c>
      <c r="CC114" s="170" t="str">
        <f>IF(ISNUMBER($BO114),IF(BS114="","",IF($BL114&lt;=$BN$3,INDEX($AU$4:$BG$76,MATCH($Q114,$BN$4:$BN$76,0),CC$2),"")),"")</f>
        <v/>
      </c>
      <c r="CD114" s="207" t="str">
        <f t="shared" si="82"/>
        <v/>
      </c>
      <c r="CE114" s="207" t="str">
        <f t="shared" si="83"/>
        <v/>
      </c>
      <c r="CF114" s="207" t="str">
        <f t="shared" si="84"/>
        <v/>
      </c>
      <c r="CG114" s="175"/>
      <c r="CH114" s="104"/>
      <c r="CI114" s="207"/>
      <c r="CJ114" s="172"/>
      <c r="CK114" s="175"/>
      <c r="CL114" s="175"/>
      <c r="CM114" s="104"/>
      <c r="CN114" s="104"/>
      <c r="CO114" s="104"/>
      <c r="CP114" s="104"/>
      <c r="CQ114" s="104" t="s">
        <v>132</v>
      </c>
      <c r="CR114" s="104"/>
      <c r="CS114" s="104"/>
      <c r="CT114" s="104"/>
      <c r="CU114" s="104"/>
      <c r="CV114" s="104"/>
      <c r="CW114" s="104"/>
      <c r="CX114" s="104"/>
      <c r="CY114" s="104"/>
      <c r="CZ114" s="104"/>
      <c r="DA114" s="104"/>
      <c r="DB114" s="104"/>
      <c r="DC114" s="104"/>
      <c r="DD114" s="104"/>
      <c r="DE114" s="104"/>
      <c r="DF114" s="104"/>
      <c r="DG114" s="104"/>
      <c r="DH114" s="104"/>
      <c r="DI114" s="104"/>
      <c r="DJ114" s="104"/>
      <c r="DK114" s="104"/>
      <c r="DL114" s="104"/>
      <c r="DM114" s="104"/>
    </row>
    <row r="115" spans="1:117" ht="14.25" customHeight="1" x14ac:dyDescent="0.25">
      <c r="A115" s="98">
        <f t="shared" si="85"/>
        <v>112</v>
      </c>
      <c r="B115" s="28"/>
      <c r="C115" s="116" t="s">
        <v>338</v>
      </c>
      <c r="D115" s="74" t="s">
        <v>147</v>
      </c>
      <c r="E115" s="74" t="s">
        <v>339</v>
      </c>
      <c r="F115" s="102">
        <v>460595</v>
      </c>
      <c r="G115" s="102">
        <v>7569395</v>
      </c>
      <c r="H115" s="95" t="s">
        <v>340</v>
      </c>
      <c r="I115" s="74" t="s">
        <v>295</v>
      </c>
      <c r="J115" s="74" t="s">
        <v>31</v>
      </c>
      <c r="K115" s="74">
        <v>36</v>
      </c>
      <c r="L115" s="86" t="str">
        <f t="shared" si="90"/>
        <v/>
      </c>
      <c r="M115" s="25" t="str">
        <f t="shared" si="95"/>
        <v xml:space="preserve">LMB08 </v>
      </c>
      <c r="N115" s="81">
        <f t="shared" si="99"/>
        <v>460595</v>
      </c>
      <c r="O115" s="81">
        <f t="shared" si="99"/>
        <v>7569395</v>
      </c>
      <c r="P115" s="30">
        <f t="shared" si="87"/>
        <v>23</v>
      </c>
      <c r="Q115" s="30">
        <f t="shared" si="88"/>
        <v>112</v>
      </c>
      <c r="R115" s="39" t="str">
        <f>p_Contendas!R26</f>
        <v>497872 m E</v>
      </c>
      <c r="S115" s="39" t="str">
        <f>p_Contendas!S26</f>
        <v>7578592 m S</v>
      </c>
      <c r="T115" s="39" t="str">
        <f>p_Contendas!T26</f>
        <v>.</v>
      </c>
      <c r="U115" s="164" t="str">
        <f>p_Contendas!U26</f>
        <v>AQ</v>
      </c>
      <c r="V115" s="38" t="str">
        <f>p_Contendas!V26</f>
        <v xml:space="preserve">ACT23 (PM-09) </v>
      </c>
      <c r="W115" s="39" t="str">
        <f>p_Contendas!W26</f>
        <v xml:space="preserve">PZ </v>
      </c>
      <c r="X115" s="38" t="str">
        <f>p_Contendas!X26</f>
        <v xml:space="preserve">PZ </v>
      </c>
      <c r="Y115" s="33">
        <f>IF(X115=CK$4,CN$4,IF(X115=CK$5,CN$5,IF(X115=CK$6,CN$6,IF(X115=CK$7,CN$7,IF(X115=CK$8,CN$8,IF(X115=CK$9,CN$9,IF(X115=CK$10,CN$10,"")))))))</f>
        <v>3</v>
      </c>
      <c r="Z115" s="53">
        <f>p_Contendas!Z26</f>
        <v>4</v>
      </c>
      <c r="AA115" s="54" t="str">
        <f>p_Contendas!AA26</f>
        <v xml:space="preserve">sd </v>
      </c>
      <c r="AB115" s="39" t="str">
        <f>p_Contendas!AB26</f>
        <v>-</v>
      </c>
      <c r="AC115" s="166">
        <f>p_Contendas!AD26</f>
        <v>1744000.1247673</v>
      </c>
      <c r="AD115" s="166">
        <f>p_Contendas!AE26</f>
        <v>7529599.2641569003</v>
      </c>
      <c r="AE115" s="39">
        <f>p_Contendas!AF26</f>
        <v>869.5</v>
      </c>
      <c r="AF115" s="39">
        <f>p_Contendas!AG26</f>
        <v>6</v>
      </c>
      <c r="AG115" s="39">
        <f>p_Contendas!AH26</f>
        <v>0</v>
      </c>
      <c r="AH115" s="39"/>
      <c r="AI115" s="39"/>
      <c r="AJ115" s="31"/>
      <c r="AK115" t="str">
        <f>""</f>
        <v/>
      </c>
      <c r="AL115" t="str">
        <f>""</f>
        <v/>
      </c>
      <c r="AM115" t="str">
        <f>""</f>
        <v/>
      </c>
      <c r="AN115" s="36">
        <f>IF(AND(ISNUMBER(Q115),ISNUMBER(AA115)),MAX(AN$4:AN114)+1,0)</f>
        <v>0</v>
      </c>
      <c r="AO115" s="1">
        <f t="shared" si="91"/>
        <v>16.347548853454555</v>
      </c>
      <c r="AP115" s="1">
        <f t="shared" si="92"/>
        <v>1.1487047511723196E-4</v>
      </c>
      <c r="AQ115" s="36">
        <f>IF(AA115=CK$11,0,IF(AND(ISNUMBER(Y115),ISNUMBER(Q115)),MAX(AQ$4:AQ114)+1,0))</f>
        <v>0</v>
      </c>
      <c r="AR115" s="73" t="str">
        <f t="shared" si="96"/>
        <v/>
      </c>
      <c r="AS115" s="73" t="str">
        <f t="shared" si="76"/>
        <v/>
      </c>
      <c r="AT115" s="73" t="str">
        <f t="shared" si="97"/>
        <v/>
      </c>
      <c r="AU115" s="58" t="str">
        <f t="shared" si="98"/>
        <v/>
      </c>
      <c r="AV115" s="58" t="str">
        <f t="shared" si="93"/>
        <v/>
      </c>
      <c r="AW115" s="68" t="str">
        <f t="shared" si="77"/>
        <v/>
      </c>
      <c r="AX115" s="68" t="str">
        <f t="shared" si="74"/>
        <v/>
      </c>
      <c r="AY115" s="160" t="str">
        <f>IF(BH115="",BC115,IF(ISNUMBER(AX115),BC115-BH115,""))</f>
        <v/>
      </c>
      <c r="AZ115" s="160" t="str">
        <f>IF(ISNUMBER(AX115),IF(ISNUMBER(AY115-BD115),AY115-BD115,AY115),"")</f>
        <v/>
      </c>
      <c r="BA115" s="160"/>
      <c r="BB115" s="160"/>
      <c r="BC115" s="68" t="str">
        <f>IF($Q115&lt;=$AQ$3,INDEX($AC$4:$AE$141,$AR115,AE$3),"")</f>
        <v/>
      </c>
      <c r="BD115" s="188" t="str">
        <f>IF($Q115&lt;=$AQ$3,INDEX($Z$4:$AA$141,$AR115,AC$3),"")</f>
        <v/>
      </c>
      <c r="BE115" s="105" t="str">
        <f>IF($Q115&lt;=$AQ$3,INDEX($Z$4:$AA$141,$AR115,AD$3),"")</f>
        <v/>
      </c>
      <c r="BF115" s="71" t="s">
        <v>132</v>
      </c>
      <c r="BG115" s="105"/>
      <c r="BH115" s="158" t="str">
        <f>IF(AU115=BH$3,"",IF(ISNUMBER(AW115),IF(BH$2=0,ABS(BC115-BG115),BC115-BG115),""))</f>
        <v/>
      </c>
      <c r="BI115" s="170" t="str">
        <f>IF(ISNUMBER(BG115),IF(AS115=CS$4,CN$4,IF(AS115=CS$5,CN$5,IF(AS115=CS$6,CN$6,IF(AS115=CS$7,CN$7,IF(AS115=CS$8,CN$8,""))))),"")</f>
        <v/>
      </c>
      <c r="BJ115" s="171" t="str">
        <f>IF(ISNUMBER(BI115),INDEX(CU$4:CU$8,BI115,1),"")</f>
        <v/>
      </c>
      <c r="BK115" s="171" t="s">
        <v>132</v>
      </c>
      <c r="BL115" s="170"/>
      <c r="BM115" s="170" t="str">
        <f t="shared" si="78"/>
        <v/>
      </c>
      <c r="BN115" s="170">
        <f>IF(BI115=1,IF(BM115=1,MAX(BN$4:BN114)+1,0),0)</f>
        <v>0</v>
      </c>
      <c r="BO115" s="73" t="str">
        <f>IF(BM115="","",IF(BL115&lt;=BN$3,MATCH(Q115,BN$4:BN$141,0),""))</f>
        <v/>
      </c>
      <c r="BP115" s="198" t="str">
        <f>IF(ISNUMBER($BO115),IF(BM115="","",IF($BL115&lt;=$BN$3,INDEX($AU$4:$AZ$76,MATCH($Q115,$BN$4:$BN$76,0),BP$2),"")),"")</f>
        <v/>
      </c>
      <c r="BQ115" s="195" t="str">
        <f>IF(ISNUMBER($BO115),IF(BN115="","",IF($BL115&lt;=$BN$3,INDEX($AU$4:$AZ$76,MATCH($Q115,$BN$4:$BN$76,0),BQ$2),"")),"")</f>
        <v/>
      </c>
      <c r="BR115" s="196" t="str">
        <f>IF(ISNUMBER($BO115),IF(BO115="","",IF($BL115&lt;=$BN$3,INDEX($AU$4:$AZ$76,MATCH($Q115,$BN$4:$BN$76,0),BR$2),"")),"")</f>
        <v/>
      </c>
      <c r="BS115" s="196" t="str">
        <f>IF(ISNUMBER($BO115),IF(BP115="","",IF($BL115&lt;=$BN$3,INDEX($AU$4:$AZ$76,MATCH($Q115,$BN$4:$BN$76,0),BS$2),"")),"")</f>
        <v/>
      </c>
      <c r="BT115" s="197" t="str">
        <f>IF(ISNUMBER($BO115),IF(BQ115="","",IF($BL115&lt;=$BN$3,INDEX($AU$4:$AZ$76,MATCH($Q115,$BN$4:$BN$76,0),BT$2),"")),"")</f>
        <v/>
      </c>
      <c r="BU115" s="197" t="str">
        <f>IF(ISNUMBER($BO115),IF(BR115="","",IF($BL115&lt;=$BN$3,INDEX($AU$4:$AZ$76,MATCH($Q115,$BN$4:$BN$76,0),BU$2),"")),"")</f>
        <v/>
      </c>
      <c r="BV115" s="196" t="str">
        <f>IF(ISNUMBER($BO115),IF(BS115="","",IF($BL115&lt;=$BN$3,INDEX($AU$4:$BE$76,MATCH($Q115,$BN$4:$BN$76,0),BV$2),"")),"")</f>
        <v/>
      </c>
      <c r="BW115" s="195" t="str">
        <f t="shared" si="79"/>
        <v/>
      </c>
      <c r="BX115" s="196" t="str">
        <f t="shared" si="75"/>
        <v/>
      </c>
      <c r="BY115" s="195" t="str">
        <f t="shared" si="80"/>
        <v/>
      </c>
      <c r="BZ115" s="227" t="str">
        <f t="shared" si="81"/>
        <v/>
      </c>
      <c r="CA115" s="115" t="str">
        <f t="shared" si="89"/>
        <v/>
      </c>
      <c r="CB115" s="170" t="str">
        <f>IF(ISNUMBER($BO115),IF(BS115="","",IF($BL115&lt;=$BN$3,INDEX($AU$4:$BG$76,MATCH($Q115,$BN$4:$BN$76,0),CB$2),"")),"")</f>
        <v/>
      </c>
      <c r="CC115" s="170" t="str">
        <f>IF(ISNUMBER($BO115),IF(BS115="","",IF($BL115&lt;=$BN$3,INDEX($AU$4:$BG$76,MATCH($Q115,$BN$4:$BN$76,0),CC$2),"")),"")</f>
        <v/>
      </c>
      <c r="CD115" s="207" t="str">
        <f t="shared" si="82"/>
        <v/>
      </c>
      <c r="CE115" s="207" t="str">
        <f t="shared" si="83"/>
        <v/>
      </c>
      <c r="CF115" s="207" t="str">
        <f t="shared" si="84"/>
        <v/>
      </c>
      <c r="CG115" s="175"/>
      <c r="CH115" s="104"/>
      <c r="CI115" s="207"/>
      <c r="CJ115" s="172"/>
      <c r="CK115" s="175"/>
      <c r="CL115" s="175"/>
      <c r="CM115" s="104"/>
      <c r="CN115" s="104"/>
      <c r="CO115" s="104"/>
      <c r="CP115" s="104"/>
      <c r="CQ115" s="104" t="s">
        <v>132</v>
      </c>
      <c r="CR115" s="104"/>
      <c r="CS115" s="104"/>
      <c r="CT115" s="104"/>
      <c r="CU115" s="104"/>
      <c r="CV115" s="104"/>
      <c r="CW115" s="104"/>
      <c r="CX115" s="104"/>
      <c r="CY115" s="104"/>
      <c r="CZ115" s="104"/>
      <c r="DA115" s="104"/>
      <c r="DB115" s="104"/>
      <c r="DC115" s="104"/>
      <c r="DD115" s="104"/>
      <c r="DE115" s="104"/>
      <c r="DF115" s="104"/>
      <c r="DG115" s="104"/>
      <c r="DH115" s="104"/>
      <c r="DI115" s="104"/>
      <c r="DJ115" s="104"/>
      <c r="DK115" s="104"/>
      <c r="DL115" s="104"/>
      <c r="DM115" s="104"/>
    </row>
    <row r="116" spans="1:117" ht="14.25" customHeight="1" x14ac:dyDescent="0.25">
      <c r="A116" s="98">
        <f t="shared" si="85"/>
        <v>113</v>
      </c>
      <c r="B116" s="28"/>
      <c r="C116" s="116" t="s">
        <v>338</v>
      </c>
      <c r="D116" s="74" t="s">
        <v>147</v>
      </c>
      <c r="E116" s="74" t="s">
        <v>339</v>
      </c>
      <c r="F116" s="102">
        <v>460595</v>
      </c>
      <c r="G116" s="102">
        <v>7569395</v>
      </c>
      <c r="H116" s="95" t="s">
        <v>340</v>
      </c>
      <c r="I116" s="74" t="s">
        <v>295</v>
      </c>
      <c r="J116" s="74" t="s">
        <v>31</v>
      </c>
      <c r="K116" s="74">
        <v>36</v>
      </c>
      <c r="L116" s="86" t="str">
        <f t="shared" si="90"/>
        <v/>
      </c>
      <c r="M116" s="25" t="str">
        <f t="shared" si="95"/>
        <v xml:space="preserve">LMB08 </v>
      </c>
      <c r="N116" s="81">
        <f t="shared" si="99"/>
        <v>460595</v>
      </c>
      <c r="O116" s="81">
        <f t="shared" si="99"/>
        <v>7569395</v>
      </c>
      <c r="P116" s="30">
        <f t="shared" si="87"/>
        <v>24</v>
      </c>
      <c r="Q116" s="30">
        <f t="shared" si="88"/>
        <v>113</v>
      </c>
      <c r="R116" s="39" t="str">
        <f>p_Contendas!R27</f>
        <v>497842 m E</v>
      </c>
      <c r="S116" s="39" t="str">
        <f>p_Contendas!S27</f>
        <v>7578557 m S</v>
      </c>
      <c r="T116" s="39" t="str">
        <f>p_Contendas!T27</f>
        <v>.</v>
      </c>
      <c r="U116" s="164" t="str">
        <f>p_Contendas!U27</f>
        <v>AQ</v>
      </c>
      <c r="V116" s="38" t="str">
        <f>p_Contendas!V27</f>
        <v xml:space="preserve">ACT24 (PM-10) </v>
      </c>
      <c r="W116" s="39" t="str">
        <f>p_Contendas!W27</f>
        <v xml:space="preserve">PZ </v>
      </c>
      <c r="X116" s="38" t="str">
        <f>p_Contendas!X27</f>
        <v xml:space="preserve">PZ </v>
      </c>
      <c r="Y116" s="33">
        <f>IF(X116=CK$4,CN$4,IF(X116=CK$5,CN$5,IF(X116=CK$6,CN$6,IF(X116=CK$7,CN$7,IF(X116=CK$8,CN$8,IF(X116=CK$9,CN$9,IF(X116=CK$10,CN$10,"")))))))</f>
        <v>3</v>
      </c>
      <c r="Z116" s="53">
        <f>p_Contendas!Z27</f>
        <v>5</v>
      </c>
      <c r="AA116" s="54" t="str">
        <f>p_Contendas!AA27</f>
        <v xml:space="preserve">sd </v>
      </c>
      <c r="AB116" s="39" t="str">
        <f>p_Contendas!AB27</f>
        <v>-</v>
      </c>
      <c r="AC116" s="166">
        <f>p_Contendas!AD27</f>
        <v>1743966.8253744</v>
      </c>
      <c r="AD116" s="166">
        <f>p_Contendas!AE27</f>
        <v>7529566.1206871001</v>
      </c>
      <c r="AE116" s="39">
        <f>p_Contendas!AF27</f>
        <v>870.1</v>
      </c>
      <c r="AF116" s="39">
        <f>p_Contendas!AG27</f>
        <v>5</v>
      </c>
      <c r="AG116" s="39">
        <f>p_Contendas!AH27</f>
        <v>0</v>
      </c>
      <c r="AH116" s="39"/>
      <c r="AI116" s="39"/>
      <c r="AJ116" s="31"/>
      <c r="AK116" t="str">
        <f>""</f>
        <v/>
      </c>
      <c r="AL116" t="str">
        <f>""</f>
        <v/>
      </c>
      <c r="AM116" t="str">
        <f>""</f>
        <v/>
      </c>
      <c r="AN116" s="36">
        <f>IF(AND(ISNUMBER(Q116),ISNUMBER(AA116)),MAX(AN$4:AN115)+1,0)</f>
        <v>0</v>
      </c>
      <c r="AO116" s="1">
        <f t="shared" si="91"/>
        <v>16.347476895509288</v>
      </c>
      <c r="AP116" s="1">
        <f t="shared" si="92"/>
        <v>1.1494974169005581E-4</v>
      </c>
      <c r="AQ116" s="36">
        <f>IF(AA116=CK$11,0,IF(AND(ISNUMBER(Y116),ISNUMBER(Q116)),MAX(AQ$4:AQ115)+1,0))</f>
        <v>0</v>
      </c>
      <c r="AR116" s="73" t="str">
        <f t="shared" si="96"/>
        <v/>
      </c>
      <c r="AS116" s="73" t="str">
        <f t="shared" si="76"/>
        <v/>
      </c>
      <c r="AT116" s="73" t="str">
        <f t="shared" si="97"/>
        <v/>
      </c>
      <c r="AU116" s="58" t="str">
        <f t="shared" si="98"/>
        <v/>
      </c>
      <c r="AV116" s="58" t="str">
        <f t="shared" si="93"/>
        <v/>
      </c>
      <c r="AW116" s="68" t="str">
        <f t="shared" si="77"/>
        <v/>
      </c>
      <c r="AX116" s="68" t="str">
        <f t="shared" si="74"/>
        <v/>
      </c>
      <c r="AY116" s="160" t="str">
        <f>IF(BH116="",BC116,IF(ISNUMBER(AX116),BC116-BH116,""))</f>
        <v/>
      </c>
      <c r="AZ116" s="160" t="str">
        <f>IF(ISNUMBER(AX116),IF(ISNUMBER(AY116-BD116),AY116-BD116,AY116),"")</f>
        <v/>
      </c>
      <c r="BA116" s="160"/>
      <c r="BB116" s="160"/>
      <c r="BC116" s="68" t="str">
        <f>IF($Q116&lt;=$AQ$3,INDEX($AC$4:$AE$141,$AR116,AE$3),"")</f>
        <v/>
      </c>
      <c r="BD116" s="188" t="str">
        <f>IF($Q116&lt;=$AQ$3,INDEX($Z$4:$AA$141,$AR116,AC$3),"")</f>
        <v/>
      </c>
      <c r="BE116" s="105" t="str">
        <f>IF($Q116&lt;=$AQ$3,INDEX($Z$4:$AA$141,$AR116,AD$3),"")</f>
        <v/>
      </c>
      <c r="BF116" s="71" t="s">
        <v>132</v>
      </c>
      <c r="BG116" s="105"/>
      <c r="BH116" s="158" t="str">
        <f>IF(AU116=BH$3,"",IF(ISNUMBER(AW116),IF(BH$2=0,ABS(BC116-BG116),BC116-BG116),""))</f>
        <v/>
      </c>
      <c r="BI116" s="170" t="str">
        <f>IF(ISNUMBER(BG116),IF(AS116=CS$4,CN$4,IF(AS116=CS$5,CN$5,IF(AS116=CS$6,CN$6,IF(AS116=CS$7,CN$7,IF(AS116=CS$8,CN$8,""))))),"")</f>
        <v/>
      </c>
      <c r="BJ116" s="171" t="str">
        <f>IF(ISNUMBER(BI116),INDEX(CU$4:CU$8,BI116,1),"")</f>
        <v/>
      </c>
      <c r="BK116" s="171" t="s">
        <v>132</v>
      </c>
      <c r="BL116" s="170"/>
      <c r="BM116" s="170" t="str">
        <f t="shared" si="78"/>
        <v/>
      </c>
      <c r="BN116" s="170">
        <f>IF(BI116=1,IF(BM116=1,MAX(BN$4:BN115)+1,0),0)</f>
        <v>0</v>
      </c>
      <c r="BO116" s="73" t="str">
        <f>IF(BM116="","",IF(BL116&lt;=BN$3,MATCH(Q116,BN$4:BN$141,0),""))</f>
        <v/>
      </c>
      <c r="BP116" s="198" t="str">
        <f>IF(ISNUMBER($BO116),IF(BM116="","",IF($BL116&lt;=$BN$3,INDEX($AU$4:$AZ$76,MATCH($Q116,$BN$4:$BN$76,0),BP$2),"")),"")</f>
        <v/>
      </c>
      <c r="BQ116" s="195" t="str">
        <f>IF(ISNUMBER($BO116),IF(BN116="","",IF($BL116&lt;=$BN$3,INDEX($AU$4:$AZ$76,MATCH($Q116,$BN$4:$BN$76,0),BQ$2),"")),"")</f>
        <v/>
      </c>
      <c r="BR116" s="196" t="str">
        <f>IF(ISNUMBER($BO116),IF(BO116="","",IF($BL116&lt;=$BN$3,INDEX($AU$4:$AZ$76,MATCH($Q116,$BN$4:$BN$76,0),BR$2),"")),"")</f>
        <v/>
      </c>
      <c r="BS116" s="196" t="str">
        <f>IF(ISNUMBER($BO116),IF(BP116="","",IF($BL116&lt;=$BN$3,INDEX($AU$4:$AZ$76,MATCH($Q116,$BN$4:$BN$76,0),BS$2),"")),"")</f>
        <v/>
      </c>
      <c r="BT116" s="197" t="str">
        <f>IF(ISNUMBER($BO116),IF(BQ116="","",IF($BL116&lt;=$BN$3,INDEX($AU$4:$AZ$76,MATCH($Q116,$BN$4:$BN$76,0),BT$2),"")),"")</f>
        <v/>
      </c>
      <c r="BU116" s="197" t="str">
        <f>IF(ISNUMBER($BO116),IF(BR116="","",IF($BL116&lt;=$BN$3,INDEX($AU$4:$AZ$76,MATCH($Q116,$BN$4:$BN$76,0),BU$2),"")),"")</f>
        <v/>
      </c>
      <c r="BV116" s="196" t="str">
        <f>IF(ISNUMBER($BO116),IF(BS116="","",IF($BL116&lt;=$BN$3,INDEX($AU$4:$BE$76,MATCH($Q116,$BN$4:$BN$76,0),BV$2),"")),"")</f>
        <v/>
      </c>
      <c r="BW116" s="195" t="str">
        <f t="shared" si="79"/>
        <v/>
      </c>
      <c r="BX116" s="196" t="str">
        <f t="shared" si="75"/>
        <v/>
      </c>
      <c r="BY116" s="195" t="str">
        <f t="shared" si="80"/>
        <v/>
      </c>
      <c r="BZ116" s="227" t="str">
        <f t="shared" si="81"/>
        <v/>
      </c>
      <c r="CA116" s="115" t="str">
        <f t="shared" si="89"/>
        <v/>
      </c>
      <c r="CB116" s="170" t="str">
        <f>IF(ISNUMBER($BO116),IF(BS116="","",IF($BL116&lt;=$BN$3,INDEX($AU$4:$BG$76,MATCH($Q116,$BN$4:$BN$76,0),CB$2),"")),"")</f>
        <v/>
      </c>
      <c r="CC116" s="170" t="str">
        <f>IF(ISNUMBER($BO116),IF(BS116="","",IF($BL116&lt;=$BN$3,INDEX($AU$4:$BG$76,MATCH($Q116,$BN$4:$BN$76,0),CC$2),"")),"")</f>
        <v/>
      </c>
      <c r="CD116" s="207" t="str">
        <f t="shared" si="82"/>
        <v/>
      </c>
      <c r="CE116" s="207" t="str">
        <f t="shared" si="83"/>
        <v/>
      </c>
      <c r="CF116" s="207" t="str">
        <f t="shared" si="84"/>
        <v/>
      </c>
      <c r="CG116" s="175"/>
      <c r="CH116" s="104"/>
      <c r="CI116" s="207"/>
      <c r="CJ116" s="172"/>
      <c r="CK116" s="175"/>
      <c r="CL116" s="175"/>
      <c r="CM116" s="104"/>
      <c r="CN116" s="104"/>
      <c r="CO116" s="104"/>
      <c r="CP116" s="104"/>
      <c r="CQ116" s="104" t="s">
        <v>132</v>
      </c>
      <c r="CR116" s="104"/>
      <c r="CS116" s="104"/>
      <c r="CT116" s="104"/>
      <c r="CU116" s="104"/>
      <c r="CV116" s="104"/>
      <c r="CW116" s="104"/>
      <c r="CX116" s="104"/>
      <c r="CY116" s="104"/>
      <c r="CZ116" s="104"/>
      <c r="DA116" s="104"/>
      <c r="DB116" s="104"/>
      <c r="DC116" s="104"/>
      <c r="DD116" s="104"/>
      <c r="DE116" s="104"/>
      <c r="DF116" s="104"/>
      <c r="DG116" s="104"/>
      <c r="DH116" s="104"/>
      <c r="DI116" s="104"/>
      <c r="DJ116" s="104"/>
      <c r="DK116" s="104"/>
      <c r="DL116" s="104"/>
      <c r="DM116" s="104"/>
    </row>
    <row r="117" spans="1:117" ht="14.25" customHeight="1" x14ac:dyDescent="0.25">
      <c r="A117" s="98">
        <f t="shared" si="85"/>
        <v>114</v>
      </c>
      <c r="B117" s="28"/>
      <c r="C117" s="116" t="s">
        <v>338</v>
      </c>
      <c r="D117" s="74" t="s">
        <v>147</v>
      </c>
      <c r="E117" s="74" t="s">
        <v>339</v>
      </c>
      <c r="F117" s="102">
        <v>460595</v>
      </c>
      <c r="G117" s="102">
        <v>7569395</v>
      </c>
      <c r="H117" s="95" t="s">
        <v>340</v>
      </c>
      <c r="I117" s="74" t="s">
        <v>295</v>
      </c>
      <c r="J117" s="74" t="s">
        <v>31</v>
      </c>
      <c r="K117" s="74">
        <v>36</v>
      </c>
      <c r="L117" s="86" t="str">
        <f t="shared" si="90"/>
        <v/>
      </c>
      <c r="M117" s="25" t="str">
        <f t="shared" si="95"/>
        <v xml:space="preserve">LMB08 </v>
      </c>
      <c r="N117" s="81">
        <f t="shared" si="99"/>
        <v>460595</v>
      </c>
      <c r="O117" s="81">
        <f t="shared" si="99"/>
        <v>7569395</v>
      </c>
      <c r="P117" s="30">
        <f t="shared" si="87"/>
        <v>25</v>
      </c>
      <c r="Q117" s="30">
        <f t="shared" si="88"/>
        <v>114</v>
      </c>
      <c r="R117" s="39" t="str">
        <f>p_Contendas!R28</f>
        <v>497862 m E</v>
      </c>
      <c r="S117" s="39" t="str">
        <f>p_Contendas!S28</f>
        <v>7578561 m S</v>
      </c>
      <c r="T117" s="39" t="str">
        <f>p_Contendas!T28</f>
        <v>.</v>
      </c>
      <c r="U117" s="164" t="str">
        <f>p_Contendas!U28</f>
        <v>AQ</v>
      </c>
      <c r="V117" s="38" t="str">
        <f>p_Contendas!V28</f>
        <v xml:space="preserve">ACT25 (PM-11) </v>
      </c>
      <c r="W117" s="39" t="str">
        <f>p_Contendas!W28</f>
        <v xml:space="preserve">PZ </v>
      </c>
      <c r="X117" s="38" t="str">
        <f>p_Contendas!X28</f>
        <v xml:space="preserve">PZ </v>
      </c>
      <c r="Y117" s="33">
        <f>IF(X117=CK$4,CN$4,IF(X117=CK$5,CN$5,IF(X117=CK$6,CN$6,IF(X117=CK$7,CN$7,IF(X117=CK$8,CN$8,IF(X117=CK$9,CN$9,IF(X117=CK$10,CN$10,"")))))))</f>
        <v>3</v>
      </c>
      <c r="Z117" s="53">
        <f>p_Contendas!Z28</f>
        <v>4</v>
      </c>
      <c r="AA117" s="54" t="str">
        <f>p_Contendas!AA28</f>
        <v xml:space="preserve">sd </v>
      </c>
      <c r="AB117" s="39" t="str">
        <f>p_Contendas!AB28</f>
        <v>-</v>
      </c>
      <c r="AC117" s="166">
        <f>p_Contendas!AD28</f>
        <v>1743987.4676898001</v>
      </c>
      <c r="AD117" s="166">
        <f>p_Contendas!AE28</f>
        <v>7529568.5736248</v>
      </c>
      <c r="AE117" s="39">
        <f>p_Contendas!AF28</f>
        <v>871.2</v>
      </c>
      <c r="AF117" s="39">
        <f>p_Contendas!AG28</f>
        <v>4</v>
      </c>
      <c r="AG117" s="39">
        <f>p_Contendas!AH28</f>
        <v>0</v>
      </c>
      <c r="AH117" s="39"/>
      <c r="AI117" s="39"/>
      <c r="AJ117" s="31"/>
      <c r="AK117" t="str">
        <f>""</f>
        <v/>
      </c>
      <c r="AL117" t="str">
        <f>""</f>
        <v/>
      </c>
      <c r="AM117" t="str">
        <f>""</f>
        <v/>
      </c>
      <c r="AN117" s="36">
        <f>IF(AND(ISNUMBER(Q117),ISNUMBER(AA117)),MAX(AN$4:AN116)+1,0)</f>
        <v>0</v>
      </c>
      <c r="AO117" s="1">
        <f t="shared" si="91"/>
        <v>16.347482221094019</v>
      </c>
      <c r="AP117" s="1">
        <f t="shared" si="92"/>
        <v>1.1509506374023288E-4</v>
      </c>
      <c r="AQ117" s="36">
        <f>IF(AA117=CK$11,0,IF(AND(ISNUMBER(Y117),ISNUMBER(Q117)),MAX(AQ$4:AQ116)+1,0))</f>
        <v>0</v>
      </c>
      <c r="AR117" s="73" t="str">
        <f t="shared" si="96"/>
        <v/>
      </c>
      <c r="AS117" s="73" t="str">
        <f t="shared" si="76"/>
        <v/>
      </c>
      <c r="AT117" s="73" t="str">
        <f t="shared" si="97"/>
        <v/>
      </c>
      <c r="AU117" s="58" t="str">
        <f t="shared" si="98"/>
        <v/>
      </c>
      <c r="AV117" s="58" t="str">
        <f t="shared" si="93"/>
        <v/>
      </c>
      <c r="AW117" s="68" t="str">
        <f t="shared" si="77"/>
        <v/>
      </c>
      <c r="AX117" s="68" t="str">
        <f t="shared" si="74"/>
        <v/>
      </c>
      <c r="AY117" s="160" t="str">
        <f>IF(BH117="",BC117,IF(ISNUMBER(AX117),BC117-BH117,""))</f>
        <v/>
      </c>
      <c r="AZ117" s="160" t="str">
        <f>IF(ISNUMBER(AX117),IF(ISNUMBER(AY117-BD117),AY117-BD117,AY117),"")</f>
        <v/>
      </c>
      <c r="BA117" s="160"/>
      <c r="BB117" s="160"/>
      <c r="BC117" s="68" t="str">
        <f>IF($Q117&lt;=$AQ$3,INDEX($AC$4:$AE$141,$AR117,AE$3),"")</f>
        <v/>
      </c>
      <c r="BD117" s="188" t="str">
        <f>IF($Q117&lt;=$AQ$3,INDEX($Z$4:$AA$141,$AR117,AC$3),"")</f>
        <v/>
      </c>
      <c r="BE117" s="105" t="str">
        <f>IF($Q117&lt;=$AQ$3,INDEX($Z$4:$AA$141,$AR117,AD$3),"")</f>
        <v/>
      </c>
      <c r="BF117" s="71" t="s">
        <v>132</v>
      </c>
      <c r="BG117" s="105"/>
      <c r="BH117" s="158" t="str">
        <f>IF(AU117=BH$3,"",IF(ISNUMBER(AW117),IF(BH$2=0,ABS(BC117-BG117),BC117-BG117),""))</f>
        <v/>
      </c>
      <c r="BI117" s="170" t="str">
        <f>IF(ISNUMBER(BG117),IF(AS117=CS$4,CN$4,IF(AS117=CS$5,CN$5,IF(AS117=CS$6,CN$6,IF(AS117=CS$7,CN$7,IF(AS117=CS$8,CN$8,""))))),"")</f>
        <v/>
      </c>
      <c r="BJ117" s="171" t="str">
        <f>IF(ISNUMBER(BI117),INDEX(CU$4:CU$8,BI117,1),"")</f>
        <v/>
      </c>
      <c r="BK117" s="171" t="s">
        <v>132</v>
      </c>
      <c r="BL117" s="170"/>
      <c r="BM117" s="170" t="str">
        <f t="shared" si="78"/>
        <v/>
      </c>
      <c r="BN117" s="170">
        <f>IF(BI117=1,IF(BM117=1,MAX(BN$4:BN116)+1,0),0)</f>
        <v>0</v>
      </c>
      <c r="BO117" s="73" t="str">
        <f>IF(BM117="","",IF(BL117&lt;=BN$3,MATCH(Q117,BN$4:BN$141,0),""))</f>
        <v/>
      </c>
      <c r="BP117" s="198" t="str">
        <f>IF(ISNUMBER($BO117),IF(BM117="","",IF($BL117&lt;=$BN$3,INDEX($AU$4:$AZ$76,MATCH($Q117,$BN$4:$BN$76,0),BP$2),"")),"")</f>
        <v/>
      </c>
      <c r="BQ117" s="195" t="str">
        <f>IF(ISNUMBER($BO117),IF(BN117="","",IF($BL117&lt;=$BN$3,INDEX($AU$4:$AZ$76,MATCH($Q117,$BN$4:$BN$76,0),BQ$2),"")),"")</f>
        <v/>
      </c>
      <c r="BR117" s="196" t="str">
        <f>IF(ISNUMBER($BO117),IF(BO117="","",IF($BL117&lt;=$BN$3,INDEX($AU$4:$AZ$76,MATCH($Q117,$BN$4:$BN$76,0),BR$2),"")),"")</f>
        <v/>
      </c>
      <c r="BS117" s="196" t="str">
        <f>IF(ISNUMBER($BO117),IF(BP117="","",IF($BL117&lt;=$BN$3,INDEX($AU$4:$AZ$76,MATCH($Q117,$BN$4:$BN$76,0),BS$2),"")),"")</f>
        <v/>
      </c>
      <c r="BT117" s="197" t="str">
        <f>IF(ISNUMBER($BO117),IF(BQ117="","",IF($BL117&lt;=$BN$3,INDEX($AU$4:$AZ$76,MATCH($Q117,$BN$4:$BN$76,0),BT$2),"")),"")</f>
        <v/>
      </c>
      <c r="BU117" s="197" t="str">
        <f>IF(ISNUMBER($BO117),IF(BR117="","",IF($BL117&lt;=$BN$3,INDEX($AU$4:$AZ$76,MATCH($Q117,$BN$4:$BN$76,0),BU$2),"")),"")</f>
        <v/>
      </c>
      <c r="BV117" s="196" t="str">
        <f>IF(ISNUMBER($BO117),IF(BS117="","",IF($BL117&lt;=$BN$3,INDEX($AU$4:$BE$76,MATCH($Q117,$BN$4:$BN$76,0),BV$2),"")),"")</f>
        <v/>
      </c>
      <c r="BW117" s="195" t="str">
        <f t="shared" si="79"/>
        <v/>
      </c>
      <c r="BX117" s="196" t="str">
        <f t="shared" si="75"/>
        <v/>
      </c>
      <c r="BY117" s="195" t="str">
        <f t="shared" si="80"/>
        <v/>
      </c>
      <c r="BZ117" s="227" t="str">
        <f t="shared" si="81"/>
        <v/>
      </c>
      <c r="CA117" s="115" t="str">
        <f t="shared" si="89"/>
        <v/>
      </c>
      <c r="CB117" s="170" t="str">
        <f>IF(ISNUMBER($BO117),IF(BS117="","",IF($BL117&lt;=$BN$3,INDEX($AU$4:$BG$76,MATCH($Q117,$BN$4:$BN$76,0),CB$2),"")),"")</f>
        <v/>
      </c>
      <c r="CC117" s="170" t="str">
        <f>IF(ISNUMBER($BO117),IF(BS117="","",IF($BL117&lt;=$BN$3,INDEX($AU$4:$BG$76,MATCH($Q117,$BN$4:$BN$76,0),CC$2),"")),"")</f>
        <v/>
      </c>
      <c r="CD117" s="207" t="str">
        <f t="shared" si="82"/>
        <v/>
      </c>
      <c r="CE117" s="207" t="str">
        <f t="shared" si="83"/>
        <v/>
      </c>
      <c r="CF117" s="207" t="str">
        <f t="shared" si="84"/>
        <v/>
      </c>
      <c r="CG117" s="175"/>
      <c r="CH117" s="104"/>
      <c r="CI117" s="207"/>
      <c r="CJ117" s="172"/>
      <c r="CK117" s="175"/>
      <c r="CL117" s="175"/>
      <c r="CM117" s="104"/>
      <c r="CN117" s="104"/>
      <c r="CO117" s="104"/>
      <c r="CP117" s="104"/>
      <c r="CQ117" s="104" t="s">
        <v>132</v>
      </c>
      <c r="CR117" s="104"/>
      <c r="CS117" s="104"/>
      <c r="CT117" s="104"/>
      <c r="CU117" s="104"/>
      <c r="CV117" s="104"/>
      <c r="CW117" s="104"/>
      <c r="CX117" s="104"/>
      <c r="CY117" s="104"/>
      <c r="CZ117" s="104"/>
      <c r="DA117" s="104"/>
      <c r="DB117" s="104"/>
      <c r="DC117" s="104"/>
      <c r="DD117" s="104"/>
      <c r="DE117" s="104"/>
      <c r="DF117" s="104"/>
      <c r="DG117" s="104"/>
      <c r="DH117" s="104"/>
      <c r="DI117" s="104"/>
      <c r="DJ117" s="104"/>
      <c r="DK117" s="104"/>
      <c r="DL117" s="104"/>
      <c r="DM117" s="104"/>
    </row>
    <row r="118" spans="1:117" ht="14.25" customHeight="1" x14ac:dyDescent="0.25">
      <c r="A118" s="98">
        <f t="shared" si="85"/>
        <v>115</v>
      </c>
      <c r="B118" s="28"/>
      <c r="C118" s="116" t="s">
        <v>338</v>
      </c>
      <c r="D118" s="74" t="s">
        <v>147</v>
      </c>
      <c r="E118" s="74" t="s">
        <v>339</v>
      </c>
      <c r="F118" s="102">
        <v>460595</v>
      </c>
      <c r="G118" s="102">
        <v>7569395</v>
      </c>
      <c r="H118" s="95" t="s">
        <v>340</v>
      </c>
      <c r="I118" s="74" t="s">
        <v>295</v>
      </c>
      <c r="J118" s="74" t="s">
        <v>31</v>
      </c>
      <c r="K118" s="74">
        <v>36</v>
      </c>
      <c r="L118" s="86" t="str">
        <f t="shared" si="90"/>
        <v/>
      </c>
      <c r="M118" s="25" t="str">
        <f t="shared" si="95"/>
        <v xml:space="preserve">LMB08 </v>
      </c>
      <c r="N118" s="81">
        <f t="shared" si="99"/>
        <v>460595</v>
      </c>
      <c r="O118" s="81">
        <f t="shared" si="99"/>
        <v>7569395</v>
      </c>
      <c r="P118" s="30">
        <f t="shared" si="87"/>
        <v>26</v>
      </c>
      <c r="Q118" s="30">
        <f t="shared" si="88"/>
        <v>115</v>
      </c>
      <c r="R118" s="39" t="str">
        <f>p_Contendas!R29</f>
        <v>497876 m E</v>
      </c>
      <c r="S118" s="39" t="str">
        <f>p_Contendas!S29</f>
        <v>7578579 m S</v>
      </c>
      <c r="T118" s="39" t="str">
        <f>p_Contendas!T29</f>
        <v>.</v>
      </c>
      <c r="U118" s="164" t="str">
        <f>p_Contendas!U29</f>
        <v>AQ</v>
      </c>
      <c r="V118" s="38" t="str">
        <f>p_Contendas!V29</f>
        <v xml:space="preserve">ACT26 (PM-12) </v>
      </c>
      <c r="W118" s="39" t="str">
        <f>p_Contendas!W29</f>
        <v xml:space="preserve">PZ </v>
      </c>
      <c r="X118" s="38" t="str">
        <f>p_Contendas!X29</f>
        <v xml:space="preserve">PZ </v>
      </c>
      <c r="Y118" s="33">
        <f>IF(X118=CK$4,CN$4,IF(X118=CK$5,CN$5,IF(X118=CK$6,CN$6,IF(X118=CK$7,CN$7,IF(X118=CK$8,CN$8,IF(X118=CK$9,CN$9,IF(X118=CK$10,CN$10,"")))))))</f>
        <v>3</v>
      </c>
      <c r="Z118" s="53">
        <f>p_Contendas!Z29</f>
        <v>4</v>
      </c>
      <c r="AA118" s="54" t="str">
        <f>p_Contendas!AA29</f>
        <v xml:space="preserve">sd </v>
      </c>
      <c r="AB118" s="39" t="str">
        <f>p_Contendas!AB29</f>
        <v>-</v>
      </c>
      <c r="AC118" s="166">
        <f>p_Contendas!AD29</f>
        <v>1744003.1416072</v>
      </c>
      <c r="AD118" s="166">
        <f>p_Contendas!AE29</f>
        <v>7529585.7339019002</v>
      </c>
      <c r="AE118" s="39">
        <f>p_Contendas!AF29</f>
        <v>871</v>
      </c>
      <c r="AF118" s="39">
        <f>p_Contendas!AG29</f>
        <v>3</v>
      </c>
      <c r="AG118" s="39">
        <f>p_Contendas!AH29</f>
        <v>0</v>
      </c>
      <c r="AH118" s="39"/>
      <c r="AI118" s="39"/>
      <c r="AJ118" s="31"/>
      <c r="AK118" t="str">
        <f>""</f>
        <v/>
      </c>
      <c r="AL118" t="str">
        <f>""</f>
        <v/>
      </c>
      <c r="AM118" t="str">
        <f>""</f>
        <v/>
      </c>
      <c r="AN118" s="36">
        <f>IF(AND(ISNUMBER(Q118),ISNUMBER(AA118)),MAX(AN$4:AN117)+1,0)</f>
        <v>0</v>
      </c>
      <c r="AO118" s="1">
        <f t="shared" si="91"/>
        <v>16.347519477853428</v>
      </c>
      <c r="AP118" s="1">
        <f t="shared" si="92"/>
        <v>1.1506864154929159E-4</v>
      </c>
      <c r="AQ118" s="36">
        <f>IF(AA118=CK$11,0,IF(AND(ISNUMBER(Y118),ISNUMBER(Q118)),MAX(AQ$4:AQ117)+1,0))</f>
        <v>0</v>
      </c>
      <c r="AR118" s="73" t="str">
        <f t="shared" si="96"/>
        <v/>
      </c>
      <c r="AS118" s="73" t="str">
        <f t="shared" si="76"/>
        <v/>
      </c>
      <c r="AT118" s="73" t="str">
        <f t="shared" si="97"/>
        <v/>
      </c>
      <c r="AU118" s="58" t="str">
        <f t="shared" si="98"/>
        <v/>
      </c>
      <c r="AV118" s="58" t="str">
        <f t="shared" si="93"/>
        <v/>
      </c>
      <c r="AW118" s="68" t="str">
        <f t="shared" si="77"/>
        <v/>
      </c>
      <c r="AX118" s="68" t="str">
        <f t="shared" si="74"/>
        <v/>
      </c>
      <c r="AY118" s="160" t="str">
        <f>IF(BH118="",BC118,IF(ISNUMBER(AX118),BC118-BH118,""))</f>
        <v/>
      </c>
      <c r="AZ118" s="160" t="str">
        <f>IF(ISNUMBER(AX118),IF(ISNUMBER(AY118-BD118),AY118-BD118,AY118),"")</f>
        <v/>
      </c>
      <c r="BA118" s="160"/>
      <c r="BB118" s="160"/>
      <c r="BC118" s="68" t="str">
        <f>IF($Q118&lt;=$AQ$3,INDEX($AC$4:$AE$141,$AR118,AE$3),"")</f>
        <v/>
      </c>
      <c r="BD118" s="188" t="str">
        <f>IF($Q118&lt;=$AQ$3,INDEX($Z$4:$AA$141,$AR118,AC$3),"")</f>
        <v/>
      </c>
      <c r="BE118" s="105" t="str">
        <f>IF($Q118&lt;=$AQ$3,INDEX($Z$4:$AA$141,$AR118,AD$3),"")</f>
        <v/>
      </c>
      <c r="BF118" s="71" t="s">
        <v>132</v>
      </c>
      <c r="BG118" s="105"/>
      <c r="BH118" s="158" t="str">
        <f>IF(AU118=BH$3,"",IF(ISNUMBER(AW118),IF(BH$2=0,ABS(BC118-BG118),BC118-BG118),""))</f>
        <v/>
      </c>
      <c r="BI118" s="170" t="str">
        <f>IF(ISNUMBER(BG118),IF(AS118=CS$4,CN$4,IF(AS118=CS$5,CN$5,IF(AS118=CS$6,CN$6,IF(AS118=CS$7,CN$7,IF(AS118=CS$8,CN$8,""))))),"")</f>
        <v/>
      </c>
      <c r="BJ118" s="171" t="str">
        <f>IF(ISNUMBER(BI118),INDEX(CU$4:CU$8,BI118,1),"")</f>
        <v/>
      </c>
      <c r="BK118" s="171" t="s">
        <v>132</v>
      </c>
      <c r="BL118" s="170"/>
      <c r="BM118" s="170" t="str">
        <f t="shared" si="78"/>
        <v/>
      </c>
      <c r="BN118" s="170">
        <f>IF(BI118=1,IF(BM118=1,MAX(BN$4:BN117)+1,0),0)</f>
        <v>0</v>
      </c>
      <c r="BO118" s="73" t="str">
        <f>IF(BM118="","",IF(BL118&lt;=BN$3,MATCH(Q118,BN$4:BN$141,0),""))</f>
        <v/>
      </c>
      <c r="BP118" s="198" t="str">
        <f>IF(ISNUMBER($BO118),IF(BM118="","",IF($BL118&lt;=$BN$3,INDEX($AU$4:$AZ$76,MATCH($Q118,$BN$4:$BN$76,0),BP$2),"")),"")</f>
        <v/>
      </c>
      <c r="BQ118" s="195" t="str">
        <f>IF(ISNUMBER($BO118),IF(BN118="","",IF($BL118&lt;=$BN$3,INDEX($AU$4:$AZ$76,MATCH($Q118,$BN$4:$BN$76,0),BQ$2),"")),"")</f>
        <v/>
      </c>
      <c r="BR118" s="196" t="str">
        <f>IF(ISNUMBER($BO118),IF(BO118="","",IF($BL118&lt;=$BN$3,INDEX($AU$4:$AZ$76,MATCH($Q118,$BN$4:$BN$76,0),BR$2),"")),"")</f>
        <v/>
      </c>
      <c r="BS118" s="196" t="str">
        <f>IF(ISNUMBER($BO118),IF(BP118="","",IF($BL118&lt;=$BN$3,INDEX($AU$4:$AZ$76,MATCH($Q118,$BN$4:$BN$76,0),BS$2),"")),"")</f>
        <v/>
      </c>
      <c r="BT118" s="197" t="str">
        <f>IF(ISNUMBER($BO118),IF(BQ118="","",IF($BL118&lt;=$BN$3,INDEX($AU$4:$AZ$76,MATCH($Q118,$BN$4:$BN$76,0),BT$2),"")),"")</f>
        <v/>
      </c>
      <c r="BU118" s="197" t="str">
        <f>IF(ISNUMBER($BO118),IF(BR118="","",IF($BL118&lt;=$BN$3,INDEX($AU$4:$AZ$76,MATCH($Q118,$BN$4:$BN$76,0),BU$2),"")),"")</f>
        <v/>
      </c>
      <c r="BV118" s="196" t="str">
        <f>IF(ISNUMBER($BO118),IF(BS118="","",IF($BL118&lt;=$BN$3,INDEX($AU$4:$BE$76,MATCH($Q118,$BN$4:$BN$76,0),BV$2),"")),"")</f>
        <v/>
      </c>
      <c r="BW118" s="195" t="str">
        <f t="shared" si="79"/>
        <v/>
      </c>
      <c r="BX118" s="196" t="str">
        <f t="shared" si="75"/>
        <v/>
      </c>
      <c r="BY118" s="195" t="str">
        <f t="shared" si="80"/>
        <v/>
      </c>
      <c r="BZ118" s="227" t="str">
        <f t="shared" si="81"/>
        <v/>
      </c>
      <c r="CA118" s="115" t="str">
        <f t="shared" si="89"/>
        <v/>
      </c>
      <c r="CB118" s="170" t="str">
        <f>IF(ISNUMBER($BO118),IF(BS118="","",IF($BL118&lt;=$BN$3,INDEX($AU$4:$BG$76,MATCH($Q118,$BN$4:$BN$76,0),CB$2),"")),"")</f>
        <v/>
      </c>
      <c r="CC118" s="170" t="str">
        <f>IF(ISNUMBER($BO118),IF(BS118="","",IF($BL118&lt;=$BN$3,INDEX($AU$4:$BG$76,MATCH($Q118,$BN$4:$BN$76,0),CC$2),"")),"")</f>
        <v/>
      </c>
      <c r="CD118" s="207" t="str">
        <f t="shared" si="82"/>
        <v/>
      </c>
      <c r="CE118" s="207" t="str">
        <f t="shared" si="83"/>
        <v/>
      </c>
      <c r="CF118" s="207" t="str">
        <f t="shared" si="84"/>
        <v/>
      </c>
      <c r="CG118" s="175"/>
      <c r="CH118" s="104"/>
      <c r="CI118" s="207"/>
      <c r="CJ118" s="172"/>
      <c r="CK118" s="175"/>
      <c r="CL118" s="175"/>
      <c r="CM118" s="104"/>
      <c r="CN118" s="104"/>
      <c r="CO118" s="104"/>
      <c r="CP118" s="104"/>
      <c r="CQ118" s="104" t="s">
        <v>132</v>
      </c>
      <c r="CR118" s="104"/>
      <c r="CS118" s="104"/>
      <c r="CT118" s="104"/>
      <c r="CU118" s="104"/>
      <c r="CV118" s="104"/>
      <c r="CW118" s="104"/>
      <c r="CX118" s="104"/>
      <c r="CY118" s="104"/>
      <c r="CZ118" s="104"/>
      <c r="DA118" s="104"/>
      <c r="DB118" s="104"/>
      <c r="DC118" s="104"/>
      <c r="DD118" s="104"/>
      <c r="DE118" s="104"/>
      <c r="DF118" s="104"/>
      <c r="DG118" s="104"/>
      <c r="DH118" s="104"/>
      <c r="DI118" s="104"/>
      <c r="DJ118" s="104"/>
      <c r="DK118" s="104"/>
      <c r="DL118" s="104"/>
      <c r="DM118" s="104"/>
    </row>
    <row r="119" spans="1:117" ht="14.25" customHeight="1" x14ac:dyDescent="0.25">
      <c r="A119" s="98">
        <f t="shared" si="85"/>
        <v>116</v>
      </c>
      <c r="B119" s="28"/>
      <c r="C119" s="116" t="s">
        <v>338</v>
      </c>
      <c r="D119" s="74" t="s">
        <v>147</v>
      </c>
      <c r="E119" s="74" t="s">
        <v>339</v>
      </c>
      <c r="F119" s="102">
        <v>460595</v>
      </c>
      <c r="G119" s="102">
        <v>7569395</v>
      </c>
      <c r="H119" s="95" t="s">
        <v>340</v>
      </c>
      <c r="I119" s="74" t="s">
        <v>295</v>
      </c>
      <c r="J119" s="74" t="s">
        <v>31</v>
      </c>
      <c r="K119" s="74">
        <v>36</v>
      </c>
      <c r="L119" s="86" t="str">
        <f t="shared" si="90"/>
        <v/>
      </c>
      <c r="M119" s="25" t="str">
        <f t="shared" si="95"/>
        <v xml:space="preserve">LMB08 </v>
      </c>
      <c r="N119" s="81">
        <f t="shared" si="99"/>
        <v>460595</v>
      </c>
      <c r="O119" s="81">
        <f t="shared" si="99"/>
        <v>7569395</v>
      </c>
      <c r="P119" s="30">
        <f t="shared" si="87"/>
        <v>27</v>
      </c>
      <c r="Q119" s="30">
        <f t="shared" si="88"/>
        <v>116</v>
      </c>
      <c r="R119" s="39" t="str">
        <f>p_Contendas!R30</f>
        <v>497851 m E</v>
      </c>
      <c r="S119" s="39" t="str">
        <f>p_Contendas!S30</f>
        <v>7578588 m S</v>
      </c>
      <c r="T119" s="39" t="str">
        <f>p_Contendas!T30</f>
        <v>.</v>
      </c>
      <c r="U119" s="164" t="str">
        <f>p_Contendas!U30</f>
        <v>AQ</v>
      </c>
      <c r="V119" s="38" t="str">
        <f>p_Contendas!V30</f>
        <v xml:space="preserve">ACT27 (PM-13) </v>
      </c>
      <c r="W119" s="39" t="str">
        <f>p_Contendas!W30</f>
        <v xml:space="preserve">PZ </v>
      </c>
      <c r="X119" s="38" t="str">
        <f>p_Contendas!X30</f>
        <v xml:space="preserve">PZ </v>
      </c>
      <c r="Y119" s="33">
        <f>IF(X119=CK$4,CN$4,IF(X119=CK$5,CN$5,IF(X119=CK$6,CN$6,IF(X119=CK$7,CN$7,IF(X119=CK$8,CN$8,IF(X119=CK$9,CN$9,IF(X119=CK$10,CN$10,"")))))))</f>
        <v>3</v>
      </c>
      <c r="Z119" s="53">
        <f>p_Contendas!Z30</f>
        <v>4</v>
      </c>
      <c r="AA119" s="54" t="str">
        <f>p_Contendas!AA30</f>
        <v xml:space="preserve">sd </v>
      </c>
      <c r="AB119" s="39" t="str">
        <f>p_Contendas!AB30</f>
        <v>-</v>
      </c>
      <c r="AC119" s="166">
        <f>p_Contendas!AD30</f>
        <v>1743978.4665043</v>
      </c>
      <c r="AD119" s="166">
        <f>p_Contendas!AE30</f>
        <v>7529596.8917324999</v>
      </c>
      <c r="AE119" s="39">
        <f>p_Contendas!AF30</f>
        <v>868.6</v>
      </c>
      <c r="AF119" s="39">
        <f>p_Contendas!AG30</f>
        <v>2</v>
      </c>
      <c r="AG119" s="39">
        <f>p_Contendas!AH30</f>
        <v>0</v>
      </c>
      <c r="AH119" s="39"/>
      <c r="AI119" s="39"/>
      <c r="AJ119" s="31"/>
      <c r="AK119" t="str">
        <f>""</f>
        <v/>
      </c>
      <c r="AL119" t="str">
        <f>""</f>
        <v/>
      </c>
      <c r="AM119" t="str">
        <f>""</f>
        <v/>
      </c>
      <c r="AN119" s="36">
        <f>IF(AND(ISNUMBER(Q119),ISNUMBER(AA119)),MAX(AN$4:AN118)+1,0)</f>
        <v>0</v>
      </c>
      <c r="AO119" s="1">
        <f t="shared" si="91"/>
        <v>16.347543702672631</v>
      </c>
      <c r="AP119" s="1">
        <f t="shared" si="92"/>
        <v>1.1475157525799619E-4</v>
      </c>
      <c r="AQ119" s="36">
        <f>IF(AA119=CK$11,0,IF(AND(ISNUMBER(Y119),ISNUMBER(Q119)),MAX(AQ$4:AQ118)+1,0))</f>
        <v>0</v>
      </c>
      <c r="AR119" s="73" t="str">
        <f t="shared" si="96"/>
        <v/>
      </c>
      <c r="AS119" s="73" t="str">
        <f t="shared" si="76"/>
        <v/>
      </c>
      <c r="AT119" s="73" t="str">
        <f t="shared" si="97"/>
        <v/>
      </c>
      <c r="AU119" s="58" t="str">
        <f t="shared" si="98"/>
        <v/>
      </c>
      <c r="AV119" s="58" t="str">
        <f t="shared" si="93"/>
        <v/>
      </c>
      <c r="AW119" s="68" t="str">
        <f t="shared" si="77"/>
        <v/>
      </c>
      <c r="AX119" s="68" t="str">
        <f t="shared" si="74"/>
        <v/>
      </c>
      <c r="AY119" s="160" t="str">
        <f>IF(BH119="",BC119,IF(ISNUMBER(AX119),BC119-BH119,""))</f>
        <v/>
      </c>
      <c r="AZ119" s="160" t="str">
        <f>IF(ISNUMBER(AX119),IF(ISNUMBER(AY119-BD119),AY119-BD119,AY119),"")</f>
        <v/>
      </c>
      <c r="BA119" s="160"/>
      <c r="BB119" s="160"/>
      <c r="BC119" s="68" t="str">
        <f>IF($Q119&lt;=$AQ$3,INDEX($AC$4:$AE$141,$AR119,AE$3),"")</f>
        <v/>
      </c>
      <c r="BD119" s="188" t="str">
        <f>IF($Q119&lt;=$AQ$3,INDEX($Z$4:$AA$141,$AR119,AC$3),"")</f>
        <v/>
      </c>
      <c r="BE119" s="105" t="str">
        <f>IF($Q119&lt;=$AQ$3,INDEX($Z$4:$AA$141,$AR119,AD$3),"")</f>
        <v/>
      </c>
      <c r="BF119" s="71" t="s">
        <v>132</v>
      </c>
      <c r="BG119" s="105"/>
      <c r="BH119" s="158" t="str">
        <f>IF(AU119=BH$3,"",IF(ISNUMBER(AW119),IF(BH$2=0,ABS(BC119-BG119),BC119-BG119),""))</f>
        <v/>
      </c>
      <c r="BI119" s="170" t="str">
        <f>IF(ISNUMBER(BG119),IF(AS119=CS$4,CN$4,IF(AS119=CS$5,CN$5,IF(AS119=CS$6,CN$6,IF(AS119=CS$7,CN$7,IF(AS119=CS$8,CN$8,""))))),"")</f>
        <v/>
      </c>
      <c r="BJ119" s="171" t="str">
        <f>IF(ISNUMBER(BI119),INDEX(CU$4:CU$8,BI119,1),"")</f>
        <v/>
      </c>
      <c r="BK119" s="171" t="s">
        <v>132</v>
      </c>
      <c r="BL119" s="170"/>
      <c r="BM119" s="170" t="str">
        <f t="shared" si="78"/>
        <v/>
      </c>
      <c r="BN119" s="170">
        <f>IF(BI119=1,IF(BM119=1,MAX(BN$4:BN118)+1,0),0)</f>
        <v>0</v>
      </c>
      <c r="BO119" s="73" t="str">
        <f>IF(BM119="","",IF(BL119&lt;=BN$3,MATCH(Q119,BN$4:BN$141,0),""))</f>
        <v/>
      </c>
      <c r="BP119" s="198" t="str">
        <f>IF(ISNUMBER($BO119),IF(BM119="","",IF($BL119&lt;=$BN$3,INDEX($AU$4:$AZ$76,MATCH($Q119,$BN$4:$BN$76,0),BP$2),"")),"")</f>
        <v/>
      </c>
      <c r="BQ119" s="195" t="str">
        <f>IF(ISNUMBER($BO119),IF(BN119="","",IF($BL119&lt;=$BN$3,INDEX($AU$4:$AZ$76,MATCH($Q119,$BN$4:$BN$76,0),BQ$2),"")),"")</f>
        <v/>
      </c>
      <c r="BR119" s="196" t="str">
        <f>IF(ISNUMBER($BO119),IF(BO119="","",IF($BL119&lt;=$BN$3,INDEX($AU$4:$AZ$76,MATCH($Q119,$BN$4:$BN$76,0),BR$2),"")),"")</f>
        <v/>
      </c>
      <c r="BS119" s="196" t="str">
        <f>IF(ISNUMBER($BO119),IF(BP119="","",IF($BL119&lt;=$BN$3,INDEX($AU$4:$AZ$76,MATCH($Q119,$BN$4:$BN$76,0),BS$2),"")),"")</f>
        <v/>
      </c>
      <c r="BT119" s="197" t="str">
        <f>IF(ISNUMBER($BO119),IF(BQ119="","",IF($BL119&lt;=$BN$3,INDEX($AU$4:$AZ$76,MATCH($Q119,$BN$4:$BN$76,0),BT$2),"")),"")</f>
        <v/>
      </c>
      <c r="BU119" s="197" t="str">
        <f>IF(ISNUMBER($BO119),IF(BR119="","",IF($BL119&lt;=$BN$3,INDEX($AU$4:$AZ$76,MATCH($Q119,$BN$4:$BN$76,0),BU$2),"")),"")</f>
        <v/>
      </c>
      <c r="BV119" s="196" t="str">
        <f>IF(ISNUMBER($BO119),IF(BS119="","",IF($BL119&lt;=$BN$3,INDEX($AU$4:$BE$76,MATCH($Q119,$BN$4:$BN$76,0),BV$2),"")),"")</f>
        <v/>
      </c>
      <c r="BW119" s="195" t="str">
        <f t="shared" si="79"/>
        <v/>
      </c>
      <c r="BX119" s="196" t="str">
        <f t="shared" si="75"/>
        <v/>
      </c>
      <c r="BY119" s="195" t="str">
        <f t="shared" si="80"/>
        <v/>
      </c>
      <c r="BZ119" s="227" t="str">
        <f t="shared" si="81"/>
        <v/>
      </c>
      <c r="CA119" s="115" t="str">
        <f t="shared" si="89"/>
        <v/>
      </c>
      <c r="CB119" s="170" t="str">
        <f>IF(ISNUMBER($BO119),IF(BS119="","",IF($BL119&lt;=$BN$3,INDEX($AU$4:$BG$76,MATCH($Q119,$BN$4:$BN$76,0),CB$2),"")),"")</f>
        <v/>
      </c>
      <c r="CC119" s="170" t="str">
        <f>IF(ISNUMBER($BO119),IF(BS119="","",IF($BL119&lt;=$BN$3,INDEX($AU$4:$BG$76,MATCH($Q119,$BN$4:$BN$76,0),CC$2),"")),"")</f>
        <v/>
      </c>
      <c r="CD119" s="207" t="str">
        <f t="shared" si="82"/>
        <v/>
      </c>
      <c r="CE119" s="207" t="str">
        <f t="shared" si="83"/>
        <v/>
      </c>
      <c r="CF119" s="207" t="str">
        <f t="shared" si="84"/>
        <v/>
      </c>
      <c r="CG119" s="175"/>
      <c r="CH119" s="104"/>
      <c r="CI119" s="207"/>
      <c r="CJ119" s="172"/>
      <c r="CK119" s="175"/>
      <c r="CL119" s="175"/>
      <c r="CM119" s="104"/>
      <c r="CN119" s="104"/>
      <c r="CO119" s="104"/>
      <c r="CP119" s="104"/>
      <c r="CQ119" s="104" t="s">
        <v>132</v>
      </c>
      <c r="CR119" s="104"/>
      <c r="CS119" s="104"/>
      <c r="CT119" s="104"/>
      <c r="CU119" s="104"/>
      <c r="CV119" s="104"/>
      <c r="CW119" s="104"/>
      <c r="CX119" s="104"/>
      <c r="CY119" s="104"/>
      <c r="CZ119" s="104"/>
      <c r="DA119" s="104"/>
      <c r="DB119" s="104"/>
      <c r="DC119" s="104"/>
      <c r="DD119" s="104"/>
      <c r="DE119" s="104"/>
      <c r="DF119" s="104"/>
      <c r="DG119" s="104"/>
      <c r="DH119" s="104"/>
      <c r="DI119" s="104"/>
      <c r="DJ119" s="104"/>
      <c r="DK119" s="104"/>
      <c r="DL119" s="104"/>
      <c r="DM119" s="104"/>
    </row>
    <row r="120" spans="1:117" ht="14.25" customHeight="1" x14ac:dyDescent="0.25">
      <c r="A120" s="98">
        <f t="shared" si="85"/>
        <v>117</v>
      </c>
      <c r="B120" s="28"/>
      <c r="C120" s="116" t="s">
        <v>338</v>
      </c>
      <c r="D120" s="74" t="s">
        <v>147</v>
      </c>
      <c r="E120" s="74" t="s">
        <v>339</v>
      </c>
      <c r="F120" s="102">
        <v>460595</v>
      </c>
      <c r="G120" s="102">
        <v>7569395</v>
      </c>
      <c r="H120" s="95" t="s">
        <v>340</v>
      </c>
      <c r="I120" s="74" t="s">
        <v>295</v>
      </c>
      <c r="J120" s="74" t="s">
        <v>31</v>
      </c>
      <c r="K120" s="74">
        <v>36</v>
      </c>
      <c r="L120" s="86" t="str">
        <f t="shared" si="90"/>
        <v/>
      </c>
      <c r="M120" s="25" t="str">
        <f t="shared" si="95"/>
        <v xml:space="preserve">LMB08 </v>
      </c>
      <c r="N120" s="81">
        <f t="shared" si="99"/>
        <v>460595</v>
      </c>
      <c r="O120" s="81">
        <f t="shared" si="99"/>
        <v>7569395</v>
      </c>
      <c r="P120" s="30">
        <f t="shared" si="87"/>
        <v>28</v>
      </c>
      <c r="Q120" s="30">
        <f t="shared" si="88"/>
        <v>117</v>
      </c>
      <c r="R120" s="39" t="str">
        <f>p_Contendas!R31</f>
        <v>498175 m E</v>
      </c>
      <c r="S120" s="39" t="str">
        <f>p_Contendas!S31</f>
        <v>7578505 m S</v>
      </c>
      <c r="T120" s="39" t="str">
        <f>p_Contendas!T31</f>
        <v>.</v>
      </c>
      <c r="U120" s="164" t="str">
        <f>p_Contendas!U31</f>
        <v>AQ</v>
      </c>
      <c r="V120" s="38" t="str">
        <f>p_Contendas!V31</f>
        <v xml:space="preserve">ACT28 </v>
      </c>
      <c r="W120" s="39" t="str">
        <f>p_Contendas!W31</f>
        <v xml:space="preserve">(7) PM </v>
      </c>
      <c r="X120" s="38" t="str">
        <f>p_Contendas!X31</f>
        <v xml:space="preserve">PM </v>
      </c>
      <c r="Y120" s="33">
        <f>IF(X120=CK$4,CN$4,IF(X120=CK$5,CN$5,IF(X120=CK$6,CN$6,IF(X120=CK$7,CN$7,IF(X120=CK$8,CN$8,IF(X120=CK$9,CN$9,IF(X120=CK$10,CN$10,"")))))))</f>
        <v>5</v>
      </c>
      <c r="Z120" s="53">
        <f>p_Contendas!Z31</f>
        <v>12</v>
      </c>
      <c r="AA120" s="54" t="str">
        <f>p_Contendas!AA31</f>
        <v xml:space="preserve">sd </v>
      </c>
      <c r="AB120" s="39" t="str">
        <f>p_Contendas!AB31</f>
        <v>-</v>
      </c>
      <c r="AC120" s="166">
        <f>p_Contendas!AD31</f>
        <v>1744300.9667821</v>
      </c>
      <c r="AD120" s="166">
        <f>p_Contendas!AE31</f>
        <v>7529486.4642225001</v>
      </c>
      <c r="AE120" s="39">
        <f>p_Contendas!AF31</f>
        <v>892.2</v>
      </c>
      <c r="AF120" s="39">
        <f>p_Contendas!AG31</f>
        <v>1</v>
      </c>
      <c r="AG120" s="39">
        <f>p_Contendas!AH31</f>
        <v>0</v>
      </c>
      <c r="AH120" s="39"/>
      <c r="AI120" s="39"/>
      <c r="AJ120" s="31"/>
      <c r="AK120" t="str">
        <f>""</f>
        <v/>
      </c>
      <c r="AL120" t="str">
        <f>""</f>
        <v/>
      </c>
      <c r="AM120" t="str">
        <f>""</f>
        <v/>
      </c>
      <c r="AN120" s="36">
        <f>IF(AND(ISNUMBER(Q120),ISNUMBER(AA120)),MAX(AN$4:AN119)+1,0)</f>
        <v>0</v>
      </c>
      <c r="AO120" s="1">
        <f t="shared" si="91"/>
        <v>16.347303952979299</v>
      </c>
      <c r="AP120" s="1">
        <f t="shared" si="92"/>
        <v>1.178693937890677E-4</v>
      </c>
      <c r="AQ120" s="36">
        <f>IF(AA120=CK$11,0,IF(AND(ISNUMBER(Y120),ISNUMBER(Q120)),MAX(AQ$4:AQ119)+1,0))</f>
        <v>0</v>
      </c>
      <c r="AR120" s="73" t="str">
        <f t="shared" si="96"/>
        <v/>
      </c>
      <c r="AS120" s="73" t="str">
        <f t="shared" si="76"/>
        <v/>
      </c>
      <c r="AT120" s="73" t="str">
        <f t="shared" si="97"/>
        <v/>
      </c>
      <c r="AU120" s="58" t="str">
        <f t="shared" si="98"/>
        <v/>
      </c>
      <c r="AV120" s="58" t="str">
        <f t="shared" si="93"/>
        <v/>
      </c>
      <c r="AW120" s="68" t="str">
        <f t="shared" si="77"/>
        <v/>
      </c>
      <c r="AX120" s="68" t="str">
        <f t="shared" si="74"/>
        <v/>
      </c>
      <c r="AY120" s="160" t="str">
        <f>IF(BH120="",BC120,IF(ISNUMBER(AX120),BC120-BH120,""))</f>
        <v/>
      </c>
      <c r="AZ120" s="160" t="str">
        <f>IF(ISNUMBER(AX120),IF(ISNUMBER(AY120-BD120),AY120-BD120,AY120),"")</f>
        <v/>
      </c>
      <c r="BA120" s="160"/>
      <c r="BB120" s="160"/>
      <c r="BC120" s="68" t="str">
        <f>IF($Q120&lt;=$AQ$3,INDEX($AC$4:$AE$141,$AR120,AE$3),"")</f>
        <v/>
      </c>
      <c r="BD120" s="188" t="str">
        <f>IF($Q120&lt;=$AQ$3,INDEX($Z$4:$AA$141,$AR120,AC$3),"")</f>
        <v/>
      </c>
      <c r="BE120" s="105" t="str">
        <f>IF($Q120&lt;=$AQ$3,INDEX($Z$4:$AA$141,$AR120,AD$3),"")</f>
        <v/>
      </c>
      <c r="BF120" s="71" t="s">
        <v>132</v>
      </c>
      <c r="BG120" s="105"/>
      <c r="BH120" s="158" t="str">
        <f>IF(AU120=BH$3,"",IF(ISNUMBER(AW120),IF(BH$2=0,ABS(BC120-BG120),BC120-BG120),""))</f>
        <v/>
      </c>
      <c r="BI120" s="170" t="str">
        <f>IF(ISNUMBER(BG120),IF(AS120=CS$4,CN$4,IF(AS120=CS$5,CN$5,IF(AS120=CS$6,CN$6,IF(AS120=CS$7,CN$7,IF(AS120=CS$8,CN$8,""))))),"")</f>
        <v/>
      </c>
      <c r="BJ120" s="171" t="str">
        <f>IF(ISNUMBER(BI120),INDEX(CU$4:CU$8,BI120,1),"")</f>
        <v/>
      </c>
      <c r="BK120" s="171" t="s">
        <v>132</v>
      </c>
      <c r="BL120" s="170"/>
      <c r="BM120" s="170" t="str">
        <f t="shared" si="78"/>
        <v/>
      </c>
      <c r="BN120" s="170">
        <f>IF(BI120=1,IF(BM120=1,MAX(BN$4:BN119)+1,0),0)</f>
        <v>0</v>
      </c>
      <c r="BO120" s="73" t="str">
        <f>IF(BM120="","",IF(BL120&lt;=BN$3,MATCH(Q120,BN$4:BN$141,0),""))</f>
        <v/>
      </c>
      <c r="BP120" s="198" t="str">
        <f>IF(ISNUMBER($BO120),IF(BM120="","",IF($BL120&lt;=$BN$3,INDEX($AU$4:$AZ$76,MATCH($Q120,$BN$4:$BN$76,0),BP$2),"")),"")</f>
        <v/>
      </c>
      <c r="BQ120" s="195" t="str">
        <f>IF(ISNUMBER($BO120),IF(BN120="","",IF($BL120&lt;=$BN$3,INDEX($AU$4:$AZ$76,MATCH($Q120,$BN$4:$BN$76,0),BQ$2),"")),"")</f>
        <v/>
      </c>
      <c r="BR120" s="196" t="str">
        <f>IF(ISNUMBER($BO120),IF(BO120="","",IF($BL120&lt;=$BN$3,INDEX($AU$4:$AZ$76,MATCH($Q120,$BN$4:$BN$76,0),BR$2),"")),"")</f>
        <v/>
      </c>
      <c r="BS120" s="196" t="str">
        <f>IF(ISNUMBER($BO120),IF(BP120="","",IF($BL120&lt;=$BN$3,INDEX($AU$4:$AZ$76,MATCH($Q120,$BN$4:$BN$76,0),BS$2),"")),"")</f>
        <v/>
      </c>
      <c r="BT120" s="197" t="str">
        <f>IF(ISNUMBER($BO120),IF(BQ120="","",IF($BL120&lt;=$BN$3,INDEX($AU$4:$AZ$76,MATCH($Q120,$BN$4:$BN$76,0),BT$2),"")),"")</f>
        <v/>
      </c>
      <c r="BU120" s="197" t="str">
        <f>IF(ISNUMBER($BO120),IF(BR120="","",IF($BL120&lt;=$BN$3,INDEX($AU$4:$AZ$76,MATCH($Q120,$BN$4:$BN$76,0),BU$2),"")),"")</f>
        <v/>
      </c>
      <c r="BV120" s="196" t="str">
        <f>IF(ISNUMBER($BO120),IF(BS120="","",IF($BL120&lt;=$BN$3,INDEX($AU$4:$BE$76,MATCH($Q120,$BN$4:$BN$76,0),BV$2),"")),"")</f>
        <v/>
      </c>
      <c r="BW120" s="195" t="str">
        <f t="shared" si="79"/>
        <v/>
      </c>
      <c r="BX120" s="196" t="str">
        <f t="shared" si="75"/>
        <v/>
      </c>
      <c r="BY120" s="195" t="str">
        <f t="shared" si="80"/>
        <v/>
      </c>
      <c r="BZ120" s="227" t="str">
        <f t="shared" si="81"/>
        <v/>
      </c>
      <c r="CA120" s="115" t="str">
        <f t="shared" si="89"/>
        <v/>
      </c>
      <c r="CB120" s="170" t="str">
        <f>IF(ISNUMBER($BO120),IF(BS120="","",IF($BL120&lt;=$BN$3,INDEX($AU$4:$BG$76,MATCH($Q120,$BN$4:$BN$76,0),CB$2),"")),"")</f>
        <v/>
      </c>
      <c r="CC120" s="170" t="str">
        <f>IF(ISNUMBER($BO120),IF(BS120="","",IF($BL120&lt;=$BN$3,INDEX($AU$4:$BG$76,MATCH($Q120,$BN$4:$BN$76,0),CC$2),"")),"")</f>
        <v/>
      </c>
      <c r="CD120" s="207" t="str">
        <f t="shared" si="82"/>
        <v/>
      </c>
      <c r="CE120" s="207" t="str">
        <f t="shared" si="83"/>
        <v/>
      </c>
      <c r="CF120" s="207" t="str">
        <f t="shared" si="84"/>
        <v/>
      </c>
      <c r="CG120" s="175"/>
      <c r="CH120" s="104"/>
      <c r="CI120" s="207"/>
      <c r="CJ120" s="172"/>
      <c r="CK120" s="175"/>
      <c r="CL120" s="175"/>
      <c r="CM120" s="104"/>
      <c r="CN120" s="104"/>
      <c r="CO120" s="104"/>
      <c r="CP120" s="104"/>
      <c r="CQ120" s="104" t="s">
        <v>132</v>
      </c>
      <c r="CR120" s="104"/>
      <c r="CS120" s="104"/>
      <c r="CT120" s="104"/>
      <c r="CU120" s="104"/>
      <c r="CV120" s="104"/>
      <c r="CW120" s="104"/>
      <c r="CX120" s="104"/>
      <c r="CY120" s="104"/>
      <c r="CZ120" s="104"/>
      <c r="DA120" s="104"/>
      <c r="DB120" s="104"/>
      <c r="DC120" s="104"/>
      <c r="DD120" s="104"/>
      <c r="DE120" s="104"/>
      <c r="DF120" s="104"/>
      <c r="DG120" s="104"/>
      <c r="DH120" s="104"/>
      <c r="DI120" s="104"/>
      <c r="DJ120" s="104"/>
      <c r="DK120" s="104"/>
      <c r="DL120" s="104"/>
      <c r="DM120" s="104"/>
    </row>
    <row r="121" spans="1:117" ht="14.25" customHeight="1" x14ac:dyDescent="0.25">
      <c r="A121" s="98">
        <f t="shared" si="85"/>
        <v>118</v>
      </c>
      <c r="B121" s="28"/>
      <c r="C121" s="116" t="s">
        <v>338</v>
      </c>
      <c r="D121" s="74" t="s">
        <v>147</v>
      </c>
      <c r="E121" s="74" t="s">
        <v>339</v>
      </c>
      <c r="F121" s="102">
        <v>460595</v>
      </c>
      <c r="G121" s="102">
        <v>7569395</v>
      </c>
      <c r="H121" s="95" t="s">
        <v>340</v>
      </c>
      <c r="I121" s="74" t="s">
        <v>295</v>
      </c>
      <c r="J121" s="74" t="s">
        <v>31</v>
      </c>
      <c r="K121" s="74">
        <v>36</v>
      </c>
      <c r="L121" s="86" t="str">
        <f t="shared" si="90"/>
        <v/>
      </c>
      <c r="M121" s="25" t="str">
        <f t="shared" si="95"/>
        <v xml:space="preserve">LMB08 </v>
      </c>
      <c r="N121" s="81">
        <f t="shared" si="99"/>
        <v>460595</v>
      </c>
      <c r="O121" s="81">
        <f t="shared" si="99"/>
        <v>7569395</v>
      </c>
      <c r="P121" s="30">
        <f t="shared" si="87"/>
        <v>29</v>
      </c>
      <c r="Q121" s="30">
        <f t="shared" si="88"/>
        <v>118</v>
      </c>
      <c r="R121" s="39" t="str">
        <f>p_Lambari!R4</f>
        <v>463830 m E</v>
      </c>
      <c r="S121" s="39" t="str">
        <f>p_Lambari!S4</f>
        <v>7570065 m S</v>
      </c>
      <c r="T121" s="39" t="str">
        <f>p_Lambari!T4</f>
        <v>.</v>
      </c>
      <c r="U121" s="164" t="str">
        <f>p_Lambari!U4</f>
        <v>Lam</v>
      </c>
      <c r="V121" s="38" t="str">
        <f>p_Lambari!V4</f>
        <v xml:space="preserve">Fonte 1 </v>
      </c>
      <c r="W121" s="39" t="str">
        <f>p_Lambari!W4</f>
        <v xml:space="preserve">CT (2) </v>
      </c>
      <c r="X121" s="38" t="str">
        <f>p_Lambari!X4</f>
        <v xml:space="preserve">CT </v>
      </c>
      <c r="Y121" s="33">
        <f>IF(X121=CK$4,CN$4,IF(X121=CK$5,CN$5,IF(X121=CK$6,CN$6,IF(X121=CK$7,CN$7,IF(X121=CK$8,CN$8,IF(X121=CK$9,CN$9,IF(X121=CK$10,CN$10,"")))))))</f>
        <v>1</v>
      </c>
      <c r="Z121" s="53">
        <f>p_Lambari!Z4</f>
        <v>6</v>
      </c>
      <c r="AA121" s="54">
        <f>p_Lambari!AA4</f>
        <v>4104</v>
      </c>
      <c r="AB121" s="39" t="str">
        <f>p_Lambari!AB4</f>
        <v>-</v>
      </c>
      <c r="AC121" s="166">
        <f>p_Lambari!AD4</f>
        <v>1708744.8995910999</v>
      </c>
      <c r="AD121" s="166">
        <f>p_Lambari!AE4</f>
        <v>7523684.2677028002</v>
      </c>
      <c r="AE121" s="39">
        <f>p_Lambari!AF4</f>
        <v>878.8</v>
      </c>
      <c r="AF121" s="39">
        <f>p_Contendas!AG32</f>
        <v>0</v>
      </c>
      <c r="AG121" s="39">
        <f>p_Contendas!AH32</f>
        <v>0</v>
      </c>
      <c r="AH121" s="39"/>
      <c r="AI121" s="39"/>
      <c r="AJ121" s="31"/>
      <c r="AK121" t="str">
        <f>""</f>
        <v/>
      </c>
      <c r="AL121" t="str">
        <f>""</f>
        <v/>
      </c>
      <c r="AM121" t="str">
        <f>""</f>
        <v/>
      </c>
      <c r="AN121" s="36">
        <f>IF(AND(ISNUMBER(Q121),ISNUMBER(AA121)),MAX(AN$4:AN120)+1,0)</f>
        <v>62</v>
      </c>
      <c r="AO121" s="1">
        <f t="shared" si="91"/>
        <v>16.334706776458276</v>
      </c>
      <c r="AP121" s="1">
        <f t="shared" si="92"/>
        <v>1.1609910699600166E-4</v>
      </c>
      <c r="AQ121" s="36">
        <f>IF(AA121=CK$11,0,IF(AND(ISNUMBER(Y121),ISNUMBER(Q121)),MAX(AQ$4:AQ120)+1,0))</f>
        <v>63</v>
      </c>
      <c r="AR121" s="73" t="str">
        <f t="shared" si="96"/>
        <v/>
      </c>
      <c r="AS121" s="73" t="str">
        <f t="shared" si="76"/>
        <v/>
      </c>
      <c r="AT121" s="73" t="str">
        <f t="shared" si="97"/>
        <v/>
      </c>
      <c r="AU121" s="58" t="str">
        <f t="shared" si="98"/>
        <v/>
      </c>
      <c r="AV121" s="58" t="str">
        <f t="shared" si="93"/>
        <v/>
      </c>
      <c r="AW121" s="68" t="str">
        <f t="shared" si="77"/>
        <v/>
      </c>
      <c r="AX121" s="68" t="str">
        <f t="shared" si="74"/>
        <v/>
      </c>
      <c r="AY121" s="160" t="str">
        <f>IF(BH121="",BC121,IF(ISNUMBER(AX121),BC121-BH121,""))</f>
        <v/>
      </c>
      <c r="AZ121" s="160" t="str">
        <f>IF(ISNUMBER(AX121),IF(ISNUMBER(AY121-BD121),AY121-BD121,AY121),"")</f>
        <v/>
      </c>
      <c r="BA121" s="160"/>
      <c r="BB121" s="160"/>
      <c r="BC121" s="68" t="str">
        <f>IF($Q121&lt;=$AQ$3,INDEX($AC$4:$AE$141,$AR121,AE$3),"")</f>
        <v/>
      </c>
      <c r="BD121" s="188" t="str">
        <f>IF($Q121&lt;=$AQ$3,INDEX($Z$4:$AA$141,$AR121,AC$3),"")</f>
        <v/>
      </c>
      <c r="BE121" s="105" t="str">
        <f>IF($Q121&lt;=$AQ$3,INDEX($Z$4:$AA$141,$AR121,AD$3),"")</f>
        <v/>
      </c>
      <c r="BF121" s="71" t="s">
        <v>132</v>
      </c>
      <c r="BG121" s="105"/>
      <c r="BH121" s="158" t="str">
        <f>IF(AU121=BH$3,"",IF(ISNUMBER(AW121),IF(BH$2=0,ABS(BC121-BG121),BC121-BG121),""))</f>
        <v/>
      </c>
      <c r="BI121" s="170" t="str">
        <f>IF(ISNUMBER(BG121),IF(AS121=CS$4,CN$4,IF(AS121=CS$5,CN$5,IF(AS121=CS$6,CN$6,IF(AS121=CS$7,CN$7,IF(AS121=CS$8,CN$8,""))))),"")</f>
        <v/>
      </c>
      <c r="BJ121" s="171" t="str">
        <f>IF(ISNUMBER(BI121),INDEX(CU$4:CU$8,BI121,1),"")</f>
        <v/>
      </c>
      <c r="BK121" s="171" t="s">
        <v>132</v>
      </c>
      <c r="BL121" s="170"/>
      <c r="BM121" s="170" t="str">
        <f t="shared" si="78"/>
        <v/>
      </c>
      <c r="BN121" s="170">
        <f>IF(BI121=1,IF(BM121=1,MAX(BN$4:BN120)+1,0),0)</f>
        <v>0</v>
      </c>
      <c r="BO121" s="73" t="str">
        <f>IF(BM121="","",IF(BL121&lt;=BN$3,MATCH(Q121,BN$4:BN$141,0),""))</f>
        <v/>
      </c>
      <c r="BP121" s="198" t="str">
        <f>IF(ISNUMBER($BO121),IF(BM121="","",IF($BL121&lt;=$BN$3,INDEX($AU$4:$AZ$76,MATCH($Q121,$BN$4:$BN$76,0),BP$2),"")),"")</f>
        <v/>
      </c>
      <c r="BQ121" s="195" t="str">
        <f>IF(ISNUMBER($BO121),IF(BN121="","",IF($BL121&lt;=$BN$3,INDEX($AU$4:$AZ$76,MATCH($Q121,$BN$4:$BN$76,0),BQ$2),"")),"")</f>
        <v/>
      </c>
      <c r="BR121" s="196" t="str">
        <f>IF(ISNUMBER($BO121),IF(BO121="","",IF($BL121&lt;=$BN$3,INDEX($AU$4:$AZ$76,MATCH($Q121,$BN$4:$BN$76,0),BR$2),"")),"")</f>
        <v/>
      </c>
      <c r="BS121" s="196" t="str">
        <f>IF(ISNUMBER($BO121),IF(BP121="","",IF($BL121&lt;=$BN$3,INDEX($AU$4:$AZ$76,MATCH($Q121,$BN$4:$BN$76,0),BS$2),"")),"")</f>
        <v/>
      </c>
      <c r="BT121" s="197" t="str">
        <f>IF(ISNUMBER($BO121),IF(BQ121="","",IF($BL121&lt;=$BN$3,INDEX($AU$4:$AZ$76,MATCH($Q121,$BN$4:$BN$76,0),BT$2),"")),"")</f>
        <v/>
      </c>
      <c r="BU121" s="197" t="str">
        <f>IF(ISNUMBER($BO121),IF(BR121="","",IF($BL121&lt;=$BN$3,INDEX($AU$4:$AZ$76,MATCH($Q121,$BN$4:$BN$76,0),BU$2),"")),"")</f>
        <v/>
      </c>
      <c r="BV121" s="196" t="str">
        <f>IF(ISNUMBER($BO121),IF(BS121="","",IF($BL121&lt;=$BN$3,INDEX($AU$4:$BE$76,MATCH($Q121,$BN$4:$BN$76,0),BV$2),"")),"")</f>
        <v/>
      </c>
      <c r="BW121" s="195" t="str">
        <f t="shared" si="79"/>
        <v/>
      </c>
      <c r="BX121" s="196" t="str">
        <f t="shared" si="75"/>
        <v/>
      </c>
      <c r="BY121" s="195" t="str">
        <f t="shared" si="80"/>
        <v/>
      </c>
      <c r="BZ121" s="227" t="str">
        <f t="shared" si="81"/>
        <v/>
      </c>
      <c r="CA121" s="115" t="str">
        <f t="shared" si="89"/>
        <v/>
      </c>
      <c r="CB121" s="170" t="str">
        <f>IF(ISNUMBER($BO121),IF(BS121="","",IF($BL121&lt;=$BN$3,INDEX($AU$4:$BG$76,MATCH($Q121,$BN$4:$BN$76,0),CB$2),"")),"")</f>
        <v/>
      </c>
      <c r="CC121" s="170" t="str">
        <f>IF(ISNUMBER($BO121),IF(BS121="","",IF($BL121&lt;=$BN$3,INDEX($AU$4:$BG$76,MATCH($Q121,$BN$4:$BN$76,0),CC$2),"")),"")</f>
        <v/>
      </c>
      <c r="CD121" s="207" t="str">
        <f t="shared" si="82"/>
        <v/>
      </c>
      <c r="CE121" s="207" t="str">
        <f t="shared" si="83"/>
        <v/>
      </c>
      <c r="CF121" s="207" t="str">
        <f t="shared" si="84"/>
        <v/>
      </c>
      <c r="CG121" s="175"/>
      <c r="CH121" s="104"/>
      <c r="CI121" s="207"/>
      <c r="CJ121" s="172"/>
      <c r="CK121" s="175"/>
      <c r="CL121" s="175"/>
      <c r="CM121" s="104"/>
      <c r="CN121" s="104"/>
      <c r="CO121" s="104"/>
      <c r="CP121" s="104"/>
      <c r="CQ121" s="104" t="s">
        <v>132</v>
      </c>
      <c r="CR121" s="104"/>
      <c r="CS121" s="104"/>
      <c r="CT121" s="104"/>
      <c r="CU121" s="104"/>
      <c r="CV121" s="104"/>
      <c r="CW121" s="104"/>
      <c r="CX121" s="104"/>
      <c r="CY121" s="104"/>
      <c r="CZ121" s="104"/>
      <c r="DA121" s="104"/>
      <c r="DB121" s="104"/>
      <c r="DC121" s="104"/>
      <c r="DD121" s="104"/>
      <c r="DE121" s="104"/>
      <c r="DF121" s="104"/>
      <c r="DG121" s="104"/>
      <c r="DH121" s="104"/>
      <c r="DI121" s="104"/>
      <c r="DJ121" s="104"/>
      <c r="DK121" s="104"/>
      <c r="DL121" s="104"/>
      <c r="DM121" s="104"/>
    </row>
    <row r="122" spans="1:117" ht="14.25" customHeight="1" x14ac:dyDescent="0.25">
      <c r="A122" s="98">
        <f t="shared" si="85"/>
        <v>119</v>
      </c>
      <c r="B122" s="28"/>
      <c r="C122" s="116" t="s">
        <v>338</v>
      </c>
      <c r="D122" s="74" t="s">
        <v>147</v>
      </c>
      <c r="E122" s="74" t="s">
        <v>339</v>
      </c>
      <c r="F122" s="102">
        <v>460595</v>
      </c>
      <c r="G122" s="102">
        <v>7569395</v>
      </c>
      <c r="H122" s="95" t="s">
        <v>340</v>
      </c>
      <c r="I122" s="74" t="s">
        <v>295</v>
      </c>
      <c r="J122" s="74" t="s">
        <v>31</v>
      </c>
      <c r="K122" s="74">
        <v>36</v>
      </c>
      <c r="L122" s="86" t="str">
        <f t="shared" si="90"/>
        <v/>
      </c>
      <c r="M122" s="25" t="str">
        <f t="shared" si="95"/>
        <v xml:space="preserve">LMB08 </v>
      </c>
      <c r="N122" s="81">
        <f t="shared" si="99"/>
        <v>460595</v>
      </c>
      <c r="O122" s="81">
        <f t="shared" si="99"/>
        <v>7569395</v>
      </c>
      <c r="P122" s="30">
        <f t="shared" si="87"/>
        <v>30</v>
      </c>
      <c r="Q122" s="30">
        <f t="shared" si="88"/>
        <v>119</v>
      </c>
      <c r="R122" s="39" t="str">
        <f>p_Lambari!R5</f>
        <v>463830 m E</v>
      </c>
      <c r="S122" s="39" t="str">
        <f>p_Lambari!S5</f>
        <v>7570067 m S</v>
      </c>
      <c r="T122" s="39" t="str">
        <f>p_Lambari!T5</f>
        <v>.</v>
      </c>
      <c r="U122" s="164" t="str">
        <f>p_Lambari!U5</f>
        <v>Lam</v>
      </c>
      <c r="V122" s="38" t="str">
        <f>p_Lambari!V5</f>
        <v xml:space="preserve">Fonte 2 </v>
      </c>
      <c r="W122" s="39" t="str">
        <f>p_Lambari!W5</f>
        <v xml:space="preserve">CT </v>
      </c>
      <c r="X122" s="38" t="str">
        <f>p_Lambari!X5</f>
        <v xml:space="preserve">CT </v>
      </c>
      <c r="Y122" s="33">
        <f>IF(X122=CK$4,CN$4,IF(X122=CK$5,CN$5,IF(X122=CK$6,CN$6,IF(X122=CK$7,CN$7,IF(X122=CK$8,CN$8,IF(X122=CK$9,CN$9,IF(X122=CK$10,CN$10,"")))))))</f>
        <v>1</v>
      </c>
      <c r="Z122" s="53">
        <f>p_Lambari!Z5</f>
        <v>6</v>
      </c>
      <c r="AA122" s="54">
        <f>p_Lambari!AA5</f>
        <v>720</v>
      </c>
      <c r="AB122" s="39" t="str">
        <f>p_Lambari!AB5</f>
        <v>-</v>
      </c>
      <c r="AC122" s="166">
        <f>p_Lambari!AD5</f>
        <v>1708745.0608528999</v>
      </c>
      <c r="AD122" s="166">
        <f>p_Lambari!AE5</f>
        <v>7523686.297518</v>
      </c>
      <c r="AE122" s="39">
        <f>p_Lambari!AF5</f>
        <v>878.8</v>
      </c>
      <c r="AF122" s="39">
        <f>p_Contendas!AG33</f>
        <v>0</v>
      </c>
      <c r="AG122" s="39">
        <f>p_Contendas!AH33</f>
        <v>0</v>
      </c>
      <c r="AH122" s="39"/>
      <c r="AI122" s="39"/>
      <c r="AJ122" s="31"/>
      <c r="AK122" t="str">
        <f>""</f>
        <v/>
      </c>
      <c r="AL122" t="str">
        <f>""</f>
        <v/>
      </c>
      <c r="AM122" t="str">
        <f>""</f>
        <v/>
      </c>
      <c r="AN122" s="36">
        <f>IF(AND(ISNUMBER(Q122),ISNUMBER(AA122)),MAX(AN$4:AN121)+1,0)</f>
        <v>63</v>
      </c>
      <c r="AO122" s="1">
        <f t="shared" si="91"/>
        <v>16.334711183399733</v>
      </c>
      <c r="AP122" s="1">
        <f t="shared" si="92"/>
        <v>1.1609910699600166E-4</v>
      </c>
      <c r="AQ122" s="36">
        <f>IF(AA122=CK$11,0,IF(AND(ISNUMBER(Y122),ISNUMBER(Q122)),MAX(AQ$4:AQ121)+1,0))</f>
        <v>64</v>
      </c>
      <c r="AR122" s="73" t="str">
        <f t="shared" si="96"/>
        <v/>
      </c>
      <c r="AS122" s="73" t="str">
        <f t="shared" si="76"/>
        <v/>
      </c>
      <c r="AT122" s="73" t="str">
        <f t="shared" si="97"/>
        <v/>
      </c>
      <c r="AU122" s="58" t="str">
        <f t="shared" si="98"/>
        <v/>
      </c>
      <c r="AV122" s="58" t="str">
        <f t="shared" si="93"/>
        <v/>
      </c>
      <c r="AW122" s="68" t="str">
        <f t="shared" si="77"/>
        <v/>
      </c>
      <c r="AX122" s="68" t="str">
        <f t="shared" si="74"/>
        <v/>
      </c>
      <c r="AY122" s="160" t="str">
        <f>IF(BH122="",BC122,IF(ISNUMBER(AX122),BC122-BH122,""))</f>
        <v/>
      </c>
      <c r="AZ122" s="160" t="str">
        <f>IF(ISNUMBER(AX122),IF(ISNUMBER(AY122-BD122),AY122-BD122,AY122),"")</f>
        <v/>
      </c>
      <c r="BA122" s="160"/>
      <c r="BB122" s="160"/>
      <c r="BC122" s="68" t="str">
        <f>IF($Q122&lt;=$AQ$3,INDEX($AC$4:$AE$141,$AR122,AE$3),"")</f>
        <v/>
      </c>
      <c r="BD122" s="188" t="str">
        <f>IF($Q122&lt;=$AQ$3,INDEX($Z$4:$AA$141,$AR122,AC$3),"")</f>
        <v/>
      </c>
      <c r="BE122" s="105" t="str">
        <f>IF($Q122&lt;=$AQ$3,INDEX($Z$4:$AA$141,$AR122,AD$3),"")</f>
        <v/>
      </c>
      <c r="BF122" s="71" t="s">
        <v>132</v>
      </c>
      <c r="BG122" s="105"/>
      <c r="BH122" s="158" t="str">
        <f>IF(AU122=BH$3,"",IF(ISNUMBER(AW122),IF(BH$2=0,ABS(BC122-BG122),BC122-BG122),""))</f>
        <v/>
      </c>
      <c r="BI122" s="170" t="str">
        <f>IF(ISNUMBER(BG122),IF(AS122=CS$4,CN$4,IF(AS122=CS$5,CN$5,IF(AS122=CS$6,CN$6,IF(AS122=CS$7,CN$7,IF(AS122=CS$8,CN$8,""))))),"")</f>
        <v/>
      </c>
      <c r="BJ122" s="171" t="str">
        <f>IF(ISNUMBER(BI122),INDEX(CU$4:CU$8,BI122,1),"")</f>
        <v/>
      </c>
      <c r="BK122" s="171" t="s">
        <v>132</v>
      </c>
      <c r="BL122" s="170"/>
      <c r="BM122" s="170" t="str">
        <f t="shared" si="78"/>
        <v/>
      </c>
      <c r="BN122" s="170">
        <f>IF(BI122=1,IF(BM122=1,MAX(BN$4:BN121)+1,0),0)</f>
        <v>0</v>
      </c>
      <c r="BO122" s="73" t="str">
        <f>IF(BM122="","",IF(BL122&lt;=BN$3,MATCH(Q122,BN$4:BN$141,0),""))</f>
        <v/>
      </c>
      <c r="BP122" s="198" t="str">
        <f>IF(ISNUMBER($BO122),IF(BM122="","",IF($BL122&lt;=$BN$3,INDEX($AU$4:$AZ$76,MATCH($Q122,$BN$4:$BN$76,0),BP$2),"")),"")</f>
        <v/>
      </c>
      <c r="BQ122" s="195" t="str">
        <f>IF(ISNUMBER($BO122),IF(BN122="","",IF($BL122&lt;=$BN$3,INDEX($AU$4:$AZ$76,MATCH($Q122,$BN$4:$BN$76,0),BQ$2),"")),"")</f>
        <v/>
      </c>
      <c r="BR122" s="196" t="str">
        <f>IF(ISNUMBER($BO122),IF(BO122="","",IF($BL122&lt;=$BN$3,INDEX($AU$4:$AZ$76,MATCH($Q122,$BN$4:$BN$76,0),BR$2),"")),"")</f>
        <v/>
      </c>
      <c r="BS122" s="196" t="str">
        <f>IF(ISNUMBER($BO122),IF(BP122="","",IF($BL122&lt;=$BN$3,INDEX($AU$4:$AZ$76,MATCH($Q122,$BN$4:$BN$76,0),BS$2),"")),"")</f>
        <v/>
      </c>
      <c r="BT122" s="197" t="str">
        <f>IF(ISNUMBER($BO122),IF(BQ122="","",IF($BL122&lt;=$BN$3,INDEX($AU$4:$AZ$76,MATCH($Q122,$BN$4:$BN$76,0),BT$2),"")),"")</f>
        <v/>
      </c>
      <c r="BU122" s="197" t="str">
        <f>IF(ISNUMBER($BO122),IF(BR122="","",IF($BL122&lt;=$BN$3,INDEX($AU$4:$AZ$76,MATCH($Q122,$BN$4:$BN$76,0),BU$2),"")),"")</f>
        <v/>
      </c>
      <c r="BV122" s="196" t="str">
        <f>IF(ISNUMBER($BO122),IF(BS122="","",IF($BL122&lt;=$BN$3,INDEX($AU$4:$BE$76,MATCH($Q122,$BN$4:$BN$76,0),BV$2),"")),"")</f>
        <v/>
      </c>
      <c r="BW122" s="195" t="str">
        <f t="shared" si="79"/>
        <v/>
      </c>
      <c r="BX122" s="196" t="str">
        <f t="shared" si="75"/>
        <v/>
      </c>
      <c r="BY122" s="195" t="str">
        <f t="shared" si="80"/>
        <v/>
      </c>
      <c r="BZ122" s="227" t="str">
        <f t="shared" si="81"/>
        <v/>
      </c>
      <c r="CA122" s="115" t="str">
        <f t="shared" si="89"/>
        <v/>
      </c>
      <c r="CB122" s="170" t="str">
        <f>IF(ISNUMBER($BO122),IF(BS122="","",IF($BL122&lt;=$BN$3,INDEX($AU$4:$BG$76,MATCH($Q122,$BN$4:$BN$76,0),CB$2),"")),"")</f>
        <v/>
      </c>
      <c r="CC122" s="170" t="str">
        <f>IF(ISNUMBER($BO122),IF(BS122="","",IF($BL122&lt;=$BN$3,INDEX($AU$4:$BG$76,MATCH($Q122,$BN$4:$BN$76,0),CC$2),"")),"")</f>
        <v/>
      </c>
      <c r="CD122" s="207" t="str">
        <f t="shared" si="82"/>
        <v/>
      </c>
      <c r="CE122" s="207" t="str">
        <f t="shared" si="83"/>
        <v/>
      </c>
      <c r="CF122" s="207" t="str">
        <f t="shared" si="84"/>
        <v/>
      </c>
      <c r="CG122" s="175"/>
      <c r="CH122" s="104"/>
      <c r="CI122" s="207"/>
      <c r="CJ122" s="172"/>
      <c r="CK122" s="175"/>
      <c r="CL122" s="175"/>
      <c r="CM122" s="104"/>
      <c r="CN122" s="104"/>
      <c r="CO122" s="104"/>
      <c r="CP122" s="104"/>
      <c r="CQ122" s="104" t="s">
        <v>132</v>
      </c>
      <c r="CR122" s="104"/>
      <c r="CS122" s="104"/>
      <c r="CT122" s="104"/>
      <c r="CU122" s="104"/>
      <c r="CV122" s="104"/>
      <c r="CW122" s="104"/>
      <c r="CX122" s="104"/>
      <c r="CY122" s="104"/>
      <c r="CZ122" s="104"/>
      <c r="DA122" s="104"/>
      <c r="DB122" s="104"/>
      <c r="DC122" s="104"/>
      <c r="DD122" s="104"/>
      <c r="DE122" s="104"/>
      <c r="DF122" s="104"/>
      <c r="DG122" s="104"/>
      <c r="DH122" s="104"/>
      <c r="DI122" s="104"/>
      <c r="DJ122" s="104"/>
      <c r="DK122" s="104"/>
      <c r="DL122" s="104"/>
      <c r="DM122" s="104"/>
    </row>
    <row r="123" spans="1:117" ht="14.25" customHeight="1" x14ac:dyDescent="0.25">
      <c r="A123" s="98">
        <f t="shared" si="85"/>
        <v>120</v>
      </c>
      <c r="B123" s="28"/>
      <c r="C123" s="116" t="s">
        <v>338</v>
      </c>
      <c r="D123" s="74" t="s">
        <v>147</v>
      </c>
      <c r="E123" s="74" t="s">
        <v>339</v>
      </c>
      <c r="F123" s="102">
        <v>460595</v>
      </c>
      <c r="G123" s="102">
        <v>7569395</v>
      </c>
      <c r="H123" s="95" t="s">
        <v>340</v>
      </c>
      <c r="I123" s="74" t="s">
        <v>295</v>
      </c>
      <c r="J123" s="74" t="s">
        <v>31</v>
      </c>
      <c r="K123" s="74">
        <v>36</v>
      </c>
      <c r="L123" s="86" t="str">
        <f t="shared" si="90"/>
        <v/>
      </c>
      <c r="M123" s="25" t="str">
        <f t="shared" si="95"/>
        <v xml:space="preserve">LMB08 </v>
      </c>
      <c r="N123" s="81">
        <f t="shared" si="99"/>
        <v>460595</v>
      </c>
      <c r="O123" s="81">
        <f t="shared" si="99"/>
        <v>7569395</v>
      </c>
      <c r="P123" s="30">
        <f t="shared" si="87"/>
        <v>31</v>
      </c>
      <c r="Q123" s="30">
        <f t="shared" si="88"/>
        <v>120</v>
      </c>
      <c r="R123" s="39" t="str">
        <f>p_Lambari!R6</f>
        <v>463830 m E</v>
      </c>
      <c r="S123" s="39" t="str">
        <f>p_Lambari!S6</f>
        <v>7570062 m S</v>
      </c>
      <c r="T123" s="39" t="str">
        <f>p_Lambari!T6</f>
        <v>.</v>
      </c>
      <c r="U123" s="164" t="str">
        <f>p_Lambari!U6</f>
        <v>Lam</v>
      </c>
      <c r="V123" s="38" t="str">
        <f>p_Lambari!V6</f>
        <v xml:space="preserve">Fonte 3 </v>
      </c>
      <c r="W123" s="39" t="str">
        <f>p_Lambari!W6</f>
        <v xml:space="preserve">CT </v>
      </c>
      <c r="X123" s="38" t="str">
        <f>p_Lambari!X6</f>
        <v xml:space="preserve">CT </v>
      </c>
      <c r="Y123" s="33">
        <f>IF(X123=CK$4,CN$4,IF(X123=CK$5,CN$5,IF(X123=CK$6,CN$6,IF(X123=CK$7,CN$7,IF(X123=CK$8,CN$8,IF(X123=CK$9,CN$9,IF(X123=CK$10,CN$10,"")))))))</f>
        <v>1</v>
      </c>
      <c r="Z123" s="53">
        <f>p_Lambari!Z6</f>
        <v>6</v>
      </c>
      <c r="AA123" s="54">
        <f>p_Lambari!AA6</f>
        <v>432</v>
      </c>
      <c r="AB123" s="39" t="str">
        <f>p_Lambari!AB6</f>
        <v>-</v>
      </c>
      <c r="AC123" s="166">
        <f>p_Lambari!AD6</f>
        <v>1708744.6575978</v>
      </c>
      <c r="AD123" s="166">
        <f>p_Lambari!AE6</f>
        <v>7523681.2230444001</v>
      </c>
      <c r="AE123" s="39">
        <f>p_Lambari!AF6</f>
        <v>878.9</v>
      </c>
      <c r="AF123" s="39">
        <f>p_Contendas!AG34</f>
        <v>0</v>
      </c>
      <c r="AG123" s="39">
        <f>p_Contendas!AH34</f>
        <v>0</v>
      </c>
      <c r="AH123" s="39"/>
      <c r="AI123" s="39"/>
      <c r="AJ123" s="31"/>
      <c r="AK123" t="str">
        <f>""</f>
        <v/>
      </c>
      <c r="AL123" t="str">
        <f>""</f>
        <v/>
      </c>
      <c r="AM123" t="str">
        <f>""</f>
        <v/>
      </c>
      <c r="AN123" s="36">
        <f>IF(AND(ISNUMBER(Q123),ISNUMBER(AA123)),MAX(AN$4:AN122)+1,0)</f>
        <v>64</v>
      </c>
      <c r="AO123" s="1">
        <f t="shared" si="91"/>
        <v>16.334700166185911</v>
      </c>
      <c r="AP123" s="1">
        <f t="shared" si="92"/>
        <v>1.161123180914723E-4</v>
      </c>
      <c r="AQ123" s="36">
        <f>IF(AA123=CK$11,0,IF(AND(ISNUMBER(Y123),ISNUMBER(Q123)),MAX(AQ$4:AQ122)+1,0))</f>
        <v>65</v>
      </c>
      <c r="AR123" s="73" t="str">
        <f t="shared" si="96"/>
        <v/>
      </c>
      <c r="AS123" s="73" t="str">
        <f t="shared" si="76"/>
        <v/>
      </c>
      <c r="AT123" s="73" t="str">
        <f t="shared" si="97"/>
        <v/>
      </c>
      <c r="AU123" s="58" t="str">
        <f t="shared" si="98"/>
        <v/>
      </c>
      <c r="AV123" s="58" t="str">
        <f t="shared" si="93"/>
        <v/>
      </c>
      <c r="AW123" s="68" t="str">
        <f t="shared" si="77"/>
        <v/>
      </c>
      <c r="AX123" s="68" t="str">
        <f t="shared" si="74"/>
        <v/>
      </c>
      <c r="AY123" s="160" t="str">
        <f>IF(BH123="",BC123,IF(ISNUMBER(AX123),BC123-BH123,""))</f>
        <v/>
      </c>
      <c r="AZ123" s="160" t="str">
        <f>IF(ISNUMBER(AX123),IF(ISNUMBER(AY123-BD123),AY123-BD123,AY123),"")</f>
        <v/>
      </c>
      <c r="BA123" s="160"/>
      <c r="BB123" s="160"/>
      <c r="BC123" s="68" t="str">
        <f>IF($Q123&lt;=$AQ$3,INDEX($AC$4:$AE$141,$AR123,AE$3),"")</f>
        <v/>
      </c>
      <c r="BD123" s="188" t="str">
        <f>IF($Q123&lt;=$AQ$3,INDEX($Z$4:$AA$141,$AR123,AC$3),"")</f>
        <v/>
      </c>
      <c r="BE123" s="105" t="str">
        <f>IF($Q123&lt;=$AQ$3,INDEX($Z$4:$AA$141,$AR123,AD$3),"")</f>
        <v/>
      </c>
      <c r="BF123" s="71" t="s">
        <v>132</v>
      </c>
      <c r="BG123" s="105"/>
      <c r="BH123" s="158" t="str">
        <f>IF(AU123=BH$3,"",IF(ISNUMBER(AW123),IF(BH$2=0,ABS(BC123-BG123),BC123-BG123),""))</f>
        <v/>
      </c>
      <c r="BI123" s="170" t="str">
        <f>IF(ISNUMBER(BG123),IF(AS123=CS$4,CN$4,IF(AS123=CS$5,CN$5,IF(AS123=CS$6,CN$6,IF(AS123=CS$7,CN$7,IF(AS123=CS$8,CN$8,""))))),"")</f>
        <v/>
      </c>
      <c r="BJ123" s="171" t="str">
        <f>IF(ISNUMBER(BI123),INDEX(CU$4:CU$8,BI123,1),"")</f>
        <v/>
      </c>
      <c r="BK123" s="171" t="s">
        <v>132</v>
      </c>
      <c r="BL123" s="170"/>
      <c r="BM123" s="170" t="str">
        <f t="shared" si="78"/>
        <v/>
      </c>
      <c r="BN123" s="170">
        <f>IF(BI123=1,IF(BM123=1,MAX(BN$4:BN122)+1,0),0)</f>
        <v>0</v>
      </c>
      <c r="BO123" s="73" t="str">
        <f>IF(BM123="","",IF(BL123&lt;=BN$3,MATCH(Q123,BN$4:BN$141,0),""))</f>
        <v/>
      </c>
      <c r="BP123" s="198" t="str">
        <f>IF(ISNUMBER($BO123),IF(BM123="","",IF($BL123&lt;=$BN$3,INDEX($AU$4:$AZ$76,MATCH($Q123,$BN$4:$BN$76,0),BP$2),"")),"")</f>
        <v/>
      </c>
      <c r="BQ123" s="195" t="str">
        <f>IF(ISNUMBER($BO123),IF(BN123="","",IF($BL123&lt;=$BN$3,INDEX($AU$4:$AZ$76,MATCH($Q123,$BN$4:$BN$76,0),BQ$2),"")),"")</f>
        <v/>
      </c>
      <c r="BR123" s="196" t="str">
        <f>IF(ISNUMBER($BO123),IF(BO123="","",IF($BL123&lt;=$BN$3,INDEX($AU$4:$AZ$76,MATCH($Q123,$BN$4:$BN$76,0),BR$2),"")),"")</f>
        <v/>
      </c>
      <c r="BS123" s="196" t="str">
        <f>IF(ISNUMBER($BO123),IF(BP123="","",IF($BL123&lt;=$BN$3,INDEX($AU$4:$AZ$76,MATCH($Q123,$BN$4:$BN$76,0),BS$2),"")),"")</f>
        <v/>
      </c>
      <c r="BT123" s="197" t="str">
        <f>IF(ISNUMBER($BO123),IF(BQ123="","",IF($BL123&lt;=$BN$3,INDEX($AU$4:$AZ$76,MATCH($Q123,$BN$4:$BN$76,0),BT$2),"")),"")</f>
        <v/>
      </c>
      <c r="BU123" s="197" t="str">
        <f>IF(ISNUMBER($BO123),IF(BR123="","",IF($BL123&lt;=$BN$3,INDEX($AU$4:$AZ$76,MATCH($Q123,$BN$4:$BN$76,0),BU$2),"")),"")</f>
        <v/>
      </c>
      <c r="BV123" s="196" t="str">
        <f>IF(ISNUMBER($BO123),IF(BS123="","",IF($BL123&lt;=$BN$3,INDEX($AU$4:$BE$76,MATCH($Q123,$BN$4:$BN$76,0),BV$2),"")),"")</f>
        <v/>
      </c>
      <c r="BW123" s="195" t="str">
        <f t="shared" si="79"/>
        <v/>
      </c>
      <c r="BX123" s="196" t="str">
        <f t="shared" si="75"/>
        <v/>
      </c>
      <c r="BY123" s="195" t="str">
        <f t="shared" si="80"/>
        <v/>
      </c>
      <c r="BZ123" s="227" t="str">
        <f t="shared" si="81"/>
        <v/>
      </c>
      <c r="CA123" s="115" t="str">
        <f t="shared" si="89"/>
        <v/>
      </c>
      <c r="CB123" s="170" t="str">
        <f>IF(ISNUMBER($BO123),IF(BS123="","",IF($BL123&lt;=$BN$3,INDEX($AU$4:$BG$76,MATCH($Q123,$BN$4:$BN$76,0),CB$2),"")),"")</f>
        <v/>
      </c>
      <c r="CC123" s="170" t="str">
        <f>IF(ISNUMBER($BO123),IF(BS123="","",IF($BL123&lt;=$BN$3,INDEX($AU$4:$BG$76,MATCH($Q123,$BN$4:$BN$76,0),CC$2),"")),"")</f>
        <v/>
      </c>
      <c r="CD123" s="207" t="str">
        <f t="shared" si="82"/>
        <v/>
      </c>
      <c r="CE123" s="207" t="str">
        <f t="shared" si="83"/>
        <v/>
      </c>
      <c r="CF123" s="207" t="str">
        <f t="shared" si="84"/>
        <v/>
      </c>
      <c r="CG123" s="175"/>
      <c r="CH123" s="104"/>
      <c r="CI123" s="207"/>
      <c r="CJ123" s="172"/>
      <c r="CK123" s="175"/>
      <c r="CL123" s="175"/>
      <c r="CM123" s="104"/>
      <c r="CN123" s="104"/>
      <c r="CO123" s="104"/>
      <c r="CP123" s="104"/>
      <c r="CQ123" s="104" t="s">
        <v>132</v>
      </c>
      <c r="CR123" s="104"/>
      <c r="CS123" s="104"/>
      <c r="CT123" s="104"/>
      <c r="CU123" s="104"/>
      <c r="CV123" s="104"/>
      <c r="CW123" s="104"/>
      <c r="CX123" s="104"/>
      <c r="CY123" s="104"/>
      <c r="CZ123" s="104"/>
      <c r="DA123" s="104"/>
      <c r="DB123" s="104"/>
      <c r="DC123" s="104"/>
      <c r="DD123" s="104"/>
      <c r="DE123" s="104"/>
      <c r="DF123" s="104"/>
      <c r="DG123" s="104"/>
      <c r="DH123" s="104"/>
      <c r="DI123" s="104"/>
      <c r="DJ123" s="104"/>
      <c r="DK123" s="104"/>
      <c r="DL123" s="104"/>
      <c r="DM123" s="104"/>
    </row>
    <row r="124" spans="1:117" ht="14.25" customHeight="1" x14ac:dyDescent="0.25">
      <c r="A124" s="98">
        <f t="shared" si="85"/>
        <v>121</v>
      </c>
      <c r="B124" s="28"/>
      <c r="C124" s="116" t="s">
        <v>338</v>
      </c>
      <c r="D124" s="74" t="s">
        <v>147</v>
      </c>
      <c r="E124" s="74" t="s">
        <v>339</v>
      </c>
      <c r="F124" s="102">
        <v>460595</v>
      </c>
      <c r="G124" s="102">
        <v>7569395</v>
      </c>
      <c r="H124" s="95" t="s">
        <v>340</v>
      </c>
      <c r="I124" s="74" t="s">
        <v>295</v>
      </c>
      <c r="J124" s="74" t="s">
        <v>31</v>
      </c>
      <c r="K124" s="74">
        <v>36</v>
      </c>
      <c r="L124" s="86" t="str">
        <f t="shared" si="90"/>
        <v/>
      </c>
      <c r="M124" s="25" t="str">
        <f t="shared" si="95"/>
        <v xml:space="preserve">LMB08 </v>
      </c>
      <c r="N124" s="81">
        <f t="shared" si="99"/>
        <v>460595</v>
      </c>
      <c r="O124" s="81">
        <f t="shared" si="99"/>
        <v>7569395</v>
      </c>
      <c r="P124" s="30">
        <f t="shared" si="87"/>
        <v>32</v>
      </c>
      <c r="Q124" s="30">
        <f t="shared" si="88"/>
        <v>121</v>
      </c>
      <c r="R124" s="39" t="str">
        <f>p_Lambari!R7</f>
        <v>463826 m E</v>
      </c>
      <c r="S124" s="39" t="str">
        <f>p_Lambari!S7</f>
        <v>7570065 m S</v>
      </c>
      <c r="T124" s="39" t="str">
        <f>p_Lambari!T7</f>
        <v>.</v>
      </c>
      <c r="U124" s="164" t="str">
        <f>p_Lambari!U7</f>
        <v>Lam</v>
      </c>
      <c r="V124" s="38" t="str">
        <f>p_Lambari!V7</f>
        <v xml:space="preserve">Fonte 4 </v>
      </c>
      <c r="W124" s="39" t="str">
        <f>p_Lambari!W7</f>
        <v xml:space="preserve">CT </v>
      </c>
      <c r="X124" s="38" t="str">
        <f>p_Lambari!X7</f>
        <v xml:space="preserve">CT </v>
      </c>
      <c r="Y124" s="33">
        <f>IF(X124=CK$4,CN$4,IF(X124=CK$5,CN$5,IF(X124=CK$6,CN$6,IF(X124=CK$7,CN$7,IF(X124=CK$8,CN$8,IF(X124=CK$9,CN$9,IF(X124=CK$10,CN$10,"")))))))</f>
        <v>1</v>
      </c>
      <c r="Z124" s="53">
        <f>p_Lambari!Z7</f>
        <v>6</v>
      </c>
      <c r="AA124" s="54">
        <f>p_Lambari!AA7</f>
        <v>216</v>
      </c>
      <c r="AB124" s="39" t="str">
        <f>p_Lambari!AB7</f>
        <v>-</v>
      </c>
      <c r="AC124" s="166">
        <f>p_Lambari!AD7</f>
        <v>1708740.8399920999</v>
      </c>
      <c r="AD124" s="166">
        <f>p_Lambari!AE7</f>
        <v>7523684.5903270999</v>
      </c>
      <c r="AE124" s="39">
        <f>p_Lambari!AF7</f>
        <v>879</v>
      </c>
      <c r="AF124" s="39">
        <f>p_Contendas!AG35</f>
        <v>0</v>
      </c>
      <c r="AG124" s="39">
        <f>p_Contendas!AH35</f>
        <v>0</v>
      </c>
      <c r="AH124" s="39"/>
      <c r="AI124" s="39"/>
      <c r="AJ124" s="31"/>
      <c r="AK124" t="str">
        <f>""</f>
        <v/>
      </c>
      <c r="AL124" t="str">
        <f>""</f>
        <v/>
      </c>
      <c r="AM124" t="str">
        <f>""</f>
        <v/>
      </c>
      <c r="AN124" s="36">
        <f>IF(AND(ISNUMBER(Q124),ISNUMBER(AA124)),MAX(AN$4:AN123)+1,0)</f>
        <v>65</v>
      </c>
      <c r="AO124" s="1">
        <f t="shared" si="91"/>
        <v>16.334707476909433</v>
      </c>
      <c r="AP124" s="1">
        <f t="shared" si="92"/>
        <v>1.1612552918694294E-4</v>
      </c>
      <c r="AQ124" s="36">
        <f>IF(AA124=CK$11,0,IF(AND(ISNUMBER(Y124),ISNUMBER(Q124)),MAX(AQ$4:AQ123)+1,0))</f>
        <v>66</v>
      </c>
      <c r="AR124" s="73" t="str">
        <f t="shared" si="96"/>
        <v/>
      </c>
      <c r="AS124" s="73" t="str">
        <f t="shared" si="76"/>
        <v/>
      </c>
      <c r="AT124" s="73" t="str">
        <f t="shared" si="97"/>
        <v/>
      </c>
      <c r="AU124" s="58" t="str">
        <f t="shared" si="98"/>
        <v/>
      </c>
      <c r="AV124" s="58" t="str">
        <f t="shared" si="93"/>
        <v/>
      </c>
      <c r="AW124" s="68" t="str">
        <f t="shared" si="77"/>
        <v/>
      </c>
      <c r="AX124" s="68" t="str">
        <f t="shared" si="74"/>
        <v/>
      </c>
      <c r="AY124" s="160" t="str">
        <f>IF(BH124="",BC124,IF(ISNUMBER(AX124),BC124-BH124,""))</f>
        <v/>
      </c>
      <c r="AZ124" s="160" t="str">
        <f>IF(ISNUMBER(AX124),IF(ISNUMBER(AY124-BD124),AY124-BD124,AY124),"")</f>
        <v/>
      </c>
      <c r="BA124" s="160"/>
      <c r="BB124" s="160"/>
      <c r="BC124" s="68" t="str">
        <f>IF($Q124&lt;=$AQ$3,INDEX($AC$4:$AE$141,$AR124,AE$3),"")</f>
        <v/>
      </c>
      <c r="BD124" s="188" t="str">
        <f>IF($Q124&lt;=$AQ$3,INDEX($Z$4:$AA$141,$AR124,AC$3),"")</f>
        <v/>
      </c>
      <c r="BE124" s="105" t="str">
        <f>IF($Q124&lt;=$AQ$3,INDEX($Z$4:$AA$141,$AR124,AD$3),"")</f>
        <v/>
      </c>
      <c r="BF124" s="71" t="s">
        <v>132</v>
      </c>
      <c r="BG124" s="105"/>
      <c r="BH124" s="158" t="str">
        <f>IF(AU124=BH$3,"",IF(ISNUMBER(AW124),IF(BH$2=0,ABS(BC124-BG124),BC124-BG124),""))</f>
        <v/>
      </c>
      <c r="BI124" s="170" t="str">
        <f>IF(ISNUMBER(BG124),IF(AS124=CS$4,CN$4,IF(AS124=CS$5,CN$5,IF(AS124=CS$6,CN$6,IF(AS124=CS$7,CN$7,IF(AS124=CS$8,CN$8,""))))),"")</f>
        <v/>
      </c>
      <c r="BJ124" s="171" t="str">
        <f>IF(ISNUMBER(BI124),INDEX(CU$4:CU$8,BI124,1),"")</f>
        <v/>
      </c>
      <c r="BK124" s="171" t="s">
        <v>132</v>
      </c>
      <c r="BL124" s="170"/>
      <c r="BM124" s="170" t="str">
        <f t="shared" si="78"/>
        <v/>
      </c>
      <c r="BN124" s="170">
        <f>IF(BI124=1,IF(BM124=1,MAX(BN$4:BN123)+1,0),0)</f>
        <v>0</v>
      </c>
      <c r="BO124" s="73" t="str">
        <f>IF(BM124="","",IF(BL124&lt;=BN$3,MATCH(Q124,BN$4:BN$141,0),""))</f>
        <v/>
      </c>
      <c r="BP124" s="198" t="str">
        <f>IF(ISNUMBER($BO124),IF(BM124="","",IF($BL124&lt;=$BN$3,INDEX($AU$4:$AZ$76,MATCH($Q124,$BN$4:$BN$76,0),BP$2),"")),"")</f>
        <v/>
      </c>
      <c r="BQ124" s="195" t="str">
        <f>IF(ISNUMBER($BO124),IF(BN124="","",IF($BL124&lt;=$BN$3,INDEX($AU$4:$AZ$76,MATCH($Q124,$BN$4:$BN$76,0),BQ$2),"")),"")</f>
        <v/>
      </c>
      <c r="BR124" s="196" t="str">
        <f>IF(ISNUMBER($BO124),IF(BO124="","",IF($BL124&lt;=$BN$3,INDEX($AU$4:$AZ$76,MATCH($Q124,$BN$4:$BN$76,0),BR$2),"")),"")</f>
        <v/>
      </c>
      <c r="BS124" s="196" t="str">
        <f>IF(ISNUMBER($BO124),IF(BP124="","",IF($BL124&lt;=$BN$3,INDEX($AU$4:$AZ$76,MATCH($Q124,$BN$4:$BN$76,0),BS$2),"")),"")</f>
        <v/>
      </c>
      <c r="BT124" s="197" t="str">
        <f>IF(ISNUMBER($BO124),IF(BQ124="","",IF($BL124&lt;=$BN$3,INDEX($AU$4:$AZ$76,MATCH($Q124,$BN$4:$BN$76,0),BT$2),"")),"")</f>
        <v/>
      </c>
      <c r="BU124" s="197" t="str">
        <f>IF(ISNUMBER($BO124),IF(BR124="","",IF($BL124&lt;=$BN$3,INDEX($AU$4:$AZ$76,MATCH($Q124,$BN$4:$BN$76,0),BU$2),"")),"")</f>
        <v/>
      </c>
      <c r="BV124" s="196" t="str">
        <f>IF(ISNUMBER($BO124),IF(BS124="","",IF($BL124&lt;=$BN$3,INDEX($AU$4:$BE$76,MATCH($Q124,$BN$4:$BN$76,0),BV$2),"")),"")</f>
        <v/>
      </c>
      <c r="BW124" s="195" t="str">
        <f t="shared" si="79"/>
        <v/>
      </c>
      <c r="BX124" s="196" t="str">
        <f t="shared" si="75"/>
        <v/>
      </c>
      <c r="BY124" s="195" t="str">
        <f t="shared" si="80"/>
        <v/>
      </c>
      <c r="BZ124" s="227" t="str">
        <f t="shared" si="81"/>
        <v/>
      </c>
      <c r="CA124" s="115" t="str">
        <f t="shared" si="89"/>
        <v/>
      </c>
      <c r="CB124" s="170" t="str">
        <f>IF(ISNUMBER($BO124),IF(BS124="","",IF($BL124&lt;=$BN$3,INDEX($AU$4:$BG$76,MATCH($Q124,$BN$4:$BN$76,0),CB$2),"")),"")</f>
        <v/>
      </c>
      <c r="CC124" s="170" t="str">
        <f>IF(ISNUMBER($BO124),IF(BS124="","",IF($BL124&lt;=$BN$3,INDEX($AU$4:$BG$76,MATCH($Q124,$BN$4:$BN$76,0),CC$2),"")),"")</f>
        <v/>
      </c>
      <c r="CD124" s="207" t="str">
        <f t="shared" si="82"/>
        <v/>
      </c>
      <c r="CE124" s="207" t="str">
        <f t="shared" si="83"/>
        <v/>
      </c>
      <c r="CF124" s="207" t="str">
        <f t="shared" si="84"/>
        <v/>
      </c>
      <c r="CG124" s="175"/>
      <c r="CH124" s="104"/>
      <c r="CI124" s="207"/>
      <c r="CJ124" s="172"/>
      <c r="CK124" s="175"/>
      <c r="CL124" s="175"/>
      <c r="CM124" s="104"/>
      <c r="CN124" s="104"/>
      <c r="CO124" s="104"/>
      <c r="CP124" s="104"/>
      <c r="CQ124" s="104" t="s">
        <v>132</v>
      </c>
      <c r="CR124" s="104"/>
      <c r="CS124" s="104"/>
      <c r="CT124" s="104"/>
      <c r="CU124" s="104"/>
      <c r="CV124" s="104"/>
      <c r="CW124" s="104"/>
      <c r="CX124" s="104"/>
      <c r="CY124" s="104"/>
      <c r="CZ124" s="104"/>
      <c r="DA124" s="104"/>
      <c r="DB124" s="104"/>
      <c r="DC124" s="104"/>
      <c r="DD124" s="104"/>
      <c r="DE124" s="104"/>
      <c r="DF124" s="104"/>
      <c r="DG124" s="104"/>
      <c r="DH124" s="104"/>
      <c r="DI124" s="104"/>
      <c r="DJ124" s="104"/>
      <c r="DK124" s="104"/>
      <c r="DL124" s="104"/>
      <c r="DM124" s="104"/>
    </row>
    <row r="125" spans="1:117" ht="14.25" customHeight="1" x14ac:dyDescent="0.25">
      <c r="A125" s="98">
        <f t="shared" si="85"/>
        <v>122</v>
      </c>
      <c r="B125" s="28"/>
      <c r="C125" s="116" t="s">
        <v>338</v>
      </c>
      <c r="D125" s="74" t="s">
        <v>147</v>
      </c>
      <c r="E125" s="74" t="s">
        <v>339</v>
      </c>
      <c r="F125" s="102">
        <v>460595</v>
      </c>
      <c r="G125" s="102">
        <v>7569395</v>
      </c>
      <c r="H125" s="95" t="s">
        <v>340</v>
      </c>
      <c r="I125" s="74" t="s">
        <v>295</v>
      </c>
      <c r="J125" s="74" t="s">
        <v>31</v>
      </c>
      <c r="K125" s="74">
        <v>36</v>
      </c>
      <c r="L125" s="86" t="str">
        <f t="shared" si="90"/>
        <v/>
      </c>
      <c r="M125" s="25" t="str">
        <f t="shared" si="95"/>
        <v xml:space="preserve">LMB08 </v>
      </c>
      <c r="N125" s="81">
        <f t="shared" si="99"/>
        <v>460595</v>
      </c>
      <c r="O125" s="81">
        <f t="shared" si="99"/>
        <v>7569395</v>
      </c>
      <c r="P125" s="30">
        <f t="shared" si="87"/>
        <v>33</v>
      </c>
      <c r="Q125" s="30">
        <f t="shared" si="88"/>
        <v>122</v>
      </c>
      <c r="R125" s="39" t="str">
        <f>p_Lambari!R8</f>
        <v>463893 m E</v>
      </c>
      <c r="S125" s="39" t="str">
        <f>p_Lambari!S8</f>
        <v>7570046 m S</v>
      </c>
      <c r="T125" s="39" t="str">
        <f>p_Lambari!T8</f>
        <v>.</v>
      </c>
      <c r="U125" s="164" t="str">
        <f>p_Lambari!U8</f>
        <v>Lam</v>
      </c>
      <c r="V125" s="38" t="str">
        <f>p_Lambari!V8</f>
        <v xml:space="preserve">Fonte 5 </v>
      </c>
      <c r="W125" s="39" t="str">
        <f>p_Lambari!W8</f>
        <v xml:space="preserve">CT </v>
      </c>
      <c r="X125" s="38" t="str">
        <f>p_Lambari!X8</f>
        <v xml:space="preserve">CT </v>
      </c>
      <c r="Y125" s="33">
        <f>IF(X125=CK$4,CN$4,IF(X125=CK$5,CN$5,IF(X125=CK$6,CN$6,IF(X125=CK$7,CN$7,IF(X125=CK$8,CN$8,IF(X125=CK$9,CN$9,IF(X125=CK$10,CN$10,"")))))))</f>
        <v>1</v>
      </c>
      <c r="Z125" s="53">
        <f>p_Lambari!Z8</f>
        <v>6</v>
      </c>
      <c r="AA125" s="54" t="str">
        <f>p_Lambari!AA8</f>
        <v xml:space="preserve">sd </v>
      </c>
      <c r="AB125" s="39" t="str">
        <f>p_Lambari!AB8</f>
        <v>-</v>
      </c>
      <c r="AC125" s="166">
        <f>p_Lambari!AD8</f>
        <v>1708807.3059006999</v>
      </c>
      <c r="AD125" s="166">
        <f>p_Lambari!AE8</f>
        <v>7523659.9038535999</v>
      </c>
      <c r="AE125" s="39">
        <f>p_Lambari!AF8</f>
        <v>880</v>
      </c>
      <c r="AF125" s="39">
        <f>p_Contendas!AG36</f>
        <v>0</v>
      </c>
      <c r="AG125" s="39">
        <f>p_Contendas!AH36</f>
        <v>0</v>
      </c>
      <c r="AH125" s="39"/>
      <c r="AI125" s="39"/>
      <c r="AJ125" s="31"/>
      <c r="AK125" t="str">
        <f>""</f>
        <v/>
      </c>
      <c r="AL125" t="str">
        <f>""</f>
        <v/>
      </c>
      <c r="AM125" t="str">
        <f>""</f>
        <v/>
      </c>
      <c r="AN125" s="36">
        <f>IF(AND(ISNUMBER(Q125),ISNUMBER(AA125)),MAX(AN$4:AN124)+1,0)</f>
        <v>0</v>
      </c>
      <c r="AO125" s="1">
        <f t="shared" si="91"/>
        <v>16.334653879989144</v>
      </c>
      <c r="AP125" s="1">
        <f t="shared" si="92"/>
        <v>1.1625764014164936E-4</v>
      </c>
      <c r="AQ125" s="36">
        <f>IF(AA125=CK$11,0,IF(AND(ISNUMBER(Y125),ISNUMBER(Q125)),MAX(AQ$4:AQ124)+1,0))</f>
        <v>0</v>
      </c>
      <c r="AR125" s="73" t="str">
        <f t="shared" si="96"/>
        <v/>
      </c>
      <c r="AS125" s="73" t="str">
        <f t="shared" si="76"/>
        <v/>
      </c>
      <c r="AT125" s="73" t="str">
        <f t="shared" si="97"/>
        <v/>
      </c>
      <c r="AU125" s="58" t="str">
        <f t="shared" si="98"/>
        <v/>
      </c>
      <c r="AV125" s="58" t="str">
        <f t="shared" si="93"/>
        <v/>
      </c>
      <c r="AW125" s="68" t="str">
        <f t="shared" si="77"/>
        <v/>
      </c>
      <c r="AX125" s="68" t="str">
        <f t="shared" si="74"/>
        <v/>
      </c>
      <c r="AY125" s="160" t="str">
        <f>IF(BH125="",BC125,IF(ISNUMBER(AX125),BC125-BH125,""))</f>
        <v/>
      </c>
      <c r="AZ125" s="160" t="str">
        <f>IF(ISNUMBER(AX125),IF(ISNUMBER(AY125-BD125),AY125-BD125,AY125),"")</f>
        <v/>
      </c>
      <c r="BA125" s="160"/>
      <c r="BB125" s="160"/>
      <c r="BC125" s="68" t="str">
        <f>IF($Q125&lt;=$AQ$3,INDEX($AC$4:$AE$141,$AR125,AE$3),"")</f>
        <v/>
      </c>
      <c r="BD125" s="188" t="str">
        <f>IF($Q125&lt;=$AQ$3,INDEX($Z$4:$AA$141,$AR125,AC$3),"")</f>
        <v/>
      </c>
      <c r="BE125" s="105" t="str">
        <f>IF($Q125&lt;=$AQ$3,INDEX($Z$4:$AA$141,$AR125,AD$3),"")</f>
        <v/>
      </c>
      <c r="BF125" s="71" t="s">
        <v>132</v>
      </c>
      <c r="BG125" s="105"/>
      <c r="BH125" s="158" t="str">
        <f>IF(AU125=BH$3,"",IF(ISNUMBER(AW125),IF(BH$2=0,ABS(BC125-BG125),BC125-BG125),""))</f>
        <v/>
      </c>
      <c r="BI125" s="170" t="str">
        <f>IF(ISNUMBER(BG125),IF(AS125=CS$4,CN$4,IF(AS125=CS$5,CN$5,IF(AS125=CS$6,CN$6,IF(AS125=CS$7,CN$7,IF(AS125=CS$8,CN$8,""))))),"")</f>
        <v/>
      </c>
      <c r="BJ125" s="171" t="str">
        <f>IF(ISNUMBER(BI125),INDEX(CU$4:CU$8,BI125,1),"")</f>
        <v/>
      </c>
      <c r="BK125" s="171" t="s">
        <v>132</v>
      </c>
      <c r="BL125" s="170"/>
      <c r="BM125" s="170" t="str">
        <f t="shared" si="78"/>
        <v/>
      </c>
      <c r="BN125" s="170">
        <f>IF(BI125=1,IF(BM125=1,MAX(BN$4:BN124)+1,0),0)</f>
        <v>0</v>
      </c>
      <c r="BO125" s="73" t="str">
        <f>IF(BM125="","",IF(BL125&lt;=BN$3,MATCH(Q125,BN$4:BN$141,0),""))</f>
        <v/>
      </c>
      <c r="BP125" s="198" t="str">
        <f>IF(ISNUMBER($BO125),IF(BM125="","",IF($BL125&lt;=$BN$3,INDEX($AU$4:$AZ$76,MATCH($Q125,$BN$4:$BN$76,0),BP$2),"")),"")</f>
        <v/>
      </c>
      <c r="BQ125" s="195" t="str">
        <f>IF(ISNUMBER($BO125),IF(BN125="","",IF($BL125&lt;=$BN$3,INDEX($AU$4:$AZ$76,MATCH($Q125,$BN$4:$BN$76,0),BQ$2),"")),"")</f>
        <v/>
      </c>
      <c r="BR125" s="196" t="str">
        <f>IF(ISNUMBER($BO125),IF(BO125="","",IF($BL125&lt;=$BN$3,INDEX($AU$4:$AZ$76,MATCH($Q125,$BN$4:$BN$76,0),BR$2),"")),"")</f>
        <v/>
      </c>
      <c r="BS125" s="196" t="str">
        <f>IF(ISNUMBER($BO125),IF(BP125="","",IF($BL125&lt;=$BN$3,INDEX($AU$4:$AZ$76,MATCH($Q125,$BN$4:$BN$76,0),BS$2),"")),"")</f>
        <v/>
      </c>
      <c r="BT125" s="197" t="str">
        <f>IF(ISNUMBER($BO125),IF(BQ125="","",IF($BL125&lt;=$BN$3,INDEX($AU$4:$AZ$76,MATCH($Q125,$BN$4:$BN$76,0),BT$2),"")),"")</f>
        <v/>
      </c>
      <c r="BU125" s="197" t="str">
        <f>IF(ISNUMBER($BO125),IF(BR125="","",IF($BL125&lt;=$BN$3,INDEX($AU$4:$AZ$76,MATCH($Q125,$BN$4:$BN$76,0),BU$2),"")),"")</f>
        <v/>
      </c>
      <c r="BV125" s="196" t="str">
        <f>IF(ISNUMBER($BO125),IF(BS125="","",IF($BL125&lt;=$BN$3,INDEX($AU$4:$BE$76,MATCH($Q125,$BN$4:$BN$76,0),BV$2),"")),"")</f>
        <v/>
      </c>
      <c r="BW125" s="195" t="str">
        <f t="shared" si="79"/>
        <v/>
      </c>
      <c r="BX125" s="196" t="str">
        <f t="shared" si="75"/>
        <v/>
      </c>
      <c r="BY125" s="195" t="str">
        <f t="shared" si="80"/>
        <v/>
      </c>
      <c r="BZ125" s="227" t="str">
        <f t="shared" si="81"/>
        <v/>
      </c>
      <c r="CA125" s="115" t="str">
        <f t="shared" si="89"/>
        <v/>
      </c>
      <c r="CB125" s="170" t="str">
        <f>IF(ISNUMBER($BO125),IF(BS125="","",IF($BL125&lt;=$BN$3,INDEX($AU$4:$BG$76,MATCH($Q125,$BN$4:$BN$76,0),CB$2),"")),"")</f>
        <v/>
      </c>
      <c r="CC125" s="170" t="str">
        <f>IF(ISNUMBER($BO125),IF(BS125="","",IF($BL125&lt;=$BN$3,INDEX($AU$4:$BG$76,MATCH($Q125,$BN$4:$BN$76,0),CC$2),"")),"")</f>
        <v/>
      </c>
      <c r="CD125" s="207" t="str">
        <f t="shared" si="82"/>
        <v/>
      </c>
      <c r="CE125" s="207" t="str">
        <f t="shared" si="83"/>
        <v/>
      </c>
      <c r="CF125" s="207" t="str">
        <f t="shared" si="84"/>
        <v/>
      </c>
      <c r="CG125" s="175"/>
      <c r="CH125" s="104"/>
      <c r="CI125" s="207"/>
      <c r="CJ125" s="172"/>
      <c r="CK125" s="175"/>
      <c r="CL125" s="175"/>
      <c r="CM125" s="104"/>
      <c r="CN125" s="104"/>
      <c r="CO125" s="104"/>
      <c r="CP125" s="104"/>
      <c r="CQ125" s="104" t="s">
        <v>132</v>
      </c>
      <c r="CR125" s="104"/>
      <c r="CS125" s="104"/>
      <c r="CT125" s="104"/>
      <c r="CU125" s="104"/>
      <c r="CV125" s="104"/>
      <c r="CW125" s="104"/>
      <c r="CX125" s="104"/>
      <c r="CY125" s="104"/>
      <c r="CZ125" s="104"/>
      <c r="DA125" s="104"/>
      <c r="DB125" s="104"/>
      <c r="DC125" s="104"/>
      <c r="DD125" s="104"/>
      <c r="DE125" s="104"/>
      <c r="DF125" s="104"/>
      <c r="DG125" s="104"/>
      <c r="DH125" s="104"/>
      <c r="DI125" s="104"/>
      <c r="DJ125" s="104"/>
      <c r="DK125" s="104"/>
      <c r="DL125" s="104"/>
      <c r="DM125" s="104"/>
    </row>
    <row r="126" spans="1:117" ht="14.25" customHeight="1" x14ac:dyDescent="0.25">
      <c r="A126" s="98">
        <f t="shared" si="85"/>
        <v>123</v>
      </c>
      <c r="B126" s="28"/>
      <c r="C126" s="116" t="s">
        <v>338</v>
      </c>
      <c r="D126" s="74" t="s">
        <v>147</v>
      </c>
      <c r="E126" s="74" t="s">
        <v>339</v>
      </c>
      <c r="F126" s="102">
        <v>460595</v>
      </c>
      <c r="G126" s="102">
        <v>7569395</v>
      </c>
      <c r="H126" s="95" t="s">
        <v>340</v>
      </c>
      <c r="I126" s="74" t="s">
        <v>295</v>
      </c>
      <c r="J126" s="74" t="s">
        <v>31</v>
      </c>
      <c r="K126" s="74">
        <v>36</v>
      </c>
      <c r="L126" s="86" t="str">
        <f t="shared" si="90"/>
        <v/>
      </c>
      <c r="M126" s="25" t="str">
        <f t="shared" si="95"/>
        <v xml:space="preserve">LMB08 </v>
      </c>
      <c r="N126" s="81">
        <f t="shared" si="99"/>
        <v>460595</v>
      </c>
      <c r="O126" s="81">
        <f t="shared" si="99"/>
        <v>7569395</v>
      </c>
      <c r="P126" s="30">
        <f t="shared" si="87"/>
        <v>34</v>
      </c>
      <c r="Q126" s="30">
        <f t="shared" si="88"/>
        <v>123</v>
      </c>
      <c r="R126" s="39" t="str">
        <f>p_Lambari!R9</f>
        <v>463894 m E</v>
      </c>
      <c r="S126" s="39" t="str">
        <f>p_Lambari!S9</f>
        <v>7570047 m S</v>
      </c>
      <c r="T126" s="39" t="str">
        <f>p_Lambari!T9</f>
        <v>.</v>
      </c>
      <c r="U126" s="164" t="str">
        <f>p_Lambari!U9</f>
        <v>Lam</v>
      </c>
      <c r="V126" s="38" t="str">
        <f>p_Lambari!V9</f>
        <v xml:space="preserve">Fonte 6 </v>
      </c>
      <c r="W126" s="39" t="str">
        <f>p_Lambari!W9</f>
        <v xml:space="preserve">CT </v>
      </c>
      <c r="X126" s="38" t="str">
        <f>p_Lambari!X9</f>
        <v xml:space="preserve">CT </v>
      </c>
      <c r="Y126" s="33">
        <f>IF(X126=CK$4,CN$4,IF(X126=CK$5,CN$5,IF(X126=CK$6,CN$6,IF(X126=CK$7,CN$7,IF(X126=CK$8,CN$8,IF(X126=CK$9,CN$9,IF(X126=CK$10,CN$10,"")))))))</f>
        <v>1</v>
      </c>
      <c r="Z126" s="53">
        <f>p_Lambari!Z9</f>
        <v>6</v>
      </c>
      <c r="AA126" s="54">
        <f>p_Lambari!AA9</f>
        <v>10.8</v>
      </c>
      <c r="AB126" s="39" t="str">
        <f>p_Lambari!AB9</f>
        <v>-</v>
      </c>
      <c r="AC126" s="166">
        <f>p_Lambari!AD9</f>
        <v>1708808.4014387999</v>
      </c>
      <c r="AD126" s="166">
        <f>p_Lambari!AE9</f>
        <v>7523660.8381297002</v>
      </c>
      <c r="AE126" s="39">
        <f>p_Lambari!AF9</f>
        <v>880</v>
      </c>
      <c r="AF126" s="39">
        <f>p_Contendas!AG37</f>
        <v>0</v>
      </c>
      <c r="AG126" s="39">
        <f>p_Contendas!AH37</f>
        <v>0</v>
      </c>
      <c r="AH126" s="39"/>
      <c r="AI126" s="39"/>
      <c r="AJ126" s="31"/>
      <c r="AK126" t="str">
        <f>""</f>
        <v/>
      </c>
      <c r="AL126" t="str">
        <f>""</f>
        <v/>
      </c>
      <c r="AM126" t="str">
        <f>""</f>
        <v/>
      </c>
      <c r="AN126" s="36">
        <f>IF(AND(ISNUMBER(Q126),ISNUMBER(AA126)),MAX(AN$4:AN125)+1,0)</f>
        <v>66</v>
      </c>
      <c r="AO126" s="1">
        <f t="shared" si="91"/>
        <v>16.334655908400439</v>
      </c>
      <c r="AP126" s="1">
        <f t="shared" si="92"/>
        <v>1.1625764014164936E-4</v>
      </c>
      <c r="AQ126" s="36">
        <f>IF(AA126=CK$11,0,IF(AND(ISNUMBER(Y126),ISNUMBER(Q126)),MAX(AQ$4:AQ125)+1,0))</f>
        <v>67</v>
      </c>
      <c r="AR126" s="73" t="str">
        <f t="shared" si="96"/>
        <v/>
      </c>
      <c r="AS126" s="73" t="str">
        <f t="shared" si="76"/>
        <v/>
      </c>
      <c r="AT126" s="73" t="str">
        <f t="shared" si="97"/>
        <v/>
      </c>
      <c r="AU126" s="58" t="str">
        <f t="shared" si="98"/>
        <v/>
      </c>
      <c r="AV126" s="58" t="str">
        <f t="shared" si="93"/>
        <v/>
      </c>
      <c r="AW126" s="68" t="str">
        <f t="shared" si="77"/>
        <v/>
      </c>
      <c r="AX126" s="68" t="str">
        <f t="shared" si="74"/>
        <v/>
      </c>
      <c r="AY126" s="160" t="str">
        <f>IF(BH126="",BC126,IF(ISNUMBER(AX126),BC126-BH126,""))</f>
        <v/>
      </c>
      <c r="AZ126" s="160" t="str">
        <f>IF(ISNUMBER(AX126),IF(ISNUMBER(AY126-BD126),AY126-BD126,AY126),"")</f>
        <v/>
      </c>
      <c r="BA126" s="160"/>
      <c r="BB126" s="160"/>
      <c r="BC126" s="68" t="str">
        <f>IF($Q126&lt;=$AQ$3,INDEX($AC$4:$AE$141,$AR126,AE$3),"")</f>
        <v/>
      </c>
      <c r="BD126" s="188" t="str">
        <f>IF($Q126&lt;=$AQ$3,INDEX($Z$4:$AA$141,$AR126,AC$3),"")</f>
        <v/>
      </c>
      <c r="BE126" s="105" t="str">
        <f>IF($Q126&lt;=$AQ$3,INDEX($Z$4:$AA$141,$AR126,AD$3),"")</f>
        <v/>
      </c>
      <c r="BF126" s="71" t="s">
        <v>132</v>
      </c>
      <c r="BG126" s="105"/>
      <c r="BH126" s="158" t="str">
        <f>IF(AU126=BH$3,"",IF(ISNUMBER(AW126),IF(BH$2=0,ABS(BC126-BG126),BC126-BG126),""))</f>
        <v/>
      </c>
      <c r="BI126" s="170" t="str">
        <f>IF(ISNUMBER(BG126),IF(AS126=CS$4,CN$4,IF(AS126=CS$5,CN$5,IF(AS126=CS$6,CN$6,IF(AS126=CS$7,CN$7,IF(AS126=CS$8,CN$8,""))))),"")</f>
        <v/>
      </c>
      <c r="BJ126" s="171" t="str">
        <f>IF(ISNUMBER(BI126),INDEX(CU$4:CU$8,BI126,1),"")</f>
        <v/>
      </c>
      <c r="BK126" s="171" t="s">
        <v>132</v>
      </c>
      <c r="BL126" s="170"/>
      <c r="BM126" s="170" t="str">
        <f t="shared" si="78"/>
        <v/>
      </c>
      <c r="BN126" s="170">
        <f>IF(BI126=1,IF(BM126=1,MAX(BN$4:BN125)+1,0),0)</f>
        <v>0</v>
      </c>
      <c r="BO126" s="73" t="str">
        <f>IF(BM126="","",IF(BL126&lt;=BN$3,MATCH(Q126,BN$4:BN$141,0),""))</f>
        <v/>
      </c>
      <c r="BP126" s="198" t="str">
        <f>IF(ISNUMBER($BO126),IF(BM126="","",IF($BL126&lt;=$BN$3,INDEX($AU$4:$AZ$76,MATCH($Q126,$BN$4:$BN$76,0),BP$2),"")),"")</f>
        <v/>
      </c>
      <c r="BQ126" s="195" t="str">
        <f>IF(ISNUMBER($BO126),IF(BN126="","",IF($BL126&lt;=$BN$3,INDEX($AU$4:$AZ$76,MATCH($Q126,$BN$4:$BN$76,0),BQ$2),"")),"")</f>
        <v/>
      </c>
      <c r="BR126" s="196" t="str">
        <f>IF(ISNUMBER($BO126),IF(BO126="","",IF($BL126&lt;=$BN$3,INDEX($AU$4:$AZ$76,MATCH($Q126,$BN$4:$BN$76,0),BR$2),"")),"")</f>
        <v/>
      </c>
      <c r="BS126" s="196" t="str">
        <f>IF(ISNUMBER($BO126),IF(BP126="","",IF($BL126&lt;=$BN$3,INDEX($AU$4:$AZ$76,MATCH($Q126,$BN$4:$BN$76,0),BS$2),"")),"")</f>
        <v/>
      </c>
      <c r="BT126" s="197" t="str">
        <f>IF(ISNUMBER($BO126),IF(BQ126="","",IF($BL126&lt;=$BN$3,INDEX($AU$4:$AZ$76,MATCH($Q126,$BN$4:$BN$76,0),BT$2),"")),"")</f>
        <v/>
      </c>
      <c r="BU126" s="197" t="str">
        <f>IF(ISNUMBER($BO126),IF(BR126="","",IF($BL126&lt;=$BN$3,INDEX($AU$4:$AZ$76,MATCH($Q126,$BN$4:$BN$76,0),BU$2),"")),"")</f>
        <v/>
      </c>
      <c r="BV126" s="196" t="str">
        <f>IF(ISNUMBER($BO126),IF(BS126="","",IF($BL126&lt;=$BN$3,INDEX($AU$4:$BE$76,MATCH($Q126,$BN$4:$BN$76,0),BV$2),"")),"")</f>
        <v/>
      </c>
      <c r="BW126" s="195" t="str">
        <f t="shared" si="79"/>
        <v/>
      </c>
      <c r="BX126" s="196" t="str">
        <f t="shared" si="75"/>
        <v/>
      </c>
      <c r="BY126" s="195" t="str">
        <f t="shared" si="80"/>
        <v/>
      </c>
      <c r="BZ126" s="227" t="str">
        <f t="shared" si="81"/>
        <v/>
      </c>
      <c r="CA126" s="115" t="str">
        <f t="shared" si="89"/>
        <v/>
      </c>
      <c r="CB126" s="170" t="str">
        <f>IF(ISNUMBER($BO126),IF(BS126="","",IF($BL126&lt;=$BN$3,INDEX($AU$4:$BG$76,MATCH($Q126,$BN$4:$BN$76,0),CB$2),"")),"")</f>
        <v/>
      </c>
      <c r="CC126" s="170" t="str">
        <f>IF(ISNUMBER($BO126),IF(BS126="","",IF($BL126&lt;=$BN$3,INDEX($AU$4:$BG$76,MATCH($Q126,$BN$4:$BN$76,0),CC$2),"")),"")</f>
        <v/>
      </c>
      <c r="CD126" s="207" t="str">
        <f t="shared" si="82"/>
        <v/>
      </c>
      <c r="CE126" s="207" t="str">
        <f t="shared" si="83"/>
        <v/>
      </c>
      <c r="CF126" s="207" t="str">
        <f t="shared" si="84"/>
        <v/>
      </c>
      <c r="CG126" s="175"/>
      <c r="CH126" s="104"/>
      <c r="CI126" s="207"/>
      <c r="CJ126" s="172"/>
      <c r="CK126" s="175"/>
      <c r="CL126" s="175"/>
      <c r="CM126" s="104"/>
      <c r="CN126" s="104"/>
      <c r="CO126" s="104"/>
      <c r="CP126" s="104"/>
      <c r="CQ126" s="104" t="s">
        <v>132</v>
      </c>
      <c r="CR126" s="104"/>
      <c r="CS126" s="104"/>
      <c r="CT126" s="104"/>
      <c r="CU126" s="104"/>
      <c r="CV126" s="104"/>
      <c r="CW126" s="104"/>
      <c r="CX126" s="104"/>
      <c r="CY126" s="104"/>
      <c r="CZ126" s="104"/>
      <c r="DA126" s="104"/>
      <c r="DB126" s="104"/>
      <c r="DC126" s="104"/>
      <c r="DD126" s="104"/>
      <c r="DE126" s="104"/>
      <c r="DF126" s="104"/>
      <c r="DG126" s="104"/>
      <c r="DH126" s="104"/>
      <c r="DI126" s="104"/>
      <c r="DJ126" s="104"/>
      <c r="DK126" s="104"/>
      <c r="DL126" s="104"/>
      <c r="DM126" s="104"/>
    </row>
    <row r="127" spans="1:117" ht="14.25" customHeight="1" x14ac:dyDescent="0.25">
      <c r="A127" s="98">
        <f t="shared" si="85"/>
        <v>124</v>
      </c>
      <c r="B127" s="28"/>
      <c r="C127" s="116" t="s">
        <v>338</v>
      </c>
      <c r="D127" s="74" t="s">
        <v>147</v>
      </c>
      <c r="E127" s="74" t="s">
        <v>339</v>
      </c>
      <c r="F127" s="102">
        <v>460595</v>
      </c>
      <c r="G127" s="102">
        <v>7569395</v>
      </c>
      <c r="H127" s="95" t="s">
        <v>340</v>
      </c>
      <c r="I127" s="74" t="s">
        <v>295</v>
      </c>
      <c r="J127" s="74" t="s">
        <v>31</v>
      </c>
      <c r="K127" s="74">
        <v>36</v>
      </c>
      <c r="L127" s="86">
        <f t="shared" si="90"/>
        <v>1</v>
      </c>
      <c r="M127" s="25" t="str">
        <f t="shared" si="95"/>
        <v xml:space="preserve">Fonte 1 </v>
      </c>
      <c r="N127" s="81">
        <f t="shared" si="99"/>
        <v>463830</v>
      </c>
      <c r="O127" s="81">
        <f t="shared" si="99"/>
        <v>7570065</v>
      </c>
      <c r="P127" s="30">
        <v>1</v>
      </c>
      <c r="Q127" s="30">
        <f t="shared" si="88"/>
        <v>124</v>
      </c>
      <c r="R127" s="39" t="str">
        <f>p_Lambari!R10</f>
        <v>466056 m E</v>
      </c>
      <c r="S127" s="39" t="str">
        <f>p_Lambari!S10</f>
        <v>7567883 m S</v>
      </c>
      <c r="T127" s="39" t="str">
        <f>p_Lambari!T10</f>
        <v>.</v>
      </c>
      <c r="U127" s="164" t="str">
        <f>p_Lambari!U10</f>
        <v>Lam</v>
      </c>
      <c r="V127" s="38" t="str">
        <f>p_Lambari!V10</f>
        <v xml:space="preserve">LMB07 </v>
      </c>
      <c r="W127" s="39" t="str">
        <f>p_Lambari!W10</f>
        <v xml:space="preserve">(3) PT </v>
      </c>
      <c r="X127" s="38" t="str">
        <f>p_Lambari!X10</f>
        <v xml:space="preserve">PT </v>
      </c>
      <c r="Y127" s="33">
        <f>IF(X127=CK$4,CN$4,IF(X127=CK$5,CN$5,IF(X127=CK$6,CN$6,IF(X127=CK$7,CN$7,IF(X127=CK$8,CN$8,IF(X127=CK$9,CN$9,IF(X127=CK$10,CN$10,"")))))))</f>
        <v>2</v>
      </c>
      <c r="Z127" s="53" t="str">
        <f>p_Lambari!Z10</f>
        <v xml:space="preserve">100 a 150 </v>
      </c>
      <c r="AA127" s="54" t="str">
        <f>p_Lambari!AA10</f>
        <v xml:space="preserve">sd </v>
      </c>
      <c r="AB127" s="39" t="str">
        <f>p_Lambari!AB10</f>
        <v>-</v>
      </c>
      <c r="AC127" s="166">
        <f>p_Lambari!AD10</f>
        <v>1710828.0713206001</v>
      </c>
      <c r="AD127" s="166">
        <f>p_Lambari!AE10</f>
        <v>7521290.0877381004</v>
      </c>
      <c r="AE127" s="39">
        <f>p_Lambari!AF10</f>
        <v>889.3</v>
      </c>
      <c r="AF127" s="18">
        <f>p_Caxambu!AG127</f>
        <v>0</v>
      </c>
      <c r="AG127" s="31">
        <v>8</v>
      </c>
      <c r="AH127" s="31"/>
      <c r="AI127" s="31"/>
      <c r="AJ127" s="31"/>
      <c r="AK127" t="str">
        <f>""</f>
        <v/>
      </c>
      <c r="AL127" t="str">
        <f>""</f>
        <v/>
      </c>
      <c r="AM127" t="str">
        <f>""</f>
        <v/>
      </c>
      <c r="AN127" s="36">
        <f>IF(AND(ISNUMBER(Q127),ISNUMBER(AA127)),MAX(AN$4:AN126)+1,0)</f>
        <v>0</v>
      </c>
      <c r="AO127" s="1">
        <f t="shared" si="91"/>
        <v>16.215617980161053</v>
      </c>
      <c r="AP127" s="1">
        <f t="shared" si="92"/>
        <v>1.1747587372103145E-4</v>
      </c>
      <c r="AQ127" s="36">
        <f>IF(AA127=CK$11,0,IF(AND(ISNUMBER(Y127),ISNUMBER(Q127)),MAX(AQ$4:AQ126)+1,0))</f>
        <v>0</v>
      </c>
      <c r="AR127" s="73" t="str">
        <f t="shared" si="96"/>
        <v/>
      </c>
      <c r="AS127" s="73" t="str">
        <f t="shared" si="76"/>
        <v/>
      </c>
      <c r="AT127" s="73" t="str">
        <f t="shared" si="97"/>
        <v/>
      </c>
      <c r="AU127" s="58" t="str">
        <f t="shared" si="98"/>
        <v/>
      </c>
      <c r="AV127" s="58" t="str">
        <f t="shared" si="93"/>
        <v/>
      </c>
      <c r="AW127" s="68" t="str">
        <f t="shared" si="77"/>
        <v/>
      </c>
      <c r="AX127" s="68" t="str">
        <f t="shared" si="74"/>
        <v/>
      </c>
      <c r="AY127" s="160" t="str">
        <f>IF(BH127="",BC127,IF(ISNUMBER(AX127),BC127-BH127,""))</f>
        <v/>
      </c>
      <c r="AZ127" s="160" t="str">
        <f>IF(ISNUMBER(AX127),IF(ISNUMBER(AY127-BD127),AY127-BD127,AY127),"")</f>
        <v/>
      </c>
      <c r="BA127" s="160"/>
      <c r="BB127" s="160"/>
      <c r="BC127" s="68" t="str">
        <f>IF($Q127&lt;=$AQ$3,INDEX($AC$4:$AE$141,$AR127,AE$3),"")</f>
        <v/>
      </c>
      <c r="BD127" s="188" t="str">
        <f>IF($Q127&lt;=$AQ$3,INDEX($Z$4:$AA$141,$AR127,AC$3),"")</f>
        <v/>
      </c>
      <c r="BE127" s="105" t="str">
        <f>IF($Q127&lt;=$AQ$3,INDEX($Z$4:$AA$141,$AR127,AD$3),"")</f>
        <v/>
      </c>
      <c r="BF127" s="71" t="s">
        <v>132</v>
      </c>
      <c r="BG127" s="105"/>
      <c r="BH127" s="158" t="str">
        <f>IF(AU127=BH$3,"",IF(ISNUMBER(AW127),IF(BH$2=0,ABS(BC127-BG127),BC127-BG127),""))</f>
        <v/>
      </c>
      <c r="BI127" s="170" t="str">
        <f>IF(ISNUMBER(BG127),IF(AS127=CS$4,CN$4,IF(AS127=CS$5,CN$5,IF(AS127=CS$6,CN$6,IF(AS127=CS$7,CN$7,IF(AS127=CS$8,CN$8,""))))),"")</f>
        <v/>
      </c>
      <c r="BJ127" s="171" t="str">
        <f>IF(ISNUMBER(BI127),INDEX(CU$4:CU$8,BI127,1),"")</f>
        <v/>
      </c>
      <c r="BK127" s="171" t="s">
        <v>132</v>
      </c>
      <c r="BL127" s="170"/>
      <c r="BM127" s="170" t="str">
        <f t="shared" si="78"/>
        <v/>
      </c>
      <c r="BN127" s="170">
        <f>IF(BI127=1,IF(BM127=1,MAX(BN$4:BN126)+1,0),0)</f>
        <v>0</v>
      </c>
      <c r="BO127" s="73" t="str">
        <f>IF(BM127="","",IF(BL127&lt;=BN$3,MATCH(Q127,BN$4:BN$141,0),""))</f>
        <v/>
      </c>
      <c r="BP127" s="198" t="str">
        <f>IF(ISNUMBER($BO127),IF(BM127="","",IF($BL127&lt;=$BN$3,INDEX($AU$4:$AZ$76,MATCH($Q127,$BN$4:$BN$76,0),BP$2),"")),"")</f>
        <v/>
      </c>
      <c r="BQ127" s="195" t="str">
        <f>IF(ISNUMBER($BO127),IF(BN127="","",IF($BL127&lt;=$BN$3,INDEX($AU$4:$AZ$76,MATCH($Q127,$BN$4:$BN$76,0),BQ$2),"")),"")</f>
        <v/>
      </c>
      <c r="BR127" s="196" t="str">
        <f>IF(ISNUMBER($BO127),IF(BO127="","",IF($BL127&lt;=$BN$3,INDEX($AU$4:$AZ$76,MATCH($Q127,$BN$4:$BN$76,0),BR$2),"")),"")</f>
        <v/>
      </c>
      <c r="BS127" s="196" t="str">
        <f>IF(ISNUMBER($BO127),IF(BP127="","",IF($BL127&lt;=$BN$3,INDEX($AU$4:$AZ$76,MATCH($Q127,$BN$4:$BN$76,0),BS$2),"")),"")</f>
        <v/>
      </c>
      <c r="BT127" s="197" t="str">
        <f>IF(ISNUMBER($BO127),IF(BQ127="","",IF($BL127&lt;=$BN$3,INDEX($AU$4:$AZ$76,MATCH($Q127,$BN$4:$BN$76,0),BT$2),"")),"")</f>
        <v/>
      </c>
      <c r="BU127" s="197" t="str">
        <f>IF(ISNUMBER($BO127),IF(BR127="","",IF($BL127&lt;=$BN$3,INDEX($AU$4:$AZ$76,MATCH($Q127,$BN$4:$BN$76,0),BU$2),"")),"")</f>
        <v/>
      </c>
      <c r="BV127" s="196" t="str">
        <f>IF(ISNUMBER($BO127),IF(BS127="","",IF($BL127&lt;=$BN$3,INDEX($AU$4:$BE$76,MATCH($Q127,$BN$4:$BN$76,0),BV$2),"")),"")</f>
        <v/>
      </c>
      <c r="BW127" s="195" t="str">
        <f t="shared" si="79"/>
        <v/>
      </c>
      <c r="BX127" s="196" t="str">
        <f t="shared" si="75"/>
        <v/>
      </c>
      <c r="BY127" s="195" t="str">
        <f t="shared" si="80"/>
        <v/>
      </c>
      <c r="BZ127" s="227" t="str">
        <f t="shared" si="81"/>
        <v/>
      </c>
      <c r="CA127" s="115" t="str">
        <f t="shared" si="89"/>
        <v/>
      </c>
      <c r="CB127" s="170" t="str">
        <f>IF(ISNUMBER($BO127),IF(BS127="","",IF($BL127&lt;=$BN$3,INDEX($AU$4:$BG$76,MATCH($Q127,$BN$4:$BN$76,0),CB$2),"")),"")</f>
        <v/>
      </c>
      <c r="CC127" s="170" t="str">
        <f>IF(ISNUMBER($BO127),IF(BS127="","",IF($BL127&lt;=$BN$3,INDEX($AU$4:$BG$76,MATCH($Q127,$BN$4:$BN$76,0),CC$2),"")),"")</f>
        <v/>
      </c>
      <c r="CD127" s="207" t="str">
        <f t="shared" si="82"/>
        <v/>
      </c>
      <c r="CE127" s="207" t="str">
        <f t="shared" si="83"/>
        <v/>
      </c>
      <c r="CF127" s="207" t="str">
        <f t="shared" si="84"/>
        <v/>
      </c>
      <c r="CG127" s="175"/>
      <c r="CH127" s="104"/>
      <c r="CI127" s="207"/>
      <c r="CJ127" s="172"/>
      <c r="CK127" s="175"/>
      <c r="CL127" s="175"/>
      <c r="CM127" s="104"/>
      <c r="CN127" s="104"/>
      <c r="CO127" s="104"/>
      <c r="CP127" s="104"/>
      <c r="CQ127" s="104" t="s">
        <v>132</v>
      </c>
      <c r="CR127" s="104"/>
      <c r="CS127" s="104"/>
      <c r="CT127" s="104"/>
      <c r="CU127" s="104"/>
      <c r="CV127" s="104"/>
      <c r="CW127" s="104"/>
      <c r="CX127" s="104"/>
      <c r="CY127" s="104"/>
      <c r="CZ127" s="104"/>
      <c r="DA127" s="104"/>
      <c r="DB127" s="104"/>
      <c r="DC127" s="104"/>
      <c r="DD127" s="104"/>
      <c r="DE127" s="104"/>
      <c r="DF127" s="104"/>
      <c r="DG127" s="104"/>
      <c r="DH127" s="104"/>
      <c r="DI127" s="104"/>
      <c r="DJ127" s="104"/>
      <c r="DK127" s="104"/>
      <c r="DL127" s="104"/>
      <c r="DM127" s="104"/>
    </row>
    <row r="128" spans="1:117" ht="14.25" customHeight="1" x14ac:dyDescent="0.25">
      <c r="A128" s="98">
        <f t="shared" si="85"/>
        <v>125</v>
      </c>
      <c r="B128" s="28"/>
      <c r="C128" s="116" t="s">
        <v>338</v>
      </c>
      <c r="D128" s="74" t="s">
        <v>147</v>
      </c>
      <c r="E128" s="74" t="s">
        <v>339</v>
      </c>
      <c r="F128" s="102">
        <v>460595</v>
      </c>
      <c r="G128" s="102">
        <v>7569395</v>
      </c>
      <c r="H128" s="95" t="s">
        <v>340</v>
      </c>
      <c r="I128" s="74" t="s">
        <v>295</v>
      </c>
      <c r="J128" s="74" t="s">
        <v>31</v>
      </c>
      <c r="K128" s="74">
        <v>36</v>
      </c>
      <c r="L128" s="86" t="str">
        <f t="shared" si="90"/>
        <v/>
      </c>
      <c r="M128" s="25" t="str">
        <f t="shared" si="95"/>
        <v xml:space="preserve">LMB01 </v>
      </c>
      <c r="N128" s="81">
        <f t="shared" si="99"/>
        <v>0</v>
      </c>
      <c r="O128" s="81">
        <f t="shared" si="99"/>
        <v>0</v>
      </c>
      <c r="P128" s="30">
        <f t="shared" si="87"/>
        <v>2</v>
      </c>
      <c r="Q128" s="30">
        <f t="shared" si="88"/>
        <v>125</v>
      </c>
      <c r="R128" s="39" t="str">
        <f>p_Lambari!R11</f>
        <v>460595 m E</v>
      </c>
      <c r="S128" s="39" t="str">
        <f>p_Lambari!S11</f>
        <v>7569395 m S</v>
      </c>
      <c r="T128" s="39" t="str">
        <f>p_Lambari!T11</f>
        <v>.</v>
      </c>
      <c r="U128" s="164" t="str">
        <f>p_Lambari!U11</f>
        <v>Lam</v>
      </c>
      <c r="V128" s="38" t="str">
        <f>p_Lambari!V11</f>
        <v xml:space="preserve">LMB08 </v>
      </c>
      <c r="W128" s="39" t="str">
        <f>p_Lambari!W11</f>
        <v xml:space="preserve">(4) NC </v>
      </c>
      <c r="X128" s="38" t="str">
        <f>p_Lambari!X11</f>
        <v xml:space="preserve">NC </v>
      </c>
      <c r="Y128" s="33">
        <f>IF(X128=CK$4,CN$4,IF(X128=CK$5,CN$5,IF(X128=CK$6,CN$6,IF(X128=CK$7,CN$7,IF(X128=CK$8,CN$8,IF(X128=CK$9,CN$9,IF(X128=CK$10,CN$10,"")))))))</f>
        <v>4</v>
      </c>
      <c r="Z128" s="53" t="str">
        <f>p_Lambari!Z11</f>
        <v xml:space="preserve">sd </v>
      </c>
      <c r="AA128" s="54">
        <f>p_Lambari!AA11</f>
        <v>36</v>
      </c>
      <c r="AB128" s="39" t="str">
        <f>p_Lambari!AB11</f>
        <v>-</v>
      </c>
      <c r="AC128" s="166">
        <f>p_Lambari!AD11</f>
        <v>1705407.8345267</v>
      </c>
      <c r="AD128" s="166">
        <f>p_Lambari!AE11</f>
        <v>7523265.2225171998</v>
      </c>
      <c r="AE128" s="39">
        <f>p_Lambari!AF11</f>
        <v>980.3</v>
      </c>
      <c r="AF128" s="18">
        <f>p_Caxambu!AG128</f>
        <v>0</v>
      </c>
      <c r="AG128" s="31">
        <v>8</v>
      </c>
      <c r="AH128" s="31"/>
      <c r="AI128" s="31"/>
      <c r="AJ128" s="31"/>
      <c r="AK128" t="str">
        <f>""</f>
        <v/>
      </c>
      <c r="AL128" t="str">
        <f>""</f>
        <v/>
      </c>
      <c r="AM128" t="str">
        <f>""</f>
        <v/>
      </c>
      <c r="AN128" s="36">
        <f>IF(AND(ISNUMBER(Q128),ISNUMBER(AA128)),MAX(AN$4:AN127)+1,0)</f>
        <v>67</v>
      </c>
      <c r="AO128" s="1" t="e">
        <f t="shared" si="91"/>
        <v>#DIV/0!</v>
      </c>
      <c r="AP128" s="1" t="e">
        <f t="shared" si="92"/>
        <v>#DIV/0!</v>
      </c>
      <c r="AQ128" s="36">
        <f>IF(AA128=CK$11,0,IF(AND(ISNUMBER(Y128),ISNUMBER(Q128)),MAX(AQ$4:AQ127)+1,0))</f>
        <v>68</v>
      </c>
      <c r="AR128" s="73" t="str">
        <f t="shared" si="96"/>
        <v/>
      </c>
      <c r="AS128" s="73" t="str">
        <f t="shared" si="76"/>
        <v/>
      </c>
      <c r="AT128" s="73" t="str">
        <f t="shared" si="97"/>
        <v/>
      </c>
      <c r="AU128" s="58" t="str">
        <f t="shared" si="98"/>
        <v/>
      </c>
      <c r="AV128" s="58" t="str">
        <f t="shared" si="93"/>
        <v/>
      </c>
      <c r="AW128" s="68" t="str">
        <f t="shared" si="77"/>
        <v/>
      </c>
      <c r="AX128" s="68" t="str">
        <f t="shared" si="74"/>
        <v/>
      </c>
      <c r="AY128" s="160" t="str">
        <f>IF(BH128="",BC128,IF(ISNUMBER(AX128),BC128-BH128,""))</f>
        <v/>
      </c>
      <c r="AZ128" s="160" t="str">
        <f>IF(ISNUMBER(AX128),IF(ISNUMBER(AY128-BD128),AY128-BD128,AY128),"")</f>
        <v/>
      </c>
      <c r="BA128" s="160"/>
      <c r="BB128" s="160"/>
      <c r="BC128" s="68" t="str">
        <f>IF($Q128&lt;=$AQ$3,INDEX($AC$4:$AE$141,$AR128,AE$3),"")</f>
        <v/>
      </c>
      <c r="BD128" s="188" t="str">
        <f>IF($Q128&lt;=$AQ$3,INDEX($Z$4:$AA$141,$AR128,AC$3),"")</f>
        <v/>
      </c>
      <c r="BE128" s="105" t="str">
        <f>IF($Q128&lt;=$AQ$3,INDEX($Z$4:$AA$141,$AR128,AD$3),"")</f>
        <v/>
      </c>
      <c r="BF128" s="71" t="s">
        <v>132</v>
      </c>
      <c r="BG128" s="105"/>
      <c r="BH128" s="158" t="str">
        <f>IF(AU128=BH$3,"",IF(ISNUMBER(AW128),IF(BH$2=0,ABS(BC128-BG128),BC128-BG128),""))</f>
        <v/>
      </c>
      <c r="BI128" s="170" t="str">
        <f>IF(ISNUMBER(BG128),IF(AS128=CS$4,CN$4,IF(AS128=CS$5,CN$5,IF(AS128=CS$6,CN$6,IF(AS128=CS$7,CN$7,IF(AS128=CS$8,CN$8,""))))),"")</f>
        <v/>
      </c>
      <c r="BJ128" s="171" t="str">
        <f>IF(ISNUMBER(BI128),INDEX(CU$4:CU$8,BI128,1),"")</f>
        <v/>
      </c>
      <c r="BK128" s="171" t="s">
        <v>132</v>
      </c>
      <c r="BL128" s="170"/>
      <c r="BM128" s="170" t="str">
        <f t="shared" si="78"/>
        <v/>
      </c>
      <c r="BN128" s="170">
        <f>IF(BI128=1,IF(BM128=1,MAX(BN$4:BN127)+1,0),0)</f>
        <v>0</v>
      </c>
      <c r="BO128" s="73" t="str">
        <f>IF(BM128="","",IF(BL128&lt;=BN$3,MATCH(Q128,BN$4:BN$141,0),""))</f>
        <v/>
      </c>
      <c r="BP128" s="198" t="str">
        <f>IF(ISNUMBER($BO128),IF(BM128="","",IF($BL128&lt;=$BN$3,INDEX($AU$4:$AZ$76,MATCH($Q128,$BN$4:$BN$76,0),BP$2),"")),"")</f>
        <v/>
      </c>
      <c r="BQ128" s="195" t="str">
        <f>IF(ISNUMBER($BO128),IF(BN128="","",IF($BL128&lt;=$BN$3,INDEX($AU$4:$AZ$76,MATCH($Q128,$BN$4:$BN$76,0),BQ$2),"")),"")</f>
        <v/>
      </c>
      <c r="BR128" s="196" t="str">
        <f>IF(ISNUMBER($BO128),IF(BO128="","",IF($BL128&lt;=$BN$3,INDEX($AU$4:$AZ$76,MATCH($Q128,$BN$4:$BN$76,0),BR$2),"")),"")</f>
        <v/>
      </c>
      <c r="BS128" s="196" t="str">
        <f>IF(ISNUMBER($BO128),IF(BP128="","",IF($BL128&lt;=$BN$3,INDEX($AU$4:$AZ$76,MATCH($Q128,$BN$4:$BN$76,0),BS$2),"")),"")</f>
        <v/>
      </c>
      <c r="BT128" s="197" t="str">
        <f>IF(ISNUMBER($BO128),IF(BQ128="","",IF($BL128&lt;=$BN$3,INDEX($AU$4:$AZ$76,MATCH($Q128,$BN$4:$BN$76,0),BT$2),"")),"")</f>
        <v/>
      </c>
      <c r="BU128" s="197" t="str">
        <f>IF(ISNUMBER($BO128),IF(BR128="","",IF($BL128&lt;=$BN$3,INDEX($AU$4:$AZ$76,MATCH($Q128,$BN$4:$BN$76,0),BU$2),"")),"")</f>
        <v/>
      </c>
      <c r="BV128" s="196" t="str">
        <f>IF(ISNUMBER($BO128),IF(BS128="","",IF($BL128&lt;=$BN$3,INDEX($AU$4:$BE$76,MATCH($Q128,$BN$4:$BN$76,0),BV$2),"")),"")</f>
        <v/>
      </c>
      <c r="BW128" s="195" t="str">
        <f t="shared" si="79"/>
        <v/>
      </c>
      <c r="BX128" s="196" t="str">
        <f t="shared" si="75"/>
        <v/>
      </c>
      <c r="BY128" s="195" t="str">
        <f t="shared" si="80"/>
        <v/>
      </c>
      <c r="BZ128" s="227" t="str">
        <f t="shared" si="81"/>
        <v/>
      </c>
      <c r="CA128" s="115" t="str">
        <f t="shared" si="89"/>
        <v/>
      </c>
      <c r="CB128" s="170" t="str">
        <f>IF(ISNUMBER($BO128),IF(BS128="","",IF($BL128&lt;=$BN$3,INDEX($AU$4:$BG$76,MATCH($Q128,$BN$4:$BN$76,0),CB$2),"")),"")</f>
        <v/>
      </c>
      <c r="CC128" s="170" t="str">
        <f>IF(ISNUMBER($BO128),IF(BS128="","",IF($BL128&lt;=$BN$3,INDEX($AU$4:$BG$76,MATCH($Q128,$BN$4:$BN$76,0),CC$2),"")),"")</f>
        <v/>
      </c>
      <c r="CD128" s="207" t="str">
        <f t="shared" si="82"/>
        <v/>
      </c>
      <c r="CE128" s="207" t="str">
        <f t="shared" si="83"/>
        <v/>
      </c>
      <c r="CF128" s="207" t="str">
        <f t="shared" si="84"/>
        <v/>
      </c>
      <c r="CG128" s="175"/>
      <c r="CH128" s="104"/>
      <c r="CI128" s="207"/>
      <c r="CJ128" s="172"/>
      <c r="CK128" s="175"/>
      <c r="CL128" s="175"/>
      <c r="CM128" s="104"/>
      <c r="CN128" s="104"/>
      <c r="CO128" s="104"/>
      <c r="CP128" s="104"/>
      <c r="CQ128" s="104" t="s">
        <v>132</v>
      </c>
      <c r="CR128" s="104"/>
      <c r="CS128" s="104"/>
      <c r="CT128" s="104"/>
      <c r="CU128" s="104"/>
      <c r="CV128" s="104"/>
      <c r="CW128" s="104"/>
      <c r="CX128" s="104"/>
      <c r="CY128" s="104"/>
      <c r="CZ128" s="104"/>
      <c r="DA128" s="104"/>
      <c r="DB128" s="104"/>
      <c r="DC128" s="104"/>
      <c r="DD128" s="104"/>
      <c r="DE128" s="104"/>
      <c r="DF128" s="104"/>
      <c r="DG128" s="104"/>
      <c r="DH128" s="104"/>
      <c r="DI128" s="104"/>
      <c r="DJ128" s="104"/>
      <c r="DK128" s="104"/>
      <c r="DL128" s="104"/>
      <c r="DM128" s="104"/>
    </row>
    <row r="129" spans="1:117" ht="14.25" customHeight="1" x14ac:dyDescent="0.25">
      <c r="A129" s="98">
        <f t="shared" si="85"/>
        <v>126</v>
      </c>
      <c r="B129" s="28"/>
      <c r="C129" s="116" t="s">
        <v>338</v>
      </c>
      <c r="D129" s="74" t="s">
        <v>147</v>
      </c>
      <c r="E129" s="74" t="s">
        <v>339</v>
      </c>
      <c r="F129" s="102">
        <v>460595</v>
      </c>
      <c r="G129" s="102">
        <v>7569395</v>
      </c>
      <c r="H129" s="95" t="s">
        <v>340</v>
      </c>
      <c r="I129" s="74" t="s">
        <v>295</v>
      </c>
      <c r="J129" s="74" t="s">
        <v>31</v>
      </c>
      <c r="K129" s="74">
        <v>36</v>
      </c>
      <c r="L129" s="86" t="str">
        <f t="shared" si="90"/>
        <v/>
      </c>
      <c r="M129" s="25" t="str">
        <f t="shared" si="95"/>
        <v xml:space="preserve">Fonte 2 </v>
      </c>
      <c r="N129" s="81">
        <f t="shared" si="99"/>
        <v>463830</v>
      </c>
      <c r="O129" s="81">
        <f t="shared" si="99"/>
        <v>7570067</v>
      </c>
      <c r="P129" s="30">
        <f t="shared" si="87"/>
        <v>3</v>
      </c>
      <c r="Q129" s="30">
        <f t="shared" si="88"/>
        <v>126</v>
      </c>
      <c r="R129" s="39" t="str">
        <f>p_Lambari!R12</f>
        <v>462167 m E</v>
      </c>
      <c r="S129" s="39" t="str">
        <f>p_Lambari!S12</f>
        <v>7569379 m S</v>
      </c>
      <c r="T129" s="39" t="str">
        <f>p_Lambari!T12</f>
        <v>.</v>
      </c>
      <c r="U129" s="164" t="str">
        <f>p_Lambari!U12</f>
        <v>Lam</v>
      </c>
      <c r="V129" s="38" t="str">
        <f>p_Lambari!V12</f>
        <v xml:space="preserve">LMB09 </v>
      </c>
      <c r="W129" s="39" t="str">
        <f>p_Lambari!W12</f>
        <v xml:space="preserve">NC </v>
      </c>
      <c r="X129" s="38" t="str">
        <f>p_Lambari!X12</f>
        <v xml:space="preserve">NC </v>
      </c>
      <c r="Y129" s="33">
        <f>IF(X129=CK$4,CN$4,IF(X129=CK$5,CN$5,IF(X129=CK$6,CN$6,IF(X129=CK$7,CN$7,IF(X129=CK$8,CN$8,IF(X129=CK$9,CN$9,IF(X129=CK$10,CN$10,"")))))))</f>
        <v>4</v>
      </c>
      <c r="Z129" s="53" t="str">
        <f>p_Lambari!Z12</f>
        <v xml:space="preserve">sd </v>
      </c>
      <c r="AA129" s="54">
        <f>p_Lambari!AA12</f>
        <v>18</v>
      </c>
      <c r="AB129" s="39" t="str">
        <f>p_Lambari!AB12</f>
        <v>-</v>
      </c>
      <c r="AC129" s="166">
        <f>p_Lambari!AD12</f>
        <v>1707001.8400139001</v>
      </c>
      <c r="AD129" s="166">
        <f>p_Lambari!AE12</f>
        <v>7523122.1937640999</v>
      </c>
      <c r="AE129" s="39">
        <f>p_Lambari!AF12</f>
        <v>934.1</v>
      </c>
      <c r="AF129" s="18">
        <f>p_Caxambu!AG129</f>
        <v>0</v>
      </c>
      <c r="AG129" s="31">
        <v>8</v>
      </c>
      <c r="AH129" s="31"/>
      <c r="AI129" s="31"/>
      <c r="AJ129" s="31"/>
      <c r="AK129" t="str">
        <f>""</f>
        <v/>
      </c>
      <c r="AL129" t="str">
        <f>""</f>
        <v/>
      </c>
      <c r="AM129" t="str">
        <f>""</f>
        <v/>
      </c>
      <c r="AN129" s="36">
        <f>IF(AND(ISNUMBER(Q129),ISNUMBER(AA129)),MAX(AN$4:AN128)+1,0)</f>
        <v>68</v>
      </c>
      <c r="AO129" s="1">
        <f t="shared" si="91"/>
        <v>16.219567931707953</v>
      </c>
      <c r="AP129" s="1">
        <f t="shared" si="92"/>
        <v>1.2339388805937914E-4</v>
      </c>
      <c r="AQ129" s="36">
        <f>IF(AA129=CK$11,0,IF(AND(ISNUMBER(Y129),ISNUMBER(Q129)),MAX(AQ$4:AQ128)+1,0))</f>
        <v>69</v>
      </c>
      <c r="AR129" s="73" t="str">
        <f t="shared" si="96"/>
        <v/>
      </c>
      <c r="AS129" s="73" t="str">
        <f t="shared" si="76"/>
        <v/>
      </c>
      <c r="AT129" s="73" t="str">
        <f t="shared" si="97"/>
        <v/>
      </c>
      <c r="AU129" s="58" t="str">
        <f t="shared" si="98"/>
        <v/>
      </c>
      <c r="AV129" s="58" t="str">
        <f t="shared" si="93"/>
        <v/>
      </c>
      <c r="AW129" s="68" t="str">
        <f t="shared" si="77"/>
        <v/>
      </c>
      <c r="AX129" s="68" t="str">
        <f t="shared" si="74"/>
        <v/>
      </c>
      <c r="AY129" s="160" t="str">
        <f>IF(BH129="",BC129,IF(ISNUMBER(AX129),BC129-BH129,""))</f>
        <v/>
      </c>
      <c r="AZ129" s="160" t="str">
        <f>IF(ISNUMBER(AX129),IF(ISNUMBER(AY129-BD129),AY129-BD129,AY129),"")</f>
        <v/>
      </c>
      <c r="BA129" s="160"/>
      <c r="BB129" s="160"/>
      <c r="BC129" s="68" t="str">
        <f>IF($Q129&lt;=$AQ$3,INDEX($AC$4:$AE$141,$AR129,AE$3),"")</f>
        <v/>
      </c>
      <c r="BD129" s="188" t="str">
        <f>IF($Q129&lt;=$AQ$3,INDEX($Z$4:$AA$141,$AR129,AC$3),"")</f>
        <v/>
      </c>
      <c r="BE129" s="105" t="str">
        <f>IF($Q129&lt;=$AQ$3,INDEX($Z$4:$AA$141,$AR129,AD$3),"")</f>
        <v/>
      </c>
      <c r="BF129" s="71" t="s">
        <v>132</v>
      </c>
      <c r="BG129" s="105"/>
      <c r="BH129" s="158" t="str">
        <f>IF(AU129=BH$3,"",IF(ISNUMBER(AW129),IF(BH$2=0,ABS(BC129-BG129),BC129-BG129),""))</f>
        <v/>
      </c>
      <c r="BI129" s="170" t="str">
        <f>IF(ISNUMBER(BG129),IF(AS129=CS$4,CN$4,IF(AS129=CS$5,CN$5,IF(AS129=CS$6,CN$6,IF(AS129=CS$7,CN$7,IF(AS129=CS$8,CN$8,""))))),"")</f>
        <v/>
      </c>
      <c r="BJ129" s="171" t="str">
        <f>IF(ISNUMBER(BI129),INDEX(CU$4:CU$8,BI129,1),"")</f>
        <v/>
      </c>
      <c r="BK129" s="171" t="s">
        <v>132</v>
      </c>
      <c r="BL129" s="170"/>
      <c r="BM129" s="170" t="str">
        <f t="shared" si="78"/>
        <v/>
      </c>
      <c r="BN129" s="170">
        <f>IF(BI129=1,IF(BM129=1,MAX(BN$4:BN128)+1,0),0)</f>
        <v>0</v>
      </c>
      <c r="BO129" s="73" t="str">
        <f>IF(BM129="","",IF(BL129&lt;=BN$3,MATCH(Q129,BN$4:BN$141,0),""))</f>
        <v/>
      </c>
      <c r="BP129" s="198" t="str">
        <f>IF(ISNUMBER($BO129),IF(BM129="","",IF($BL129&lt;=$BN$3,INDEX($AU$4:$AZ$76,MATCH($Q129,$BN$4:$BN$76,0),BP$2),"")),"")</f>
        <v/>
      </c>
      <c r="BQ129" s="195" t="str">
        <f>IF(ISNUMBER($BO129),IF(BN129="","",IF($BL129&lt;=$BN$3,INDEX($AU$4:$AZ$76,MATCH($Q129,$BN$4:$BN$76,0),BQ$2),"")),"")</f>
        <v/>
      </c>
      <c r="BR129" s="196" t="str">
        <f>IF(ISNUMBER($BO129),IF(BO129="","",IF($BL129&lt;=$BN$3,INDEX($AU$4:$AZ$76,MATCH($Q129,$BN$4:$BN$76,0),BR$2),"")),"")</f>
        <v/>
      </c>
      <c r="BS129" s="196" t="str">
        <f>IF(ISNUMBER($BO129),IF(BP129="","",IF($BL129&lt;=$BN$3,INDEX($AU$4:$AZ$76,MATCH($Q129,$BN$4:$BN$76,0),BS$2),"")),"")</f>
        <v/>
      </c>
      <c r="BT129" s="197" t="str">
        <f>IF(ISNUMBER($BO129),IF(BQ129="","",IF($BL129&lt;=$BN$3,INDEX($AU$4:$AZ$76,MATCH($Q129,$BN$4:$BN$76,0),BT$2),"")),"")</f>
        <v/>
      </c>
      <c r="BU129" s="197" t="str">
        <f>IF(ISNUMBER($BO129),IF(BR129="","",IF($BL129&lt;=$BN$3,INDEX($AU$4:$AZ$76,MATCH($Q129,$BN$4:$BN$76,0),BU$2),"")),"")</f>
        <v/>
      </c>
      <c r="BV129" s="196" t="str">
        <f>IF(ISNUMBER($BO129),IF(BS129="","",IF($BL129&lt;=$BN$3,INDEX($AU$4:$BE$76,MATCH($Q129,$BN$4:$BN$76,0),BV$2),"")),"")</f>
        <v/>
      </c>
      <c r="BW129" s="195" t="str">
        <f t="shared" si="79"/>
        <v/>
      </c>
      <c r="BX129" s="196" t="str">
        <f t="shared" si="75"/>
        <v/>
      </c>
      <c r="BY129" s="195" t="str">
        <f t="shared" si="80"/>
        <v/>
      </c>
      <c r="BZ129" s="227" t="str">
        <f t="shared" si="81"/>
        <v/>
      </c>
      <c r="CA129" s="115" t="str">
        <f t="shared" si="89"/>
        <v/>
      </c>
      <c r="CB129" s="170" t="str">
        <f>IF(ISNUMBER($BO129),IF(BS129="","",IF($BL129&lt;=$BN$3,INDEX($AU$4:$BG$76,MATCH($Q129,$BN$4:$BN$76,0),CB$2),"")),"")</f>
        <v/>
      </c>
      <c r="CC129" s="170" t="str">
        <f>IF(ISNUMBER($BO129),IF(BS129="","",IF($BL129&lt;=$BN$3,INDEX($AU$4:$BG$76,MATCH($Q129,$BN$4:$BN$76,0),CC$2),"")),"")</f>
        <v/>
      </c>
      <c r="CD129" s="207" t="str">
        <f t="shared" si="82"/>
        <v/>
      </c>
      <c r="CE129" s="207" t="str">
        <f t="shared" si="83"/>
        <v/>
      </c>
      <c r="CF129" s="207" t="str">
        <f t="shared" si="84"/>
        <v/>
      </c>
      <c r="CG129" s="175"/>
      <c r="CH129" s="104"/>
      <c r="CI129" s="207"/>
      <c r="CJ129" s="172"/>
      <c r="CK129" s="175"/>
      <c r="CL129" s="175"/>
      <c r="CM129" s="104"/>
      <c r="CN129" s="104"/>
      <c r="CO129" s="104"/>
      <c r="CP129" s="104"/>
      <c r="CQ129" s="104" t="s">
        <v>132</v>
      </c>
      <c r="CR129" s="104"/>
      <c r="CS129" s="104"/>
      <c r="CT129" s="104"/>
      <c r="CU129" s="104"/>
      <c r="CV129" s="104"/>
      <c r="CW129" s="104"/>
      <c r="CX129" s="104"/>
      <c r="CY129" s="104"/>
      <c r="CZ129" s="104"/>
      <c r="DA129" s="104"/>
      <c r="DB129" s="104"/>
      <c r="DC129" s="104"/>
      <c r="DD129" s="104"/>
      <c r="DE129" s="104"/>
      <c r="DF129" s="104"/>
      <c r="DG129" s="104"/>
      <c r="DH129" s="104"/>
      <c r="DI129" s="104"/>
      <c r="DJ129" s="104"/>
      <c r="DK129" s="104"/>
      <c r="DL129" s="104"/>
      <c r="DM129" s="104"/>
    </row>
    <row r="130" spans="1:117" ht="14.25" customHeight="1" x14ac:dyDescent="0.25">
      <c r="A130" s="98">
        <f t="shared" si="85"/>
        <v>127</v>
      </c>
      <c r="B130" s="28"/>
      <c r="C130" s="116" t="s">
        <v>338</v>
      </c>
      <c r="D130" s="74" t="s">
        <v>147</v>
      </c>
      <c r="E130" s="74" t="s">
        <v>339</v>
      </c>
      <c r="F130" s="102">
        <v>460595</v>
      </c>
      <c r="G130" s="102">
        <v>7569395</v>
      </c>
      <c r="H130" s="95" t="s">
        <v>340</v>
      </c>
      <c r="I130" s="74" t="s">
        <v>295</v>
      </c>
      <c r="J130" s="74" t="s">
        <v>31</v>
      </c>
      <c r="K130" s="74">
        <v>36</v>
      </c>
      <c r="L130" s="86" t="str">
        <f t="shared" si="90"/>
        <v/>
      </c>
      <c r="M130" s="25" t="str">
        <f t="shared" si="95"/>
        <v xml:space="preserve">LMB02 </v>
      </c>
      <c r="N130" s="81">
        <f t="shared" ref="N130:O141" si="100">INDEX($F$4:$G$141,$P130,N$3)</f>
        <v>0</v>
      </c>
      <c r="O130" s="81">
        <f t="shared" si="100"/>
        <v>0</v>
      </c>
      <c r="P130" s="30">
        <f t="shared" si="87"/>
        <v>4</v>
      </c>
      <c r="Q130" s="30">
        <f t="shared" si="88"/>
        <v>127</v>
      </c>
      <c r="R130" s="39" t="str">
        <f>p_Lambari!R13</f>
        <v>462527 m E</v>
      </c>
      <c r="S130" s="39" t="str">
        <f>p_Lambari!S13</f>
        <v>7569451 m S</v>
      </c>
      <c r="T130" s="39" t="str">
        <f>p_Lambari!T13</f>
        <v>.</v>
      </c>
      <c r="U130" s="164" t="str">
        <f>p_Lambari!U13</f>
        <v>Lam</v>
      </c>
      <c r="V130" s="38" t="str">
        <f>p_Lambari!V13</f>
        <v xml:space="preserve">LMB10 </v>
      </c>
      <c r="W130" s="39" t="str">
        <f>p_Lambari!W13</f>
        <v xml:space="preserve">NC </v>
      </c>
      <c r="X130" s="38" t="str">
        <f>p_Lambari!X13</f>
        <v xml:space="preserve">NC </v>
      </c>
      <c r="Y130" s="33">
        <f>IF(X130=CK$4,CN$4,IF(X130=CK$5,CN$5,IF(X130=CK$6,CN$6,IF(X130=CK$7,CN$7,IF(X130=CK$8,CN$8,IF(X130=CK$9,CN$9,IF(X130=CK$10,CN$10,"")))))))</f>
        <v>4</v>
      </c>
      <c r="Z130" s="53" t="str">
        <f>p_Lambari!Z13</f>
        <v xml:space="preserve">sd </v>
      </c>
      <c r="AA130" s="54">
        <f>p_Lambari!AA13</f>
        <v>108</v>
      </c>
      <c r="AB130" s="39" t="str">
        <f>p_Lambari!AB13</f>
        <v>-</v>
      </c>
      <c r="AC130" s="166">
        <f>p_Lambari!AD13</f>
        <v>1707372.9933479</v>
      </c>
      <c r="AD130" s="166">
        <f>p_Lambari!AE13</f>
        <v>7523166.2252976997</v>
      </c>
      <c r="AE130" s="39">
        <f>p_Lambari!AF13</f>
        <v>924.6</v>
      </c>
      <c r="AF130" s="18">
        <f>p_Caxambu!AG130</f>
        <v>0</v>
      </c>
      <c r="AG130" s="31">
        <v>8</v>
      </c>
      <c r="AH130" s="31"/>
      <c r="AI130" s="31"/>
      <c r="AJ130" s="31"/>
      <c r="AK130" t="str">
        <f>""</f>
        <v/>
      </c>
      <c r="AL130" t="str">
        <f>""</f>
        <v/>
      </c>
      <c r="AM130" t="str">
        <f>""</f>
        <v/>
      </c>
      <c r="AN130" s="36">
        <f>IF(AND(ISNUMBER(Q130),ISNUMBER(AA130)),MAX(AN$4:AN129)+1,0)</f>
        <v>69</v>
      </c>
      <c r="AO130" s="1" t="e">
        <f t="shared" si="91"/>
        <v>#DIV/0!</v>
      </c>
      <c r="AP130" s="1" t="e">
        <f t="shared" si="92"/>
        <v>#DIV/0!</v>
      </c>
      <c r="AQ130" s="36">
        <f>IF(AA130=CK$11,0,IF(AND(ISNUMBER(Y130),ISNUMBER(Q130)),MAX(AQ$4:AQ129)+1,0))</f>
        <v>70</v>
      </c>
      <c r="AR130" s="73" t="str">
        <f t="shared" si="96"/>
        <v/>
      </c>
      <c r="AS130" s="73" t="str">
        <f t="shared" si="76"/>
        <v/>
      </c>
      <c r="AT130" s="73" t="str">
        <f t="shared" si="97"/>
        <v/>
      </c>
      <c r="AU130" s="58" t="str">
        <f t="shared" si="98"/>
        <v/>
      </c>
      <c r="AV130" s="58" t="str">
        <f t="shared" si="93"/>
        <v/>
      </c>
      <c r="AW130" s="68" t="str">
        <f t="shared" si="77"/>
        <v/>
      </c>
      <c r="AX130" s="68" t="str">
        <f t="shared" si="74"/>
        <v/>
      </c>
      <c r="AY130" s="160" t="str">
        <f>IF(BH130="",BC130,IF(ISNUMBER(AX130),BC130-BH130,""))</f>
        <v/>
      </c>
      <c r="AZ130" s="160" t="str">
        <f>IF(ISNUMBER(AX130),IF(ISNUMBER(AY130-BD130),AY130-BD130,AY130),"")</f>
        <v/>
      </c>
      <c r="BA130" s="160"/>
      <c r="BB130" s="160"/>
      <c r="BC130" s="68" t="str">
        <f>IF($Q130&lt;=$AQ$3,INDEX($AC$4:$AE$141,$AR130,AE$3),"")</f>
        <v/>
      </c>
      <c r="BD130" s="188" t="str">
        <f>IF($Q130&lt;=$AQ$3,INDEX($Z$4:$AA$141,$AR130,AC$3),"")</f>
        <v/>
      </c>
      <c r="BE130" s="105" t="str">
        <f>IF($Q130&lt;=$AQ$3,INDEX($Z$4:$AA$141,$AR130,AD$3),"")</f>
        <v/>
      </c>
      <c r="BF130" s="71" t="s">
        <v>132</v>
      </c>
      <c r="BG130" s="105"/>
      <c r="BH130" s="158" t="str">
        <f>IF(AU130=BH$3,"",IF(ISNUMBER(AW130),IF(BH$2=0,ABS(BC130-BG130),BC130-BG130),""))</f>
        <v/>
      </c>
      <c r="BI130" s="170" t="str">
        <f>IF(ISNUMBER(BG130),IF(AS130=CS$4,CN$4,IF(AS130=CS$5,CN$5,IF(AS130=CS$6,CN$6,IF(AS130=CS$7,CN$7,IF(AS130=CS$8,CN$8,""))))),"")</f>
        <v/>
      </c>
      <c r="BJ130" s="171" t="str">
        <f>IF(ISNUMBER(BI130),INDEX(CU$4:CU$8,BI130,1),"")</f>
        <v/>
      </c>
      <c r="BK130" s="171" t="s">
        <v>132</v>
      </c>
      <c r="BL130" s="170"/>
      <c r="BM130" s="170" t="str">
        <f t="shared" si="78"/>
        <v/>
      </c>
      <c r="BN130" s="170">
        <f>IF(BI130=1,IF(BM130=1,MAX(BN$4:BN129)+1,0),0)</f>
        <v>0</v>
      </c>
      <c r="BO130" s="73" t="str">
        <f>IF(BM130="","",IF(BL130&lt;=BN$3,MATCH(Q130,BN$4:BN$141,0),""))</f>
        <v/>
      </c>
      <c r="BP130" s="198" t="str">
        <f>IF(ISNUMBER($BO130),IF(BM130="","",IF($BL130&lt;=$BN$3,INDEX($AU$4:$AZ$76,MATCH($Q130,$BN$4:$BN$76,0),BP$2),"")),"")</f>
        <v/>
      </c>
      <c r="BQ130" s="195" t="str">
        <f>IF(ISNUMBER($BO130),IF(BN130="","",IF($BL130&lt;=$BN$3,INDEX($AU$4:$AZ$76,MATCH($Q130,$BN$4:$BN$76,0),BQ$2),"")),"")</f>
        <v/>
      </c>
      <c r="BR130" s="196" t="str">
        <f>IF(ISNUMBER($BO130),IF(BO130="","",IF($BL130&lt;=$BN$3,INDEX($AU$4:$AZ$76,MATCH($Q130,$BN$4:$BN$76,0),BR$2),"")),"")</f>
        <v/>
      </c>
      <c r="BS130" s="196" t="str">
        <f>IF(ISNUMBER($BO130),IF(BP130="","",IF($BL130&lt;=$BN$3,INDEX($AU$4:$AZ$76,MATCH($Q130,$BN$4:$BN$76,0),BS$2),"")),"")</f>
        <v/>
      </c>
      <c r="BT130" s="197" t="str">
        <f>IF(ISNUMBER($BO130),IF(BQ130="","",IF($BL130&lt;=$BN$3,INDEX($AU$4:$AZ$76,MATCH($Q130,$BN$4:$BN$76,0),BT$2),"")),"")</f>
        <v/>
      </c>
      <c r="BU130" s="197" t="str">
        <f>IF(ISNUMBER($BO130),IF(BR130="","",IF($BL130&lt;=$BN$3,INDEX($AU$4:$AZ$76,MATCH($Q130,$BN$4:$BN$76,0),BU$2),"")),"")</f>
        <v/>
      </c>
      <c r="BV130" s="196" t="str">
        <f>IF(ISNUMBER($BO130),IF(BS130="","",IF($BL130&lt;=$BN$3,INDEX($AU$4:$BE$76,MATCH($Q130,$BN$4:$BN$76,0),BV$2),"")),"")</f>
        <v/>
      </c>
      <c r="BW130" s="195" t="str">
        <f t="shared" si="79"/>
        <v/>
      </c>
      <c r="BX130" s="196" t="str">
        <f t="shared" si="75"/>
        <v/>
      </c>
      <c r="BY130" s="195" t="str">
        <f t="shared" si="80"/>
        <v/>
      </c>
      <c r="BZ130" s="227" t="str">
        <f t="shared" si="81"/>
        <v/>
      </c>
      <c r="CA130" s="115" t="str">
        <f t="shared" si="89"/>
        <v/>
      </c>
      <c r="CB130" s="170" t="str">
        <f>IF(ISNUMBER($BO130),IF(BS130="","",IF($BL130&lt;=$BN$3,INDEX($AU$4:$BG$76,MATCH($Q130,$BN$4:$BN$76,0),CB$2),"")),"")</f>
        <v/>
      </c>
      <c r="CC130" s="170" t="str">
        <f>IF(ISNUMBER($BO130),IF(BS130="","",IF($BL130&lt;=$BN$3,INDEX($AU$4:$BG$76,MATCH($Q130,$BN$4:$BN$76,0),CC$2),"")),"")</f>
        <v/>
      </c>
      <c r="CD130" s="207" t="str">
        <f t="shared" si="82"/>
        <v/>
      </c>
      <c r="CE130" s="207" t="str">
        <f t="shared" si="83"/>
        <v/>
      </c>
      <c r="CF130" s="207" t="str">
        <f t="shared" si="84"/>
        <v/>
      </c>
      <c r="CG130" s="175"/>
      <c r="CH130" s="104"/>
      <c r="CI130" s="207"/>
      <c r="CJ130" s="172"/>
      <c r="CK130" s="175"/>
      <c r="CL130" s="175"/>
      <c r="CM130" s="104"/>
      <c r="CN130" s="104"/>
      <c r="CO130" s="104"/>
      <c r="CP130" s="104"/>
      <c r="CQ130" s="104" t="s">
        <v>132</v>
      </c>
      <c r="CR130" s="104"/>
      <c r="CS130" s="104"/>
      <c r="CT130" s="104"/>
      <c r="CU130" s="104"/>
      <c r="CV130" s="104"/>
      <c r="CW130" s="104"/>
      <c r="CX130" s="104"/>
      <c r="CY130" s="104"/>
      <c r="CZ130" s="104"/>
      <c r="DA130" s="104"/>
      <c r="DB130" s="104"/>
      <c r="DC130" s="104"/>
      <c r="DD130" s="104"/>
      <c r="DE130" s="104"/>
      <c r="DF130" s="104"/>
      <c r="DG130" s="104"/>
      <c r="DH130" s="104"/>
      <c r="DI130" s="104"/>
      <c r="DJ130" s="104"/>
      <c r="DK130" s="104"/>
      <c r="DL130" s="104"/>
      <c r="DM130" s="104"/>
    </row>
    <row r="131" spans="1:117" ht="14.25" customHeight="1" x14ac:dyDescent="0.25">
      <c r="A131" s="98">
        <f t="shared" si="85"/>
        <v>128</v>
      </c>
      <c r="B131" s="28"/>
      <c r="C131" s="116" t="s">
        <v>338</v>
      </c>
      <c r="D131" s="74" t="s">
        <v>147</v>
      </c>
      <c r="E131" s="74" t="s">
        <v>339</v>
      </c>
      <c r="F131" s="102">
        <v>460595</v>
      </c>
      <c r="G131" s="102">
        <v>7569395</v>
      </c>
      <c r="H131" s="95" t="s">
        <v>340</v>
      </c>
      <c r="I131" s="74" t="s">
        <v>295</v>
      </c>
      <c r="J131" s="74" t="s">
        <v>31</v>
      </c>
      <c r="K131" s="74">
        <v>36</v>
      </c>
      <c r="L131" s="86" t="str">
        <f t="shared" si="90"/>
        <v/>
      </c>
      <c r="M131" s="25" t="str">
        <f t="shared" si="95"/>
        <v xml:space="preserve">Fonte 3 </v>
      </c>
      <c r="N131" s="81">
        <f t="shared" si="100"/>
        <v>463830</v>
      </c>
      <c r="O131" s="81">
        <f t="shared" si="100"/>
        <v>7570062</v>
      </c>
      <c r="P131" s="30">
        <f t="shared" si="87"/>
        <v>5</v>
      </c>
      <c r="Q131" s="30">
        <f t="shared" si="88"/>
        <v>128</v>
      </c>
      <c r="R131" s="39" t="str">
        <f>p_Lambari!R14</f>
        <v>464377 m E</v>
      </c>
      <c r="S131" s="39" t="str">
        <f>p_Lambari!S14</f>
        <v>7571806 m S</v>
      </c>
      <c r="T131" s="39" t="str">
        <f>p_Lambari!T14</f>
        <v>.</v>
      </c>
      <c r="U131" s="164" t="str">
        <f>p_Lambari!U14</f>
        <v>Lam</v>
      </c>
      <c r="V131" s="38" t="str">
        <f>p_Lambari!V14</f>
        <v xml:space="preserve">LMB11 </v>
      </c>
      <c r="W131" s="39" t="str">
        <f>p_Lambari!W14</f>
        <v xml:space="preserve">NC </v>
      </c>
      <c r="X131" s="38" t="str">
        <f>p_Lambari!X14</f>
        <v xml:space="preserve">NC </v>
      </c>
      <c r="Y131" s="33">
        <f>IF(X131=CK$4,CN$4,IF(X131=CK$5,CN$5,IF(X131=CK$6,CN$6,IF(X131=CK$7,CN$7,IF(X131=CK$8,CN$8,IF(X131=CK$9,CN$9,IF(X131=CK$10,CN$10,"")))))))</f>
        <v>4</v>
      </c>
      <c r="Z131" s="53" t="str">
        <f>p_Lambari!Z14</f>
        <v xml:space="preserve">sd </v>
      </c>
      <c r="AA131" s="54">
        <f>p_Lambari!AA14</f>
        <v>180</v>
      </c>
      <c r="AB131" s="39" t="str">
        <f>p_Lambari!AB14</f>
        <v>-</v>
      </c>
      <c r="AC131" s="166">
        <f>p_Lambari!AD14</f>
        <v>1709440.4182328</v>
      </c>
      <c r="AD131" s="166">
        <f>p_Lambari!AE14</f>
        <v>7525407.1276248004</v>
      </c>
      <c r="AE131" s="39">
        <f>p_Lambari!AF14</f>
        <v>909</v>
      </c>
      <c r="AF131" s="18">
        <f>p_Caxambu!AG131</f>
        <v>0</v>
      </c>
      <c r="AG131" s="31">
        <v>8</v>
      </c>
      <c r="AH131" s="31"/>
      <c r="AI131" s="31"/>
      <c r="AJ131" s="31"/>
      <c r="AK131" t="str">
        <f>""</f>
        <v/>
      </c>
      <c r="AL131" t="str">
        <f>""</f>
        <v/>
      </c>
      <c r="AM131" t="str">
        <f>""</f>
        <v/>
      </c>
      <c r="AN131" s="36">
        <f>IF(AND(ISNUMBER(Q131),ISNUMBER(AA131)),MAX(AN$4:AN130)+1,0)</f>
        <v>70</v>
      </c>
      <c r="AO131" s="1">
        <f t="shared" si="91"/>
        <v>16.224494163001101</v>
      </c>
      <c r="AP131" s="1">
        <f t="shared" si="92"/>
        <v>1.2007827676972792E-4</v>
      </c>
      <c r="AQ131" s="36">
        <f>IF(AA131=CK$11,0,IF(AND(ISNUMBER(Y131),ISNUMBER(Q131)),MAX(AQ$4:AQ130)+1,0))</f>
        <v>71</v>
      </c>
      <c r="AR131" s="73" t="str">
        <f t="shared" si="96"/>
        <v/>
      </c>
      <c r="AS131" s="73" t="str">
        <f t="shared" si="76"/>
        <v/>
      </c>
      <c r="AT131" s="73" t="str">
        <f t="shared" si="97"/>
        <v/>
      </c>
      <c r="AU131" s="58" t="str">
        <f t="shared" si="98"/>
        <v/>
      </c>
      <c r="AV131" s="58" t="str">
        <f t="shared" si="93"/>
        <v/>
      </c>
      <c r="AW131" s="68" t="str">
        <f t="shared" si="77"/>
        <v/>
      </c>
      <c r="AX131" s="68" t="str">
        <f t="shared" si="74"/>
        <v/>
      </c>
      <c r="AY131" s="160" t="str">
        <f>IF(BH131="",BC131,IF(ISNUMBER(AX131),BC131-BH131,""))</f>
        <v/>
      </c>
      <c r="AZ131" s="160" t="str">
        <f>IF(ISNUMBER(AX131),IF(ISNUMBER(AY131-BD131),AY131-BD131,AY131),"")</f>
        <v/>
      </c>
      <c r="BA131" s="160"/>
      <c r="BB131" s="160"/>
      <c r="BC131" s="68" t="str">
        <f>IF($Q131&lt;=$AQ$3,INDEX($AC$4:$AE$141,$AR131,AE$3),"")</f>
        <v/>
      </c>
      <c r="BD131" s="188" t="str">
        <f>IF($Q131&lt;=$AQ$3,INDEX($Z$4:$AA$141,$AR131,AC$3),"")</f>
        <v/>
      </c>
      <c r="BE131" s="105" t="str">
        <f>IF($Q131&lt;=$AQ$3,INDEX($Z$4:$AA$141,$AR131,AD$3),"")</f>
        <v/>
      </c>
      <c r="BF131" s="71" t="s">
        <v>132</v>
      </c>
      <c r="BG131" s="105"/>
      <c r="BH131" s="158" t="str">
        <f>IF(AU131=BH$3,"",IF(ISNUMBER(AW131),IF(BH$2=0,ABS(BC131-BG131),BC131-BG131),""))</f>
        <v/>
      </c>
      <c r="BI131" s="170" t="str">
        <f>IF(ISNUMBER(BG131),IF(AS131=CS$4,CN$4,IF(AS131=CS$5,CN$5,IF(AS131=CS$6,CN$6,IF(AS131=CS$7,CN$7,IF(AS131=CS$8,CN$8,""))))),"")</f>
        <v/>
      </c>
      <c r="BJ131" s="171" t="str">
        <f>IF(ISNUMBER(BI131),INDEX(CU$4:CU$8,BI131,1),"")</f>
        <v/>
      </c>
      <c r="BK131" s="171" t="s">
        <v>132</v>
      </c>
      <c r="BL131" s="170"/>
      <c r="BM131" s="170" t="str">
        <f t="shared" si="78"/>
        <v/>
      </c>
      <c r="BN131" s="170">
        <f>IF(BI131=1,IF(BM131=1,MAX(BN$4:BN130)+1,0),0)</f>
        <v>0</v>
      </c>
      <c r="BO131" s="73" t="str">
        <f>IF(BM131="","",IF(BL131&lt;=BN$3,MATCH(Q131,BN$4:BN$141,0),""))</f>
        <v/>
      </c>
      <c r="BP131" s="198" t="str">
        <f>IF(ISNUMBER($BO131),IF(BM131="","",IF($BL131&lt;=$BN$3,INDEX($AU$4:$AZ$76,MATCH($Q131,$BN$4:$BN$76,0),BP$2),"")),"")</f>
        <v/>
      </c>
      <c r="BQ131" s="195" t="str">
        <f>IF(ISNUMBER($BO131),IF(BN131="","",IF($BL131&lt;=$BN$3,INDEX($AU$4:$AZ$76,MATCH($Q131,$BN$4:$BN$76,0),BQ$2),"")),"")</f>
        <v/>
      </c>
      <c r="BR131" s="196" t="str">
        <f>IF(ISNUMBER($BO131),IF(BO131="","",IF($BL131&lt;=$BN$3,INDEX($AU$4:$AZ$76,MATCH($Q131,$BN$4:$BN$76,0),BR$2),"")),"")</f>
        <v/>
      </c>
      <c r="BS131" s="196" t="str">
        <f>IF(ISNUMBER($BO131),IF(BP131="","",IF($BL131&lt;=$BN$3,INDEX($AU$4:$AZ$76,MATCH($Q131,$BN$4:$BN$76,0),BS$2),"")),"")</f>
        <v/>
      </c>
      <c r="BT131" s="197" t="str">
        <f>IF(ISNUMBER($BO131),IF(BQ131="","",IF($BL131&lt;=$BN$3,INDEX($AU$4:$AZ$76,MATCH($Q131,$BN$4:$BN$76,0),BT$2),"")),"")</f>
        <v/>
      </c>
      <c r="BU131" s="197" t="str">
        <f>IF(ISNUMBER($BO131),IF(BR131="","",IF($BL131&lt;=$BN$3,INDEX($AU$4:$AZ$76,MATCH($Q131,$BN$4:$BN$76,0),BU$2),"")),"")</f>
        <v/>
      </c>
      <c r="BV131" s="196" t="str">
        <f>IF(ISNUMBER($BO131),IF(BS131="","",IF($BL131&lt;=$BN$3,INDEX($AU$4:$BE$76,MATCH($Q131,$BN$4:$BN$76,0),BV$2),"")),"")</f>
        <v/>
      </c>
      <c r="BW131" s="195" t="str">
        <f t="shared" si="79"/>
        <v/>
      </c>
      <c r="BX131" s="196" t="str">
        <f t="shared" si="75"/>
        <v/>
      </c>
      <c r="BY131" s="195" t="str">
        <f t="shared" si="80"/>
        <v/>
      </c>
      <c r="BZ131" s="227" t="str">
        <f t="shared" si="81"/>
        <v/>
      </c>
      <c r="CA131" s="115" t="str">
        <f t="shared" si="89"/>
        <v/>
      </c>
      <c r="CB131" s="170" t="str">
        <f>IF(ISNUMBER($BO131),IF(BS131="","",IF($BL131&lt;=$BN$3,INDEX($AU$4:$BG$76,MATCH($Q131,$BN$4:$BN$76,0),CB$2),"")),"")</f>
        <v/>
      </c>
      <c r="CC131" s="170" t="str">
        <f>IF(ISNUMBER($BO131),IF(BS131="","",IF($BL131&lt;=$BN$3,INDEX($AU$4:$BG$76,MATCH($Q131,$BN$4:$BN$76,0),CC$2),"")),"")</f>
        <v/>
      </c>
      <c r="CD131" s="207" t="str">
        <f t="shared" si="82"/>
        <v/>
      </c>
      <c r="CE131" s="207" t="str">
        <f t="shared" si="83"/>
        <v/>
      </c>
      <c r="CF131" s="207" t="str">
        <f t="shared" si="84"/>
        <v/>
      </c>
      <c r="CG131" s="175"/>
      <c r="CH131" s="104"/>
      <c r="CI131" s="207"/>
      <c r="CJ131" s="172"/>
      <c r="CK131" s="175"/>
      <c r="CL131" s="175"/>
      <c r="CM131" s="104"/>
      <c r="CN131" s="104"/>
      <c r="CO131" s="104"/>
      <c r="CP131" s="104"/>
      <c r="CQ131" s="104" t="s">
        <v>132</v>
      </c>
      <c r="CR131" s="104"/>
      <c r="CS131" s="104"/>
      <c r="CT131" s="104"/>
      <c r="CU131" s="104"/>
      <c r="CV131" s="104"/>
      <c r="CW131" s="104"/>
      <c r="CX131" s="104"/>
      <c r="CY131" s="104"/>
      <c r="CZ131" s="104"/>
      <c r="DA131" s="104"/>
      <c r="DB131" s="104"/>
      <c r="DC131" s="104"/>
      <c r="DD131" s="104"/>
      <c r="DE131" s="104"/>
      <c r="DF131" s="104"/>
      <c r="DG131" s="104"/>
      <c r="DH131" s="104"/>
      <c r="DI131" s="104"/>
      <c r="DJ131" s="104"/>
      <c r="DK131" s="104"/>
      <c r="DL131" s="104"/>
      <c r="DM131" s="104"/>
    </row>
    <row r="132" spans="1:117" ht="14.25" customHeight="1" x14ac:dyDescent="0.25">
      <c r="A132" s="98">
        <f t="shared" si="85"/>
        <v>129</v>
      </c>
      <c r="B132" s="28"/>
      <c r="C132" s="116" t="s">
        <v>338</v>
      </c>
      <c r="D132" s="74" t="s">
        <v>147</v>
      </c>
      <c r="E132" s="74" t="s">
        <v>339</v>
      </c>
      <c r="F132" s="102">
        <v>460595</v>
      </c>
      <c r="G132" s="102">
        <v>7569395</v>
      </c>
      <c r="H132" s="95" t="s">
        <v>340</v>
      </c>
      <c r="I132" s="74" t="s">
        <v>295</v>
      </c>
      <c r="J132" s="74" t="s">
        <v>31</v>
      </c>
      <c r="K132" s="74">
        <v>36</v>
      </c>
      <c r="L132" s="86" t="str">
        <f t="shared" si="90"/>
        <v/>
      </c>
      <c r="M132" s="25" t="str">
        <f t="shared" ref="M132:M141" si="101">INDEX($B$4:$C$141,$P132,M$3)</f>
        <v xml:space="preserve">LMB03 </v>
      </c>
      <c r="N132" s="81">
        <f t="shared" si="100"/>
        <v>0</v>
      </c>
      <c r="O132" s="81">
        <f t="shared" si="100"/>
        <v>0</v>
      </c>
      <c r="P132" s="30">
        <f t="shared" si="87"/>
        <v>6</v>
      </c>
      <c r="Q132" s="30">
        <f t="shared" si="88"/>
        <v>129</v>
      </c>
      <c r="R132" s="39" t="str">
        <f>p_Lambari!R15</f>
        <v>461030 m E</v>
      </c>
      <c r="S132" s="39" t="str">
        <f>p_Lambari!S15</f>
        <v>7570729 m S</v>
      </c>
      <c r="T132" s="39" t="str">
        <f>p_Lambari!T15</f>
        <v>.</v>
      </c>
      <c r="U132" s="164" t="str">
        <f>p_Lambari!U15</f>
        <v>Lam</v>
      </c>
      <c r="V132" s="38" t="str">
        <f>p_Lambari!V15</f>
        <v xml:space="preserve">LMB12 </v>
      </c>
      <c r="W132" s="39" t="str">
        <f>p_Lambari!W15</f>
        <v xml:space="preserve">Curso d'água </v>
      </c>
      <c r="X132" s="38" t="str">
        <f>p_Lambari!X15</f>
        <v xml:space="preserve">Curso d'água </v>
      </c>
      <c r="Y132" s="33">
        <f>IF(X132=CK$4,CN$4,IF(X132=CK$5,CN$5,IF(X132=CK$6,CN$6,IF(X132=CK$7,CN$7,IF(X132=CK$8,CN$8,IF(X132=CK$9,CN$9,IF(X132=CK$10,CN$10,"")))))))</f>
        <v>6</v>
      </c>
      <c r="Z132" s="53" t="str">
        <f>p_Lambari!Z15</f>
        <v xml:space="preserve">sd </v>
      </c>
      <c r="AA132" s="54">
        <f>p_Lambari!AA15</f>
        <v>18</v>
      </c>
      <c r="AB132" s="39" t="str">
        <f>p_Lambari!AB15</f>
        <v>-</v>
      </c>
      <c r="AC132" s="166">
        <f>p_Lambari!AD15</f>
        <v>1705956.8383187</v>
      </c>
      <c r="AD132" s="166">
        <f>p_Lambari!AE15</f>
        <v>7524583.8962068995</v>
      </c>
      <c r="AE132" s="39">
        <f>p_Lambari!AF15</f>
        <v>928.1</v>
      </c>
      <c r="AF132" s="18">
        <f>p_Caxambu!AG132</f>
        <v>0</v>
      </c>
      <c r="AG132" s="31">
        <v>8</v>
      </c>
      <c r="AH132" s="31"/>
      <c r="AI132" s="31"/>
      <c r="AJ132" s="31"/>
      <c r="AK132" t="str">
        <f>""</f>
        <v/>
      </c>
      <c r="AL132" t="str">
        <f>""</f>
        <v/>
      </c>
      <c r="AM132" t="str">
        <f>""</f>
        <v/>
      </c>
      <c r="AN132" s="36">
        <f>IF(AND(ISNUMBER(Q132),ISNUMBER(AA132)),MAX(AN$4:AN131)+1,0)</f>
        <v>71</v>
      </c>
      <c r="AO132" s="1" t="e">
        <f t="shared" si="91"/>
        <v>#DIV/0!</v>
      </c>
      <c r="AP132" s="1" t="e">
        <f t="shared" si="92"/>
        <v>#DIV/0!</v>
      </c>
      <c r="AQ132" s="36">
        <f>IF(AA132=CK$11,0,IF(AND(ISNUMBER(Y132),ISNUMBER(Q132)),MAX(AQ$4:AQ131)+1,0))</f>
        <v>72</v>
      </c>
      <c r="AR132" s="73" t="str">
        <f t="shared" ref="AR132:AR141" si="102">IF(Q132&lt;=AQ$3,MATCH(Q132,AQ$4:AQ$141,0),"")</f>
        <v/>
      </c>
      <c r="AS132" s="73" t="str">
        <f t="shared" si="76"/>
        <v/>
      </c>
      <c r="AT132" s="73" t="str">
        <f t="shared" ref="AT132:AT141" si="103">IF($Q132&lt;=$AQ$3,INDEX($V$4:$V$141,$AR132,AC$3),"")</f>
        <v/>
      </c>
      <c r="AU132" s="58" t="str">
        <f t="shared" ref="AU132:AU141" si="104">IF($Q132&lt;=$AQ$3,INDEX($X$4:$X$141,$AR132,AC$3),"")</f>
        <v/>
      </c>
      <c r="AV132" s="58" t="str">
        <f t="shared" si="93"/>
        <v/>
      </c>
      <c r="AW132" s="68" t="str">
        <f t="shared" si="77"/>
        <v/>
      </c>
      <c r="AX132" s="68" t="str">
        <f t="shared" ref="AX132:AX141" si="105">IF($Q132&lt;=$AQ$3,INDEX($AC$4:$AE$141,$AR132,AD$3),"")</f>
        <v/>
      </c>
      <c r="AY132" s="160" t="str">
        <f>IF(BH132="",BC132,IF(ISNUMBER(AX132),BC132-BH132,""))</f>
        <v/>
      </c>
      <c r="AZ132" s="160" t="str">
        <f>IF(ISNUMBER(AX132),IF(ISNUMBER(AY132-BD132),AY132-BD132,AY132),"")</f>
        <v/>
      </c>
      <c r="BA132" s="160"/>
      <c r="BB132" s="160"/>
      <c r="BC132" s="68" t="str">
        <f>IF($Q132&lt;=$AQ$3,INDEX($AC$4:$AE$141,$AR132,AE$3),"")</f>
        <v/>
      </c>
      <c r="BD132" s="188" t="str">
        <f>IF($Q132&lt;=$AQ$3,INDEX($Z$4:$AA$141,$AR132,AC$3),"")</f>
        <v/>
      </c>
      <c r="BE132" s="105" t="str">
        <f>IF($Q132&lt;=$AQ$3,INDEX($Z$4:$AA$141,$AR132,AD$3),"")</f>
        <v/>
      </c>
      <c r="BF132" s="71" t="s">
        <v>132</v>
      </c>
      <c r="BG132" s="105"/>
      <c r="BH132" s="158" t="str">
        <f>IF(AU132=BH$3,"",IF(ISNUMBER(AW132),IF(BH$2=0,ABS(BC132-BG132),BC132-BG132),""))</f>
        <v/>
      </c>
      <c r="BI132" s="170" t="str">
        <f>IF(ISNUMBER(BG132),IF(AS132=CS$4,CN$4,IF(AS132=CS$5,CN$5,IF(AS132=CS$6,CN$6,IF(AS132=CS$7,CN$7,IF(AS132=CS$8,CN$8,""))))),"")</f>
        <v/>
      </c>
      <c r="BJ132" s="171" t="str">
        <f>IF(ISNUMBER(BI132),INDEX(CU$4:CU$8,BI132,1),"")</f>
        <v/>
      </c>
      <c r="BK132" s="171" t="s">
        <v>132</v>
      </c>
      <c r="BL132" s="170"/>
      <c r="BM132" s="170" t="str">
        <f t="shared" si="78"/>
        <v/>
      </c>
      <c r="BN132" s="170">
        <f>IF(BI132=1,IF(BM132=1,MAX(BN$4:BN131)+1,0),0)</f>
        <v>0</v>
      </c>
      <c r="BO132" s="73" t="str">
        <f>IF(BM132="","",IF(BL132&lt;=BN$3,MATCH(Q132,BN$4:BN$141,0),""))</f>
        <v/>
      </c>
      <c r="BP132" s="198" t="str">
        <f>IF(ISNUMBER($BO132),IF(BM132="","",IF($BL132&lt;=$BN$3,INDEX($AU$4:$AZ$76,MATCH($Q132,$BN$4:$BN$76,0),BP$2),"")),"")</f>
        <v/>
      </c>
      <c r="BQ132" s="195" t="str">
        <f>IF(ISNUMBER($BO132),IF(BN132="","",IF($BL132&lt;=$BN$3,INDEX($AU$4:$AZ$76,MATCH($Q132,$BN$4:$BN$76,0),BQ$2),"")),"")</f>
        <v/>
      </c>
      <c r="BR132" s="196" t="str">
        <f>IF(ISNUMBER($BO132),IF(BO132="","",IF($BL132&lt;=$BN$3,INDEX($AU$4:$AZ$76,MATCH($Q132,$BN$4:$BN$76,0),BR$2),"")),"")</f>
        <v/>
      </c>
      <c r="BS132" s="196" t="str">
        <f>IF(ISNUMBER($BO132),IF(BP132="","",IF($BL132&lt;=$BN$3,INDEX($AU$4:$AZ$76,MATCH($Q132,$BN$4:$BN$76,0),BS$2),"")),"")</f>
        <v/>
      </c>
      <c r="BT132" s="197" t="str">
        <f>IF(ISNUMBER($BO132),IF(BQ132="","",IF($BL132&lt;=$BN$3,INDEX($AU$4:$AZ$76,MATCH($Q132,$BN$4:$BN$76,0),BT$2),"")),"")</f>
        <v/>
      </c>
      <c r="BU132" s="197" t="str">
        <f>IF(ISNUMBER($BO132),IF(BR132="","",IF($BL132&lt;=$BN$3,INDEX($AU$4:$AZ$76,MATCH($Q132,$BN$4:$BN$76,0),BU$2),"")),"")</f>
        <v/>
      </c>
      <c r="BV132" s="196" t="str">
        <f>IF(ISNUMBER($BO132),IF(BS132="","",IF($BL132&lt;=$BN$3,INDEX($AU$4:$BE$76,MATCH($Q132,$BN$4:$BN$76,0),BV$2),"")),"")</f>
        <v/>
      </c>
      <c r="BW132" s="195" t="str">
        <f t="shared" si="79"/>
        <v/>
      </c>
      <c r="BX132" s="196" t="str">
        <f t="shared" ref="BX132:BX142" si="106">IF(ISNUMBER($BO132),IF(ISNUMBER(BB132),BB132,IF($BP132=$CL$4,0.5,($BT132+$BU132)/2)),"")</f>
        <v/>
      </c>
      <c r="BY132" s="195" t="str">
        <f t="shared" si="80"/>
        <v/>
      </c>
      <c r="BZ132" s="227" t="str">
        <f t="shared" si="81"/>
        <v/>
      </c>
      <c r="CA132" s="115" t="str">
        <f t="shared" si="89"/>
        <v/>
      </c>
      <c r="CB132" s="170" t="str">
        <f>IF(ISNUMBER($BO132),IF(BS132="","",IF($BL132&lt;=$BN$3,INDEX($AU$4:$BG$76,MATCH($Q132,$BN$4:$BN$76,0),CB$2),"")),"")</f>
        <v/>
      </c>
      <c r="CC132" s="170" t="str">
        <f>IF(ISNUMBER($BO132),IF(BS132="","",IF($BL132&lt;=$BN$3,INDEX($AU$4:$BG$76,MATCH($Q132,$BN$4:$BN$76,0),CC$2),"")),"")</f>
        <v/>
      </c>
      <c r="CD132" s="207" t="str">
        <f t="shared" si="82"/>
        <v/>
      </c>
      <c r="CE132" s="207" t="str">
        <f t="shared" si="83"/>
        <v/>
      </c>
      <c r="CF132" s="207" t="str">
        <f t="shared" si="84"/>
        <v/>
      </c>
      <c r="CG132" s="175"/>
      <c r="CH132" s="104"/>
      <c r="CI132" s="207"/>
      <c r="CJ132" s="172"/>
      <c r="CK132" s="175"/>
      <c r="CL132" s="175"/>
      <c r="CM132" s="104"/>
      <c r="CN132" s="104"/>
      <c r="CO132" s="104"/>
      <c r="CP132" s="104"/>
      <c r="CQ132" s="104" t="s">
        <v>132</v>
      </c>
      <c r="CR132" s="104"/>
      <c r="CS132" s="104"/>
      <c r="CT132" s="104"/>
      <c r="CU132" s="104"/>
      <c r="CV132" s="104"/>
      <c r="CW132" s="104"/>
      <c r="CX132" s="104"/>
      <c r="CY132" s="104"/>
      <c r="CZ132" s="104"/>
      <c r="DA132" s="104"/>
      <c r="DB132" s="104"/>
      <c r="DC132" s="104"/>
      <c r="DD132" s="104"/>
      <c r="DE132" s="104"/>
      <c r="DF132" s="104"/>
      <c r="DG132" s="104"/>
      <c r="DH132" s="104"/>
      <c r="DI132" s="104"/>
      <c r="DJ132" s="104"/>
      <c r="DK132" s="104"/>
      <c r="DL132" s="104"/>
      <c r="DM132" s="104"/>
    </row>
    <row r="133" spans="1:117" ht="14.25" customHeight="1" x14ac:dyDescent="0.25">
      <c r="A133" s="98">
        <f t="shared" si="85"/>
        <v>130</v>
      </c>
      <c r="B133" s="28"/>
      <c r="C133" s="116" t="s">
        <v>338</v>
      </c>
      <c r="D133" s="74" t="s">
        <v>147</v>
      </c>
      <c r="E133" s="74" t="s">
        <v>339</v>
      </c>
      <c r="F133" s="102">
        <v>460595</v>
      </c>
      <c r="G133" s="102">
        <v>7569395</v>
      </c>
      <c r="H133" s="95" t="s">
        <v>340</v>
      </c>
      <c r="I133" s="74" t="s">
        <v>295</v>
      </c>
      <c r="J133" s="74" t="s">
        <v>31</v>
      </c>
      <c r="K133" s="74">
        <v>36</v>
      </c>
      <c r="L133" s="86" t="str">
        <f t="shared" si="90"/>
        <v/>
      </c>
      <c r="M133" s="25" t="str">
        <f t="shared" si="101"/>
        <v xml:space="preserve">Fonte 4 </v>
      </c>
      <c r="N133" s="81">
        <f t="shared" si="100"/>
        <v>463826</v>
      </c>
      <c r="O133" s="81">
        <f t="shared" si="100"/>
        <v>7570065</v>
      </c>
      <c r="P133" s="30">
        <f t="shared" si="87"/>
        <v>7</v>
      </c>
      <c r="Q133" s="30">
        <f t="shared" si="88"/>
        <v>130</v>
      </c>
      <c r="R133" s="39" t="str">
        <f>p_Lambari!R16</f>
        <v>460467 m E</v>
      </c>
      <c r="S133" s="39" t="str">
        <f>p_Lambari!S16</f>
        <v>7569708 m S</v>
      </c>
      <c r="T133" s="39" t="str">
        <f>p_Lambari!T16</f>
        <v>.</v>
      </c>
      <c r="U133" s="164" t="str">
        <f>p_Lambari!U16</f>
        <v>Lam</v>
      </c>
      <c r="V133" s="38" t="str">
        <f>p_Lambari!V16</f>
        <v xml:space="preserve">LMB13 </v>
      </c>
      <c r="W133" s="39" t="str">
        <f>p_Lambari!W16</f>
        <v xml:space="preserve">Barragem </v>
      </c>
      <c r="X133" s="38" t="str">
        <f>p_Lambari!X16</f>
        <v>Barragem</v>
      </c>
      <c r="Y133" s="33">
        <f>IF(X133=CK$4,CN$4,IF(X133=CK$5,CN$5,IF(X133=CK$6,CN$6,IF(X133=CK$7,CN$7,IF(X133=CK$8,CN$8,IF(X133=CK$9,CN$9,IF(X133=CK$10,CN$10,"")))))))</f>
        <v>7</v>
      </c>
      <c r="Z133" s="53" t="str">
        <f>p_Lambari!Z16</f>
        <v xml:space="preserve">sd </v>
      </c>
      <c r="AA133" s="54">
        <f>p_Lambari!AA16</f>
        <v>720</v>
      </c>
      <c r="AB133" s="39" t="str">
        <f>p_Lambari!AB16</f>
        <v>-</v>
      </c>
      <c r="AC133" s="166">
        <f>p_Lambari!AD16</f>
        <v>1705303.1834352</v>
      </c>
      <c r="AD133" s="166">
        <f>p_Lambari!AE16</f>
        <v>7523593.1755152997</v>
      </c>
      <c r="AE133" s="39">
        <f>p_Lambari!AF16</f>
        <v>900.1</v>
      </c>
      <c r="AF133" s="18">
        <f>p_Caxambu!AG133</f>
        <v>0</v>
      </c>
      <c r="AG133" s="31">
        <v>8</v>
      </c>
      <c r="AH133" s="31"/>
      <c r="AI133" s="31"/>
      <c r="AJ133" s="31"/>
      <c r="AK133" t="str">
        <f>""</f>
        <v/>
      </c>
      <c r="AL133" t="str">
        <f>""</f>
        <v/>
      </c>
      <c r="AM133" t="str">
        <f>""</f>
        <v/>
      </c>
      <c r="AN133" s="36">
        <f>IF(AND(ISNUMBER(Q133),ISNUMBER(AA133)),MAX(AN$4:AN132)+1,0)</f>
        <v>72</v>
      </c>
      <c r="AO133" s="1">
        <f t="shared" si="91"/>
        <v>16.220723235686012</v>
      </c>
      <c r="AP133" s="1">
        <f t="shared" si="92"/>
        <v>1.1890254575092817E-4</v>
      </c>
      <c r="AQ133" s="36">
        <f>IF(AA133=CK$11,0,IF(AND(ISNUMBER(Y133),ISNUMBER(Q133)),MAX(AQ$4:AQ132)+1,0))</f>
        <v>73</v>
      </c>
      <c r="AR133" s="73" t="str">
        <f t="shared" si="102"/>
        <v/>
      </c>
      <c r="AS133" s="73" t="str">
        <f t="shared" ref="AS133:AS142" si="107">IF($Q133&lt;=$AQ$3,INDEX($U$4:$U$141,$AR133,AC$3),"")</f>
        <v/>
      </c>
      <c r="AT133" s="73" t="str">
        <f t="shared" si="103"/>
        <v/>
      </c>
      <c r="AU133" s="58" t="str">
        <f t="shared" si="104"/>
        <v/>
      </c>
      <c r="AV133" s="58" t="str">
        <f t="shared" si="93"/>
        <v/>
      </c>
      <c r="AW133" s="68" t="str">
        <f t="shared" ref="AW133:AW141" si="108">IF($Q133&lt;=$AQ$3,INDEX($AC$4:$AE$141,$AR133,AC$3),"")</f>
        <v/>
      </c>
      <c r="AX133" s="68" t="str">
        <f t="shared" si="105"/>
        <v/>
      </c>
      <c r="AY133" s="160" t="str">
        <f>IF(BH133="",BC133,IF(ISNUMBER(AX133),BC133-BH133,""))</f>
        <v/>
      </c>
      <c r="AZ133" s="160" t="str">
        <f>IF(ISNUMBER(AX133),IF(ISNUMBER(AY133-BD133),AY133-BD133,AY133),"")</f>
        <v/>
      </c>
      <c r="BA133" s="160"/>
      <c r="BB133" s="160"/>
      <c r="BC133" s="68" t="str">
        <f>IF($Q133&lt;=$AQ$3,INDEX($AC$4:$AE$141,$AR133,AE$3),"")</f>
        <v/>
      </c>
      <c r="BD133" s="188" t="str">
        <f>IF($Q133&lt;=$AQ$3,INDEX($Z$4:$AA$141,$AR133,AC$3),"")</f>
        <v/>
      </c>
      <c r="BE133" s="105" t="str">
        <f>IF($Q133&lt;=$AQ$3,INDEX($Z$4:$AA$141,$AR133,AD$3),"")</f>
        <v/>
      </c>
      <c r="BF133" s="71" t="s">
        <v>132</v>
      </c>
      <c r="BG133" s="105"/>
      <c r="BH133" s="158" t="str">
        <f>IF(AU133=BH$3,"",IF(ISNUMBER(AW133),IF(BH$2=0,ABS(BC133-BG133),BC133-BG133),""))</f>
        <v/>
      </c>
      <c r="BI133" s="170" t="str">
        <f>IF(ISNUMBER(BG133),IF(AS133=CS$4,CN$4,IF(AS133=CS$5,CN$5,IF(AS133=CS$6,CN$6,IF(AS133=CS$7,CN$7,IF(AS133=CS$8,CN$8,""))))),"")</f>
        <v/>
      </c>
      <c r="BJ133" s="171" t="str">
        <f>IF(ISNUMBER(BI133),INDEX(CU$4:CU$8,BI133,1),"")</f>
        <v/>
      </c>
      <c r="BK133" s="171" t="s">
        <v>132</v>
      </c>
      <c r="BL133" s="170"/>
      <c r="BM133" s="170" t="str">
        <f t="shared" ref="BM133:BM142" si="109">IF(BI133=1,IF(AU133=CG$4,CN$4,IF(AU133=CG$5,CN$4,IF(AU133=CG$6,CN$4,IF(AU133=CG$7,CN$4,IF(AU133=CG$8,CN$4,IF(AU133=CG$9,CN$4,IF(AU133=CG$10,CN$4,0))))))),"")</f>
        <v/>
      </c>
      <c r="BN133" s="170">
        <f>IF(BI133=1,IF(BM133=1,MAX(BN$4:BN132)+1,0),0)</f>
        <v>0</v>
      </c>
      <c r="BO133" s="73" t="str">
        <f>IF(BM133="","",IF(BL133&lt;=BN$3,MATCH(Q133,BN$4:BN$141,0),""))</f>
        <v/>
      </c>
      <c r="BP133" s="198" t="str">
        <f>IF(ISNUMBER($BO133),IF(BM133="","",IF($BL133&lt;=$BN$3,INDEX($AU$4:$AZ$76,MATCH($Q133,$BN$4:$BN$76,0),BP$2),"")),"")</f>
        <v/>
      </c>
      <c r="BQ133" s="195" t="str">
        <f>IF(ISNUMBER($BO133),IF(BN133="","",IF($BL133&lt;=$BN$3,INDEX($AU$4:$AZ$76,MATCH($Q133,$BN$4:$BN$76,0),BQ$2),"")),"")</f>
        <v/>
      </c>
      <c r="BR133" s="196" t="str">
        <f>IF(ISNUMBER($BO133),IF(BO133="","",IF($BL133&lt;=$BN$3,INDEX($AU$4:$AZ$76,MATCH($Q133,$BN$4:$BN$76,0),BR$2),"")),"")</f>
        <v/>
      </c>
      <c r="BS133" s="196" t="str">
        <f>IF(ISNUMBER($BO133),IF(BP133="","",IF($BL133&lt;=$BN$3,INDEX($AU$4:$AZ$76,MATCH($Q133,$BN$4:$BN$76,0),BS$2),"")),"")</f>
        <v/>
      </c>
      <c r="BT133" s="197" t="str">
        <f>IF(ISNUMBER($BO133),IF(BQ133="","",IF($BL133&lt;=$BN$3,INDEX($AU$4:$AZ$76,MATCH($Q133,$BN$4:$BN$76,0),BT$2),"")),"")</f>
        <v/>
      </c>
      <c r="BU133" s="197" t="str">
        <f>IF(ISNUMBER($BO133),IF(BR133="","",IF($BL133&lt;=$BN$3,INDEX($AU$4:$AZ$76,MATCH($Q133,$BN$4:$BN$76,0),BU$2),"")),"")</f>
        <v/>
      </c>
      <c r="BV133" s="196" t="str">
        <f>IF(ISNUMBER($BO133),IF(BS133="","",IF($BL133&lt;=$BN$3,INDEX($AU$4:$BE$76,MATCH($Q133,$BN$4:$BN$76,0),BV$2),"")),"")</f>
        <v/>
      </c>
      <c r="BW133" s="195" t="str">
        <f t="shared" ref="BW133:BW142" si="110">IF(ISNUMBER($BO133),IF(ISNUMBER(BA133),BT133-BA133,IF($BP133=$CL$4,BT133-0.5,($BT133+$BU133)/2)),"")</f>
        <v/>
      </c>
      <c r="BX133" s="196" t="str">
        <f t="shared" si="106"/>
        <v/>
      </c>
      <c r="BY133" s="195" t="str">
        <f t="shared" ref="BY133:BY142" si="111">IF(ISNUMBER($BO133),IF(ISNUMBER(BA133),BT133-BA133,($BT133+$BU133)/2),"")</f>
        <v/>
      </c>
      <c r="BZ133" s="227" t="str">
        <f t="shared" ref="BZ133:BZ142" si="112">IF(ISNUMBER($BO133),BW133-BY133,"")</f>
        <v/>
      </c>
      <c r="CA133" s="115" t="str">
        <f t="shared" si="89"/>
        <v/>
      </c>
      <c r="CB133" s="170" t="str">
        <f>IF(ISNUMBER($BO133),IF(BS133="","",IF($BL133&lt;=$BN$3,INDEX($AU$4:$BG$76,MATCH($Q133,$BN$4:$BN$76,0),CB$2),"")),"")</f>
        <v/>
      </c>
      <c r="CC133" s="170" t="str">
        <f>IF(ISNUMBER($BO133),IF(BS133="","",IF($BL133&lt;=$BN$3,INDEX($AU$4:$BG$76,MATCH($Q133,$BN$4:$BN$76,0),CC$2),"")),"")</f>
        <v/>
      </c>
      <c r="CD133" s="207" t="str">
        <f t="shared" ref="CD133:CD142" si="113">IF(ISNUMBER($BO133),CB133-CC133,"")</f>
        <v/>
      </c>
      <c r="CE133" s="207" t="str">
        <f t="shared" ref="CE133:CE142" si="114">IF(ISNUMBER($BO133),ABS(CD133),"")</f>
        <v/>
      </c>
      <c r="CF133" s="207" t="str">
        <f t="shared" ref="CF133:CF142" si="115">IF(ISNUMBER($BO133),1/ABS(CE133/MIN(CE$4:CE$76)),"")</f>
        <v/>
      </c>
      <c r="CG133" s="175"/>
      <c r="CH133" s="104"/>
      <c r="CI133" s="207"/>
      <c r="CJ133" s="172"/>
      <c r="CK133" s="175"/>
      <c r="CL133" s="175"/>
      <c r="CM133" s="104"/>
      <c r="CN133" s="104"/>
      <c r="CO133" s="104"/>
      <c r="CP133" s="104"/>
      <c r="CQ133" s="104" t="s">
        <v>132</v>
      </c>
      <c r="CR133" s="104"/>
      <c r="CS133" s="104"/>
      <c r="CT133" s="104"/>
      <c r="CU133" s="104"/>
      <c r="CV133" s="104"/>
      <c r="CW133" s="104"/>
      <c r="CX133" s="104"/>
      <c r="CY133" s="104"/>
      <c r="CZ133" s="104"/>
      <c r="DA133" s="104"/>
      <c r="DB133" s="104"/>
      <c r="DC133" s="104"/>
      <c r="DD133" s="104"/>
      <c r="DE133" s="104"/>
      <c r="DF133" s="104"/>
      <c r="DG133" s="104"/>
      <c r="DH133" s="104"/>
      <c r="DI133" s="104"/>
      <c r="DJ133" s="104"/>
      <c r="DK133" s="104"/>
      <c r="DL133" s="104"/>
      <c r="DM133" s="104"/>
    </row>
    <row r="134" spans="1:117" ht="14.25" customHeight="1" x14ac:dyDescent="0.25">
      <c r="A134" s="98">
        <f t="shared" ref="A134:A141" si="116">A133+1</f>
        <v>131</v>
      </c>
      <c r="B134" s="28"/>
      <c r="C134" s="116" t="s">
        <v>338</v>
      </c>
      <c r="D134" s="74" t="s">
        <v>147</v>
      </c>
      <c r="E134" s="74" t="s">
        <v>339</v>
      </c>
      <c r="F134" s="102">
        <v>460595</v>
      </c>
      <c r="G134" s="102">
        <v>7569395</v>
      </c>
      <c r="H134" s="95" t="s">
        <v>340</v>
      </c>
      <c r="I134" s="74" t="s">
        <v>295</v>
      </c>
      <c r="J134" s="74" t="s">
        <v>31</v>
      </c>
      <c r="K134" s="74">
        <v>36</v>
      </c>
      <c r="L134" s="86" t="str">
        <f t="shared" si="90"/>
        <v/>
      </c>
      <c r="M134" s="25" t="str">
        <f t="shared" si="101"/>
        <v xml:space="preserve">LMB04 </v>
      </c>
      <c r="N134" s="81">
        <f t="shared" si="100"/>
        <v>0</v>
      </c>
      <c r="O134" s="81">
        <f t="shared" si="100"/>
        <v>0</v>
      </c>
      <c r="P134" s="30">
        <f t="shared" ref="P134:P141" si="117">P133+1</f>
        <v>8</v>
      </c>
      <c r="Q134" s="30">
        <f t="shared" ref="Q134:Q141" si="118">Q133+1</f>
        <v>131</v>
      </c>
      <c r="R134" s="39" t="str">
        <f>p_Lambari!R17</f>
        <v>459771 m E</v>
      </c>
      <c r="S134" s="39" t="str">
        <f>p_Lambari!S17</f>
        <v>7570934 m S</v>
      </c>
      <c r="T134" s="39" t="str">
        <f>p_Lambari!T17</f>
        <v>.</v>
      </c>
      <c r="U134" s="164" t="str">
        <f>p_Lambari!U17</f>
        <v>Lam</v>
      </c>
      <c r="V134" s="38" t="str">
        <f>p_Lambari!V17</f>
        <v xml:space="preserve">LMB14 </v>
      </c>
      <c r="W134" s="39" t="str">
        <f>p_Lambari!W17</f>
        <v xml:space="preserve">NC </v>
      </c>
      <c r="X134" s="38" t="str">
        <f>p_Lambari!X17</f>
        <v xml:space="preserve">NC </v>
      </c>
      <c r="Y134" s="33">
        <f>IF(X134=CK$4,CN$4,IF(X134=CK$5,CN$5,IF(X134=CK$6,CN$6,IF(X134=CK$7,CN$7,IF(X134=CK$8,CN$8,IF(X134=CK$9,CN$9,IF(X134=CK$10,CN$10,"")))))))</f>
        <v>4</v>
      </c>
      <c r="Z134" s="53" t="str">
        <f>p_Lambari!Z17</f>
        <v xml:space="preserve">sd </v>
      </c>
      <c r="AA134" s="54" t="str">
        <f>p_Lambari!AA17</f>
        <v xml:space="preserve">sd </v>
      </c>
      <c r="AB134" s="39" t="str">
        <f>p_Lambari!AB17</f>
        <v>-</v>
      </c>
      <c r="AC134" s="166">
        <f>p_Lambari!AD17</f>
        <v>1704695.7345890999</v>
      </c>
      <c r="AD134" s="166">
        <f>p_Lambari!AE17</f>
        <v>7524893.4127011001</v>
      </c>
      <c r="AE134" s="39">
        <f>p_Lambari!AF17</f>
        <v>1114.2</v>
      </c>
      <c r="AF134" s="18">
        <f>p_Caxambu!AG134</f>
        <v>0</v>
      </c>
      <c r="AG134" s="31">
        <v>8</v>
      </c>
      <c r="AH134" s="31"/>
      <c r="AI134" s="31"/>
      <c r="AJ134" s="31"/>
      <c r="AK134" t="str">
        <f>""</f>
        <v/>
      </c>
      <c r="AL134" t="str">
        <f>""</f>
        <v/>
      </c>
      <c r="AM134" t="str">
        <f>""</f>
        <v/>
      </c>
      <c r="AN134" s="36">
        <f>IF(AND(ISNUMBER(Q134),ISNUMBER(AA134)),MAX(AN$4:AN133)+1,0)</f>
        <v>0</v>
      </c>
      <c r="AO134" s="1" t="e">
        <f t="shared" si="91"/>
        <v>#DIV/0!</v>
      </c>
      <c r="AP134" s="1" t="e">
        <f t="shared" si="92"/>
        <v>#DIV/0!</v>
      </c>
      <c r="AQ134" s="36">
        <f>IF(AA134=CK$11,0,IF(AND(ISNUMBER(Y134),ISNUMBER(Q134)),MAX(AQ$4:AQ133)+1,0))</f>
        <v>0</v>
      </c>
      <c r="AR134" s="73" t="str">
        <f t="shared" si="102"/>
        <v/>
      </c>
      <c r="AS134" s="73" t="str">
        <f t="shared" si="107"/>
        <v/>
      </c>
      <c r="AT134" s="73" t="str">
        <f t="shared" si="103"/>
        <v/>
      </c>
      <c r="AU134" s="58" t="str">
        <f t="shared" si="104"/>
        <v/>
      </c>
      <c r="AV134" s="58" t="str">
        <f t="shared" si="93"/>
        <v/>
      </c>
      <c r="AW134" s="68" t="str">
        <f t="shared" si="108"/>
        <v/>
      </c>
      <c r="AX134" s="68" t="str">
        <f t="shared" si="105"/>
        <v/>
      </c>
      <c r="AY134" s="160" t="str">
        <f>IF(BH134="",BC134,IF(ISNUMBER(AX134),BC134-BH134,""))</f>
        <v/>
      </c>
      <c r="AZ134" s="160" t="str">
        <f>IF(ISNUMBER(AX134),IF(ISNUMBER(AY134-BD134),AY134-BD134,AY134),"")</f>
        <v/>
      </c>
      <c r="BA134" s="160"/>
      <c r="BB134" s="160"/>
      <c r="BC134" s="68" t="str">
        <f>IF($Q134&lt;=$AQ$3,INDEX($AC$4:$AE$141,$AR134,AE$3),"")</f>
        <v/>
      </c>
      <c r="BD134" s="188" t="str">
        <f>IF($Q134&lt;=$AQ$3,INDEX($Z$4:$AA$141,$AR134,AC$3),"")</f>
        <v/>
      </c>
      <c r="BE134" s="105" t="str">
        <f>IF($Q134&lt;=$AQ$3,INDEX($Z$4:$AA$141,$AR134,AD$3),"")</f>
        <v/>
      </c>
      <c r="BF134" s="71" t="s">
        <v>132</v>
      </c>
      <c r="BG134" s="105"/>
      <c r="BH134" s="158" t="str">
        <f>IF(AU134=BH$3,"",IF(ISNUMBER(AW134),IF(BH$2=0,ABS(BC134-BG134),BC134-BG134),""))</f>
        <v/>
      </c>
      <c r="BI134" s="170" t="str">
        <f>IF(ISNUMBER(BG134),IF(AS134=CS$4,CN$4,IF(AS134=CS$5,CN$5,IF(AS134=CS$6,CN$6,IF(AS134=CS$7,CN$7,IF(AS134=CS$8,CN$8,""))))),"")</f>
        <v/>
      </c>
      <c r="BJ134" s="171" t="str">
        <f>IF(ISNUMBER(BI134),INDEX(CU$4:CU$8,BI134,1),"")</f>
        <v/>
      </c>
      <c r="BK134" s="171" t="s">
        <v>132</v>
      </c>
      <c r="BL134" s="170"/>
      <c r="BM134" s="170" t="str">
        <f t="shared" si="109"/>
        <v/>
      </c>
      <c r="BN134" s="170">
        <f>IF(BI134=1,IF(BM134=1,MAX(BN$4:BN133)+1,0),0)</f>
        <v>0</v>
      </c>
      <c r="BO134" s="73" t="str">
        <f>IF(BM134="","",IF(BL134&lt;=BN$3,MATCH(Q134,BN$4:BN$141,0),""))</f>
        <v/>
      </c>
      <c r="BP134" s="198" t="str">
        <f>IF(ISNUMBER($BO134),IF(BM134="","",IF($BL134&lt;=$BN$3,INDEX($AU$4:$AZ$76,MATCH($Q134,$BN$4:$BN$76,0),BP$2),"")),"")</f>
        <v/>
      </c>
      <c r="BQ134" s="195" t="str">
        <f>IF(ISNUMBER($BO134),IF(BN134="","",IF($BL134&lt;=$BN$3,INDEX($AU$4:$AZ$76,MATCH($Q134,$BN$4:$BN$76,0),BQ$2),"")),"")</f>
        <v/>
      </c>
      <c r="BR134" s="196" t="str">
        <f>IF(ISNUMBER($BO134),IF(BO134="","",IF($BL134&lt;=$BN$3,INDEX($AU$4:$AZ$76,MATCH($Q134,$BN$4:$BN$76,0),BR$2),"")),"")</f>
        <v/>
      </c>
      <c r="BS134" s="196" t="str">
        <f>IF(ISNUMBER($BO134),IF(BP134="","",IF($BL134&lt;=$BN$3,INDEX($AU$4:$AZ$76,MATCH($Q134,$BN$4:$BN$76,0),BS$2),"")),"")</f>
        <v/>
      </c>
      <c r="BT134" s="197" t="str">
        <f>IF(ISNUMBER($BO134),IF(BQ134="","",IF($BL134&lt;=$BN$3,INDEX($AU$4:$AZ$76,MATCH($Q134,$BN$4:$BN$76,0),BT$2),"")),"")</f>
        <v/>
      </c>
      <c r="BU134" s="197" t="str">
        <f>IF(ISNUMBER($BO134),IF(BR134="","",IF($BL134&lt;=$BN$3,INDEX($AU$4:$AZ$76,MATCH($Q134,$BN$4:$BN$76,0),BU$2),"")),"")</f>
        <v/>
      </c>
      <c r="BV134" s="196" t="str">
        <f>IF(ISNUMBER($BO134),IF(BS134="","",IF($BL134&lt;=$BN$3,INDEX($AU$4:$BE$76,MATCH($Q134,$BN$4:$BN$76,0),BV$2),"")),"")</f>
        <v/>
      </c>
      <c r="BW134" s="195" t="str">
        <f t="shared" si="110"/>
        <v/>
      </c>
      <c r="BX134" s="196" t="str">
        <f t="shared" si="106"/>
        <v/>
      </c>
      <c r="BY134" s="195" t="str">
        <f t="shared" si="111"/>
        <v/>
      </c>
      <c r="BZ134" s="227" t="str">
        <f t="shared" si="112"/>
        <v/>
      </c>
      <c r="CA134" s="115" t="str">
        <f t="shared" ref="CA134:CA142" si="119">IF(ISNUMBER(BO134),BT134-BU134,"")</f>
        <v/>
      </c>
      <c r="CB134" s="170" t="str">
        <f>IF(ISNUMBER($BO134),IF(BS134="","",IF($BL134&lt;=$BN$3,INDEX($AU$4:$BG$76,MATCH($Q134,$BN$4:$BN$76,0),CB$2),"")),"")</f>
        <v/>
      </c>
      <c r="CC134" s="170" t="str">
        <f>IF(ISNUMBER($BO134),IF(BS134="","",IF($BL134&lt;=$BN$3,INDEX($AU$4:$BG$76,MATCH($Q134,$BN$4:$BN$76,0),CC$2),"")),"")</f>
        <v/>
      </c>
      <c r="CD134" s="207" t="str">
        <f t="shared" si="113"/>
        <v/>
      </c>
      <c r="CE134" s="207" t="str">
        <f t="shared" si="114"/>
        <v/>
      </c>
      <c r="CF134" s="207" t="str">
        <f t="shared" si="115"/>
        <v/>
      </c>
      <c r="CG134" s="175"/>
      <c r="CH134" s="104"/>
      <c r="CI134" s="207"/>
      <c r="CJ134" s="172"/>
      <c r="CK134" s="175"/>
      <c r="CL134" s="175"/>
      <c r="CM134" s="104"/>
      <c r="CN134" s="104"/>
      <c r="CO134" s="104"/>
      <c r="CP134" s="104"/>
      <c r="CQ134" s="104" t="s">
        <v>132</v>
      </c>
      <c r="CR134" s="104"/>
      <c r="CS134" s="104"/>
      <c r="CT134" s="104"/>
      <c r="CU134" s="104"/>
      <c r="CV134" s="104"/>
      <c r="CW134" s="104"/>
      <c r="CX134" s="104"/>
      <c r="CY134" s="104"/>
      <c r="CZ134" s="104"/>
      <c r="DA134" s="104"/>
      <c r="DB134" s="104"/>
      <c r="DC134" s="104"/>
      <c r="DD134" s="104"/>
      <c r="DE134" s="104"/>
      <c r="DF134" s="104"/>
      <c r="DG134" s="104"/>
      <c r="DH134" s="104"/>
      <c r="DI134" s="104"/>
      <c r="DJ134" s="104"/>
      <c r="DK134" s="104"/>
      <c r="DL134" s="104"/>
      <c r="DM134" s="104"/>
    </row>
    <row r="135" spans="1:117" ht="14.25" customHeight="1" x14ac:dyDescent="0.25">
      <c r="A135" s="98">
        <f t="shared" si="116"/>
        <v>132</v>
      </c>
      <c r="B135" s="28"/>
      <c r="C135" s="116" t="s">
        <v>338</v>
      </c>
      <c r="D135" s="74" t="s">
        <v>147</v>
      </c>
      <c r="E135" s="74" t="s">
        <v>339</v>
      </c>
      <c r="F135" s="102">
        <v>460595</v>
      </c>
      <c r="G135" s="102">
        <v>7569395</v>
      </c>
      <c r="H135" s="95" t="s">
        <v>340</v>
      </c>
      <c r="I135" s="74" t="s">
        <v>295</v>
      </c>
      <c r="J135" s="74" t="s">
        <v>31</v>
      </c>
      <c r="K135" s="74">
        <v>36</v>
      </c>
      <c r="L135" s="86" t="str">
        <f t="shared" si="90"/>
        <v/>
      </c>
      <c r="M135" s="25" t="str">
        <f t="shared" si="101"/>
        <v xml:space="preserve">Fonte 5 </v>
      </c>
      <c r="N135" s="81">
        <f t="shared" si="100"/>
        <v>463893</v>
      </c>
      <c r="O135" s="81">
        <f t="shared" si="100"/>
        <v>7570046</v>
      </c>
      <c r="P135" s="30">
        <f t="shared" si="117"/>
        <v>9</v>
      </c>
      <c r="Q135" s="30">
        <f t="shared" si="118"/>
        <v>132</v>
      </c>
      <c r="R135" s="39" t="str">
        <f>p_Lambari!R18</f>
        <v>460832 m E</v>
      </c>
      <c r="S135" s="39" t="str">
        <f>p_Lambari!S18</f>
        <v>7571623 m S</v>
      </c>
      <c r="T135" s="39" t="str">
        <f>p_Lambari!T18</f>
        <v>.</v>
      </c>
      <c r="U135" s="164" t="str">
        <f>p_Lambari!U18</f>
        <v>Lam</v>
      </c>
      <c r="V135" s="38" t="str">
        <f>p_Lambari!V18</f>
        <v xml:space="preserve">LMB15 </v>
      </c>
      <c r="W135" s="39" t="str">
        <f>p_Lambari!W18</f>
        <v xml:space="preserve">NC </v>
      </c>
      <c r="X135" s="38" t="str">
        <f>p_Lambari!X18</f>
        <v xml:space="preserve">NC </v>
      </c>
      <c r="Y135" s="33">
        <f>IF(X135=CK$4,CN$4,IF(X135=CK$5,CN$5,IF(X135=CK$6,CN$6,IF(X135=CK$7,CN$7,IF(X135=CK$8,CN$8,IF(X135=CK$9,CN$9,IF(X135=CK$10,CN$10,"")))))))</f>
        <v>4</v>
      </c>
      <c r="Z135" s="53" t="str">
        <f>p_Lambari!Z18</f>
        <v xml:space="preserve">sd </v>
      </c>
      <c r="AA135" s="54" t="str">
        <f>p_Lambari!AA18</f>
        <v xml:space="preserve">sd </v>
      </c>
      <c r="AB135" s="39" t="str">
        <f>p_Lambari!AB18</f>
        <v>-</v>
      </c>
      <c r="AC135" s="166">
        <f>p_Lambari!AD18</f>
        <v>1705827.9600895001</v>
      </c>
      <c r="AD135" s="166">
        <f>p_Lambari!AE18</f>
        <v>7525507.0977795999</v>
      </c>
      <c r="AE135" s="39">
        <f>p_Lambari!AF18</f>
        <v>1199.4000000000001</v>
      </c>
      <c r="AF135" s="18">
        <f>p_Caxambu!AG135</f>
        <v>0</v>
      </c>
      <c r="AG135" s="31">
        <v>8</v>
      </c>
      <c r="AH135" s="31"/>
      <c r="AI135" s="31"/>
      <c r="AJ135" s="31"/>
      <c r="AK135" t="str">
        <f>""</f>
        <v/>
      </c>
      <c r="AL135" t="str">
        <f>""</f>
        <v/>
      </c>
      <c r="AM135" t="str">
        <f>""</f>
        <v/>
      </c>
      <c r="AN135" s="36">
        <f>IF(AND(ISNUMBER(Q135),ISNUMBER(AA135)),MAX(AN$4:AN134)+1,0)</f>
        <v>0</v>
      </c>
      <c r="AO135" s="1">
        <f t="shared" si="91"/>
        <v>16.222506262822677</v>
      </c>
      <c r="AP135" s="1">
        <f t="shared" si="92"/>
        <v>1.5844025254271903E-4</v>
      </c>
      <c r="AQ135" s="36">
        <f>IF(AA135=CK$11,0,IF(AND(ISNUMBER(Y135),ISNUMBER(Q135)),MAX(AQ$4:AQ134)+1,0))</f>
        <v>0</v>
      </c>
      <c r="AR135" s="73" t="str">
        <f t="shared" si="102"/>
        <v/>
      </c>
      <c r="AS135" s="73" t="str">
        <f t="shared" si="107"/>
        <v/>
      </c>
      <c r="AT135" s="73" t="str">
        <f t="shared" si="103"/>
        <v/>
      </c>
      <c r="AU135" s="58" t="str">
        <f t="shared" si="104"/>
        <v/>
      </c>
      <c r="AV135" s="58" t="str">
        <f t="shared" si="93"/>
        <v/>
      </c>
      <c r="AW135" s="68" t="str">
        <f t="shared" si="108"/>
        <v/>
      </c>
      <c r="AX135" s="68" t="str">
        <f t="shared" si="105"/>
        <v/>
      </c>
      <c r="AY135" s="160" t="str">
        <f>IF(BH135="",BC135,IF(ISNUMBER(AX135),BC135-BH135,""))</f>
        <v/>
      </c>
      <c r="AZ135" s="160" t="str">
        <f>IF(ISNUMBER(AX135),IF(ISNUMBER(AY135-BD135),AY135-BD135,AY135),"")</f>
        <v/>
      </c>
      <c r="BA135" s="160"/>
      <c r="BB135" s="160"/>
      <c r="BC135" s="68" t="str">
        <f>IF($Q135&lt;=$AQ$3,INDEX($AC$4:$AE$141,$AR135,AE$3),"")</f>
        <v/>
      </c>
      <c r="BD135" s="188" t="str">
        <f>IF($Q135&lt;=$AQ$3,INDEX($Z$4:$AA$141,$AR135,AC$3),"")</f>
        <v/>
      </c>
      <c r="BE135" s="105" t="str">
        <f>IF($Q135&lt;=$AQ$3,INDEX($Z$4:$AA$141,$AR135,AD$3),"")</f>
        <v/>
      </c>
      <c r="BF135" s="71" t="s">
        <v>132</v>
      </c>
      <c r="BG135" s="105"/>
      <c r="BH135" s="158" t="str">
        <f>IF(AU135=BH$3,"",IF(ISNUMBER(AW135),IF(BH$2=0,ABS(BC135-BG135),BC135-BG135),""))</f>
        <v/>
      </c>
      <c r="BI135" s="170" t="str">
        <f>IF(ISNUMBER(BG135),IF(AS135=CS$4,CN$4,IF(AS135=CS$5,CN$5,IF(AS135=CS$6,CN$6,IF(AS135=CS$7,CN$7,IF(AS135=CS$8,CN$8,""))))),"")</f>
        <v/>
      </c>
      <c r="BJ135" s="171" t="str">
        <f>IF(ISNUMBER(BI135),INDEX(CU$4:CU$8,BI135,1),"")</f>
        <v/>
      </c>
      <c r="BK135" s="171" t="s">
        <v>132</v>
      </c>
      <c r="BL135" s="170"/>
      <c r="BM135" s="170" t="str">
        <f t="shared" si="109"/>
        <v/>
      </c>
      <c r="BN135" s="170">
        <f>IF(BI135=1,IF(BM135=1,MAX(BN$4:BN134)+1,0),0)</f>
        <v>0</v>
      </c>
      <c r="BO135" s="73" t="str">
        <f>IF(BM135="","",IF(BL135&lt;=BN$3,MATCH(Q135,BN$4:BN$141,0),""))</f>
        <v/>
      </c>
      <c r="BP135" s="198" t="str">
        <f>IF(ISNUMBER($BO135),IF(BM135="","",IF($BL135&lt;=$BN$3,INDEX($AU$4:$AZ$76,MATCH($Q135,$BN$4:$BN$76,0),BP$2),"")),"")</f>
        <v/>
      </c>
      <c r="BQ135" s="195" t="str">
        <f>IF(ISNUMBER($BO135),IF(BN135="","",IF($BL135&lt;=$BN$3,INDEX($AU$4:$AZ$76,MATCH($Q135,$BN$4:$BN$76,0),BQ$2),"")),"")</f>
        <v/>
      </c>
      <c r="BR135" s="196" t="str">
        <f>IF(ISNUMBER($BO135),IF(BO135="","",IF($BL135&lt;=$BN$3,INDEX($AU$4:$AZ$76,MATCH($Q135,$BN$4:$BN$76,0),BR$2),"")),"")</f>
        <v/>
      </c>
      <c r="BS135" s="196" t="str">
        <f>IF(ISNUMBER($BO135),IF(BP135="","",IF($BL135&lt;=$BN$3,INDEX($AU$4:$AZ$76,MATCH($Q135,$BN$4:$BN$76,0),BS$2),"")),"")</f>
        <v/>
      </c>
      <c r="BT135" s="197" t="str">
        <f>IF(ISNUMBER($BO135),IF(BQ135="","",IF($BL135&lt;=$BN$3,INDEX($AU$4:$AZ$76,MATCH($Q135,$BN$4:$BN$76,0),BT$2),"")),"")</f>
        <v/>
      </c>
      <c r="BU135" s="197" t="str">
        <f>IF(ISNUMBER($BO135),IF(BR135="","",IF($BL135&lt;=$BN$3,INDEX($AU$4:$AZ$76,MATCH($Q135,$BN$4:$BN$76,0),BU$2),"")),"")</f>
        <v/>
      </c>
      <c r="BV135" s="196" t="str">
        <f>IF(ISNUMBER($BO135),IF(BS135="","",IF($BL135&lt;=$BN$3,INDEX($AU$4:$BE$76,MATCH($Q135,$BN$4:$BN$76,0),BV$2),"")),"")</f>
        <v/>
      </c>
      <c r="BW135" s="195" t="str">
        <f t="shared" si="110"/>
        <v/>
      </c>
      <c r="BX135" s="196" t="str">
        <f t="shared" si="106"/>
        <v/>
      </c>
      <c r="BY135" s="195" t="str">
        <f t="shared" si="111"/>
        <v/>
      </c>
      <c r="BZ135" s="227" t="str">
        <f t="shared" si="112"/>
        <v/>
      </c>
      <c r="CA135" s="115" t="str">
        <f t="shared" si="119"/>
        <v/>
      </c>
      <c r="CB135" s="170" t="str">
        <f>IF(ISNUMBER($BO135),IF(BS135="","",IF($BL135&lt;=$BN$3,INDEX($AU$4:$BG$76,MATCH($Q135,$BN$4:$BN$76,0),CB$2),"")),"")</f>
        <v/>
      </c>
      <c r="CC135" s="170" t="str">
        <f>IF(ISNUMBER($BO135),IF(BS135="","",IF($BL135&lt;=$BN$3,INDEX($AU$4:$BG$76,MATCH($Q135,$BN$4:$BN$76,0),CC$2),"")),"")</f>
        <v/>
      </c>
      <c r="CD135" s="207" t="str">
        <f t="shared" si="113"/>
        <v/>
      </c>
      <c r="CE135" s="207" t="str">
        <f t="shared" si="114"/>
        <v/>
      </c>
      <c r="CF135" s="207" t="str">
        <f t="shared" si="115"/>
        <v/>
      </c>
      <c r="CG135" s="175"/>
      <c r="CH135" s="104"/>
      <c r="CI135" s="207"/>
      <c r="CJ135" s="172"/>
      <c r="CK135" s="175"/>
      <c r="CL135" s="175"/>
      <c r="CM135" s="104"/>
      <c r="CN135" s="104"/>
      <c r="CO135" s="104"/>
      <c r="CP135" s="104"/>
      <c r="CQ135" s="104" t="s">
        <v>132</v>
      </c>
      <c r="CR135" s="104"/>
      <c r="CS135" s="104"/>
      <c r="CT135" s="104"/>
      <c r="CU135" s="104"/>
      <c r="CV135" s="104"/>
      <c r="CW135" s="104"/>
      <c r="CX135" s="104"/>
      <c r="CY135" s="104"/>
      <c r="CZ135" s="104"/>
      <c r="DA135" s="104"/>
      <c r="DB135" s="104"/>
      <c r="DC135" s="104"/>
      <c r="DD135" s="104"/>
      <c r="DE135" s="104"/>
      <c r="DF135" s="104"/>
      <c r="DG135" s="104"/>
      <c r="DH135" s="104"/>
      <c r="DI135" s="104"/>
      <c r="DJ135" s="104"/>
      <c r="DK135" s="104"/>
      <c r="DL135" s="104"/>
      <c r="DM135" s="104"/>
    </row>
    <row r="136" spans="1:117" ht="14.25" customHeight="1" x14ac:dyDescent="0.25">
      <c r="A136" s="98">
        <f t="shared" si="116"/>
        <v>133</v>
      </c>
      <c r="B136" s="28"/>
      <c r="C136" s="116" t="s">
        <v>338</v>
      </c>
      <c r="D136" s="74" t="s">
        <v>147</v>
      </c>
      <c r="E136" s="74" t="s">
        <v>339</v>
      </c>
      <c r="F136" s="102">
        <v>460595</v>
      </c>
      <c r="G136" s="102">
        <v>7569395</v>
      </c>
      <c r="H136" s="95" t="s">
        <v>340</v>
      </c>
      <c r="I136" s="74" t="s">
        <v>295</v>
      </c>
      <c r="J136" s="74" t="s">
        <v>31</v>
      </c>
      <c r="K136" s="74">
        <v>36</v>
      </c>
      <c r="L136" s="86" t="str">
        <f t="shared" si="90"/>
        <v/>
      </c>
      <c r="M136" s="25" t="str">
        <f t="shared" si="101"/>
        <v xml:space="preserve">LMB05 </v>
      </c>
      <c r="N136" s="81">
        <f t="shared" si="100"/>
        <v>0</v>
      </c>
      <c r="O136" s="81">
        <f t="shared" si="100"/>
        <v>0</v>
      </c>
      <c r="P136" s="30">
        <f t="shared" si="117"/>
        <v>10</v>
      </c>
      <c r="Q136" s="30">
        <f t="shared" si="118"/>
        <v>133</v>
      </c>
      <c r="R136" s="39" t="str">
        <f>p_Lambari!R19</f>
        <v>463433 m E</v>
      </c>
      <c r="S136" s="39" t="str">
        <f>p_Lambari!S19</f>
        <v>7572645 m S</v>
      </c>
      <c r="T136" s="39" t="str">
        <f>p_Lambari!T19</f>
        <v>.</v>
      </c>
      <c r="U136" s="164" t="str">
        <f>p_Lambari!U19</f>
        <v>Lam</v>
      </c>
      <c r="V136" s="38" t="str">
        <f>p_Lambari!V19</f>
        <v xml:space="preserve">LMB16 </v>
      </c>
      <c r="W136" s="39" t="str">
        <f>p_Lambari!W19</f>
        <v xml:space="preserve">NC </v>
      </c>
      <c r="X136" s="38" t="str">
        <f>p_Lambari!X19</f>
        <v xml:space="preserve">NC </v>
      </c>
      <c r="Y136" s="33">
        <f>IF(X136=CK$4,CN$4,IF(X136=CK$5,CN$5,IF(X136=CK$6,CN$6,IF(X136=CK$7,CN$7,IF(X136=CK$8,CN$8,IF(X136=CK$9,CN$9,IF(X136=CK$10,CN$10,"")))))))</f>
        <v>4</v>
      </c>
      <c r="Z136" s="53" t="str">
        <f>p_Lambari!Z19</f>
        <v xml:space="preserve">sd </v>
      </c>
      <c r="AA136" s="54" t="str">
        <f>p_Lambari!AA19</f>
        <v xml:space="preserve">sd </v>
      </c>
      <c r="AB136" s="39" t="str">
        <f>p_Lambari!AB19</f>
        <v>-</v>
      </c>
      <c r="AC136" s="166">
        <f>p_Lambari!AD19</f>
        <v>1708549.9483539001</v>
      </c>
      <c r="AD136" s="166">
        <f>p_Lambari!AE19</f>
        <v>7526334.7058662996</v>
      </c>
      <c r="AE136" s="39">
        <f>p_Lambari!AF19</f>
        <v>1182.4000000000001</v>
      </c>
      <c r="AF136" s="18">
        <f>p_Caxambu!AG136</f>
        <v>0</v>
      </c>
      <c r="AG136" s="31">
        <v>8</v>
      </c>
      <c r="AH136" s="31"/>
      <c r="AI136" s="31"/>
      <c r="AJ136" s="31"/>
      <c r="AK136" t="str">
        <f>""</f>
        <v/>
      </c>
      <c r="AL136" t="str">
        <f>""</f>
        <v/>
      </c>
      <c r="AM136" t="str">
        <f>""</f>
        <v/>
      </c>
      <c r="AN136" s="36">
        <f>IF(AND(ISNUMBER(Q136),ISNUMBER(AA136)),MAX(AN$4:AN135)+1,0)</f>
        <v>0</v>
      </c>
      <c r="AO136" s="1" t="e">
        <f t="shared" si="91"/>
        <v>#DIV/0!</v>
      </c>
      <c r="AP136" s="1" t="e">
        <f t="shared" si="92"/>
        <v>#DIV/0!</v>
      </c>
      <c r="AQ136" s="36">
        <f>IF(AA136=CK$11,0,IF(AND(ISNUMBER(Y136),ISNUMBER(Q136)),MAX(AQ$4:AQ135)+1,0))</f>
        <v>0</v>
      </c>
      <c r="AR136" s="73" t="str">
        <f t="shared" si="102"/>
        <v/>
      </c>
      <c r="AS136" s="73" t="str">
        <f t="shared" si="107"/>
        <v/>
      </c>
      <c r="AT136" s="73" t="str">
        <f t="shared" si="103"/>
        <v/>
      </c>
      <c r="AU136" s="58" t="str">
        <f t="shared" si="104"/>
        <v/>
      </c>
      <c r="AV136" s="58" t="str">
        <f t="shared" si="93"/>
        <v/>
      </c>
      <c r="AW136" s="68" t="str">
        <f t="shared" si="108"/>
        <v/>
      </c>
      <c r="AX136" s="68" t="str">
        <f t="shared" si="105"/>
        <v/>
      </c>
      <c r="AY136" s="160" t="str">
        <f>IF(BH136="",BC136,IF(ISNUMBER(AX136),BC136-BH136,""))</f>
        <v/>
      </c>
      <c r="AZ136" s="160" t="str">
        <f>IF(ISNUMBER(AX136),IF(ISNUMBER(AY136-BD136),AY136-BD136,AY136),"")</f>
        <v/>
      </c>
      <c r="BA136" s="160"/>
      <c r="BB136" s="160"/>
      <c r="BC136" s="68" t="str">
        <f>IF($Q136&lt;=$AQ$3,INDEX($AC$4:$AE$141,$AR136,AE$3),"")</f>
        <v/>
      </c>
      <c r="BD136" s="188" t="str">
        <f>IF($Q136&lt;=$AQ$3,INDEX($Z$4:$AA$141,$AR136,AC$3),"")</f>
        <v/>
      </c>
      <c r="BE136" s="105" t="str">
        <f>IF($Q136&lt;=$AQ$3,INDEX($Z$4:$AA$141,$AR136,AD$3),"")</f>
        <v/>
      </c>
      <c r="BF136" s="71" t="s">
        <v>132</v>
      </c>
      <c r="BG136" s="105"/>
      <c r="BH136" s="158" t="str">
        <f>IF(AU136=BH$3,"",IF(ISNUMBER(AW136),IF(BH$2=0,ABS(BC136-BG136),BC136-BG136),""))</f>
        <v/>
      </c>
      <c r="BI136" s="170" t="str">
        <f>IF(ISNUMBER(BG136),IF(AS136=CS$4,CN$4,IF(AS136=CS$5,CN$5,IF(AS136=CS$6,CN$6,IF(AS136=CS$7,CN$7,IF(AS136=CS$8,CN$8,""))))),"")</f>
        <v/>
      </c>
      <c r="BJ136" s="171" t="str">
        <f>IF(ISNUMBER(BI136),INDEX(CU$4:CU$8,BI136,1),"")</f>
        <v/>
      </c>
      <c r="BK136" s="171" t="s">
        <v>132</v>
      </c>
      <c r="BL136" s="170"/>
      <c r="BM136" s="170" t="str">
        <f t="shared" si="109"/>
        <v/>
      </c>
      <c r="BN136" s="170">
        <f>IF(BI136=1,IF(BM136=1,MAX(BN$4:BN135)+1,0),0)</f>
        <v>0</v>
      </c>
      <c r="BO136" s="73" t="str">
        <f>IF(BM136="","",IF(BL136&lt;=BN$3,MATCH(Q136,BN$4:BN$141,0),""))</f>
        <v/>
      </c>
      <c r="BP136" s="198" t="str">
        <f>IF(ISNUMBER($BO136),IF(BM136="","",IF($BL136&lt;=$BN$3,INDEX($AU$4:$AZ$76,MATCH($Q136,$BN$4:$BN$76,0),BP$2),"")),"")</f>
        <v/>
      </c>
      <c r="BQ136" s="195" t="str">
        <f>IF(ISNUMBER($BO136),IF(BN136="","",IF($BL136&lt;=$BN$3,INDEX($AU$4:$AZ$76,MATCH($Q136,$BN$4:$BN$76,0),BQ$2),"")),"")</f>
        <v/>
      </c>
      <c r="BR136" s="196" t="str">
        <f>IF(ISNUMBER($BO136),IF(BO136="","",IF($BL136&lt;=$BN$3,INDEX($AU$4:$AZ$76,MATCH($Q136,$BN$4:$BN$76,0),BR$2),"")),"")</f>
        <v/>
      </c>
      <c r="BS136" s="196" t="str">
        <f>IF(ISNUMBER($BO136),IF(BP136="","",IF($BL136&lt;=$BN$3,INDEX($AU$4:$AZ$76,MATCH($Q136,$BN$4:$BN$76,0),BS$2),"")),"")</f>
        <v/>
      </c>
      <c r="BT136" s="197" t="str">
        <f>IF(ISNUMBER($BO136),IF(BQ136="","",IF($BL136&lt;=$BN$3,INDEX($AU$4:$AZ$76,MATCH($Q136,$BN$4:$BN$76,0),BT$2),"")),"")</f>
        <v/>
      </c>
      <c r="BU136" s="197" t="str">
        <f>IF(ISNUMBER($BO136),IF(BR136="","",IF($BL136&lt;=$BN$3,INDEX($AU$4:$AZ$76,MATCH($Q136,$BN$4:$BN$76,0),BU$2),"")),"")</f>
        <v/>
      </c>
      <c r="BV136" s="196" t="str">
        <f>IF(ISNUMBER($BO136),IF(BS136="","",IF($BL136&lt;=$BN$3,INDEX($AU$4:$BE$76,MATCH($Q136,$BN$4:$BN$76,0),BV$2),"")),"")</f>
        <v/>
      </c>
      <c r="BW136" s="195" t="str">
        <f t="shared" si="110"/>
        <v/>
      </c>
      <c r="BX136" s="196" t="str">
        <f t="shared" si="106"/>
        <v/>
      </c>
      <c r="BY136" s="195" t="str">
        <f t="shared" si="111"/>
        <v/>
      </c>
      <c r="BZ136" s="227" t="str">
        <f t="shared" si="112"/>
        <v/>
      </c>
      <c r="CA136" s="115" t="str">
        <f t="shared" si="119"/>
        <v/>
      </c>
      <c r="CB136" s="170" t="str">
        <f>IF(ISNUMBER($BO136),IF(BS136="","",IF($BL136&lt;=$BN$3,INDEX($AU$4:$BG$76,MATCH($Q136,$BN$4:$BN$76,0),CB$2),"")),"")</f>
        <v/>
      </c>
      <c r="CC136" s="170" t="str">
        <f>IF(ISNUMBER($BO136),IF(BS136="","",IF($BL136&lt;=$BN$3,INDEX($AU$4:$BG$76,MATCH($Q136,$BN$4:$BN$76,0),CC$2),"")),"")</f>
        <v/>
      </c>
      <c r="CD136" s="207" t="str">
        <f t="shared" si="113"/>
        <v/>
      </c>
      <c r="CE136" s="207" t="str">
        <f t="shared" si="114"/>
        <v/>
      </c>
      <c r="CF136" s="207" t="str">
        <f t="shared" si="115"/>
        <v/>
      </c>
      <c r="CG136" s="175"/>
      <c r="CH136" s="104"/>
      <c r="CI136" s="207"/>
      <c r="CJ136" s="172"/>
      <c r="CK136" s="175"/>
      <c r="CL136" s="175"/>
      <c r="CM136" s="104"/>
      <c r="CN136" s="104"/>
      <c r="CO136" s="104"/>
      <c r="CP136" s="104"/>
      <c r="CQ136" s="104" t="s">
        <v>132</v>
      </c>
      <c r="CR136" s="104"/>
      <c r="CS136" s="104"/>
      <c r="CT136" s="104"/>
      <c r="CU136" s="104"/>
      <c r="CV136" s="104"/>
      <c r="CW136" s="104"/>
      <c r="CX136" s="104"/>
      <c r="CY136" s="104"/>
      <c r="CZ136" s="104"/>
      <c r="DA136" s="104"/>
      <c r="DB136" s="104"/>
      <c r="DC136" s="104"/>
      <c r="DD136" s="104"/>
      <c r="DE136" s="104"/>
      <c r="DF136" s="104"/>
      <c r="DG136" s="104"/>
      <c r="DH136" s="104"/>
      <c r="DI136" s="104"/>
      <c r="DJ136" s="104"/>
      <c r="DK136" s="104"/>
      <c r="DL136" s="104"/>
      <c r="DM136" s="104"/>
    </row>
    <row r="137" spans="1:117" ht="14.25" customHeight="1" x14ac:dyDescent="0.25">
      <c r="A137" s="98">
        <f t="shared" si="116"/>
        <v>134</v>
      </c>
      <c r="B137" s="28"/>
      <c r="C137" s="116" t="s">
        <v>338</v>
      </c>
      <c r="D137" s="74" t="s">
        <v>147</v>
      </c>
      <c r="E137" s="74" t="s">
        <v>339</v>
      </c>
      <c r="F137" s="102">
        <v>460595</v>
      </c>
      <c r="G137" s="102">
        <v>7569395</v>
      </c>
      <c r="H137" s="95" t="s">
        <v>340</v>
      </c>
      <c r="I137" s="74" t="s">
        <v>295</v>
      </c>
      <c r="J137" s="74" t="s">
        <v>31</v>
      </c>
      <c r="K137" s="74">
        <v>36</v>
      </c>
      <c r="L137" s="86" t="str">
        <f t="shared" si="90"/>
        <v/>
      </c>
      <c r="M137" s="25" t="str">
        <f t="shared" si="101"/>
        <v xml:space="preserve">Fonte 6 </v>
      </c>
      <c r="N137" s="81">
        <f t="shared" si="100"/>
        <v>463893</v>
      </c>
      <c r="O137" s="81">
        <f t="shared" si="100"/>
        <v>7570046</v>
      </c>
      <c r="P137" s="30">
        <f t="shared" si="117"/>
        <v>11</v>
      </c>
      <c r="Q137" s="30">
        <f t="shared" si="118"/>
        <v>134</v>
      </c>
      <c r="R137" s="39" t="str">
        <f>p_Lambari!R20</f>
        <v>462952 m E</v>
      </c>
      <c r="S137" s="39" t="str">
        <f>p_Lambari!S20</f>
        <v>7572573 m S</v>
      </c>
      <c r="T137" s="39" t="str">
        <f>p_Lambari!T20</f>
        <v>.</v>
      </c>
      <c r="U137" s="164" t="str">
        <f>p_Lambari!U20</f>
        <v>Lam</v>
      </c>
      <c r="V137" s="38" t="str">
        <f>p_Lambari!V20</f>
        <v xml:space="preserve">LMB17 </v>
      </c>
      <c r="W137" s="39" t="str">
        <f>p_Lambari!W20</f>
        <v xml:space="preserve">NC </v>
      </c>
      <c r="X137" s="38" t="str">
        <f>p_Lambari!X20</f>
        <v xml:space="preserve">NC </v>
      </c>
      <c r="Y137" s="33">
        <f>IF(X137=CK$4,CN$4,IF(X137=CK$5,CN$5,IF(X137=CK$6,CN$6,IF(X137=CK$7,CN$7,IF(X137=CK$8,CN$8,IF(X137=CK$9,CN$9,IF(X137=CK$10,CN$10,"")))))))</f>
        <v>4</v>
      </c>
      <c r="Z137" s="53" t="str">
        <f>p_Lambari!Z20</f>
        <v xml:space="preserve">sd </v>
      </c>
      <c r="AA137" s="54" t="str">
        <f>p_Lambari!AA20</f>
        <v xml:space="preserve">sd </v>
      </c>
      <c r="AB137" s="39" t="str">
        <f>p_Lambari!AB20</f>
        <v>-</v>
      </c>
      <c r="AC137" s="166">
        <f>p_Lambari!AD20</f>
        <v>1708055.9847865</v>
      </c>
      <c r="AD137" s="166">
        <f>p_Lambari!AE20</f>
        <v>7526300.3854238996</v>
      </c>
      <c r="AE137" s="39">
        <f>p_Lambari!AF20</f>
        <v>1186.4000000000001</v>
      </c>
      <c r="AF137" s="18">
        <f>p_Caxambu!AG137</f>
        <v>0</v>
      </c>
      <c r="AG137" s="31">
        <v>8</v>
      </c>
      <c r="AH137" s="31"/>
      <c r="AI137" s="31"/>
      <c r="AJ137" s="31"/>
      <c r="AK137" t="str">
        <f>""</f>
        <v/>
      </c>
      <c r="AL137" t="str">
        <f>""</f>
        <v/>
      </c>
      <c r="AM137" t="str">
        <f>""</f>
        <v/>
      </c>
      <c r="AN137" s="36">
        <f>IF(AND(ISNUMBER(Q137),ISNUMBER(AA137)),MAX(AN$4:AN136)+1,0)</f>
        <v>0</v>
      </c>
      <c r="AO137" s="1">
        <f t="shared" si="91"/>
        <v>16.22421632881699</v>
      </c>
      <c r="AP137" s="1">
        <f t="shared" si="92"/>
        <v>1.5672295782614797E-4</v>
      </c>
      <c r="AQ137" s="36">
        <f>IF(AA137=CK$11,0,IF(AND(ISNUMBER(Y137),ISNUMBER(Q137)),MAX(AQ$4:AQ136)+1,0))</f>
        <v>0</v>
      </c>
      <c r="AR137" s="73" t="str">
        <f t="shared" si="102"/>
        <v/>
      </c>
      <c r="AS137" s="73" t="str">
        <f t="shared" si="107"/>
        <v/>
      </c>
      <c r="AT137" s="73" t="str">
        <f t="shared" si="103"/>
        <v/>
      </c>
      <c r="AU137" s="58" t="str">
        <f t="shared" si="104"/>
        <v/>
      </c>
      <c r="AV137" s="58" t="str">
        <f t="shared" si="93"/>
        <v/>
      </c>
      <c r="AW137" s="68" t="str">
        <f t="shared" si="108"/>
        <v/>
      </c>
      <c r="AX137" s="68" t="str">
        <f t="shared" si="105"/>
        <v/>
      </c>
      <c r="AY137" s="160" t="str">
        <f>IF(BH137="",BC137,IF(ISNUMBER(AX137),BC137-BH137,""))</f>
        <v/>
      </c>
      <c r="AZ137" s="160" t="str">
        <f>IF(ISNUMBER(AX137),IF(ISNUMBER(AY137-BD137),AY137-BD137,AY137),"")</f>
        <v/>
      </c>
      <c r="BA137" s="160"/>
      <c r="BB137" s="160"/>
      <c r="BC137" s="68" t="str">
        <f>IF($Q137&lt;=$AQ$3,INDEX($AC$4:$AE$141,$AR137,AE$3),"")</f>
        <v/>
      </c>
      <c r="BD137" s="188" t="str">
        <f>IF($Q137&lt;=$AQ$3,INDEX($Z$4:$AA$141,$AR137,AC$3),"")</f>
        <v/>
      </c>
      <c r="BE137" s="105" t="str">
        <f>IF($Q137&lt;=$AQ$3,INDEX($Z$4:$AA$141,$AR137,AD$3),"")</f>
        <v/>
      </c>
      <c r="BF137" s="71" t="s">
        <v>132</v>
      </c>
      <c r="BG137" s="105"/>
      <c r="BH137" s="158" t="str">
        <f>IF(AU137=BH$3,"",IF(ISNUMBER(AW137),IF(BH$2=0,ABS(BC137-BG137),BC137-BG137),""))</f>
        <v/>
      </c>
      <c r="BI137" s="170" t="str">
        <f>IF(ISNUMBER(BG137),IF(AS137=CS$4,CN$4,IF(AS137=CS$5,CN$5,IF(AS137=CS$6,CN$6,IF(AS137=CS$7,CN$7,IF(AS137=CS$8,CN$8,""))))),"")</f>
        <v/>
      </c>
      <c r="BJ137" s="171" t="str">
        <f>IF(ISNUMBER(BI137),INDEX(CU$4:CU$8,BI137,1),"")</f>
        <v/>
      </c>
      <c r="BK137" s="171" t="s">
        <v>132</v>
      </c>
      <c r="BL137" s="170"/>
      <c r="BM137" s="170" t="str">
        <f t="shared" si="109"/>
        <v/>
      </c>
      <c r="BN137" s="170">
        <f>IF(BI137=1,IF(BM137=1,MAX(BN$4:BN136)+1,0),0)</f>
        <v>0</v>
      </c>
      <c r="BO137" s="73" t="str">
        <f>IF(BM137="","",IF(BL137&lt;=BN$3,MATCH(Q137,BN$4:BN$141,0),""))</f>
        <v/>
      </c>
      <c r="BP137" s="198" t="str">
        <f>IF(ISNUMBER($BO137),IF(BM137="","",IF($BL137&lt;=$BN$3,INDEX($AU$4:$AZ$76,MATCH($Q137,$BN$4:$BN$76,0),BP$2),"")),"")</f>
        <v/>
      </c>
      <c r="BQ137" s="195" t="str">
        <f>IF(ISNUMBER($BO137),IF(BN137="","",IF($BL137&lt;=$BN$3,INDEX($AU$4:$AZ$76,MATCH($Q137,$BN$4:$BN$76,0),BQ$2),"")),"")</f>
        <v/>
      </c>
      <c r="BR137" s="196" t="str">
        <f>IF(ISNUMBER($BO137),IF(BO137="","",IF($BL137&lt;=$BN$3,INDEX($AU$4:$AZ$76,MATCH($Q137,$BN$4:$BN$76,0),BR$2),"")),"")</f>
        <v/>
      </c>
      <c r="BS137" s="196" t="str">
        <f>IF(ISNUMBER($BO137),IF(BP137="","",IF($BL137&lt;=$BN$3,INDEX($AU$4:$AZ$76,MATCH($Q137,$BN$4:$BN$76,0),BS$2),"")),"")</f>
        <v/>
      </c>
      <c r="BT137" s="197" t="str">
        <f>IF(ISNUMBER($BO137),IF(BQ137="","",IF($BL137&lt;=$BN$3,INDEX($AU$4:$AZ$76,MATCH($Q137,$BN$4:$BN$76,0),BT$2),"")),"")</f>
        <v/>
      </c>
      <c r="BU137" s="197" t="str">
        <f>IF(ISNUMBER($BO137),IF(BR137="","",IF($BL137&lt;=$BN$3,INDEX($AU$4:$AZ$76,MATCH($Q137,$BN$4:$BN$76,0),BU$2),"")),"")</f>
        <v/>
      </c>
      <c r="BV137" s="196" t="str">
        <f>IF(ISNUMBER($BO137),IF(BS137="","",IF($BL137&lt;=$BN$3,INDEX($AU$4:$BE$76,MATCH($Q137,$BN$4:$BN$76,0),BV$2),"")),"")</f>
        <v/>
      </c>
      <c r="BW137" s="195" t="str">
        <f t="shared" si="110"/>
        <v/>
      </c>
      <c r="BX137" s="196" t="str">
        <f t="shared" si="106"/>
        <v/>
      </c>
      <c r="BY137" s="195" t="str">
        <f t="shared" si="111"/>
        <v/>
      </c>
      <c r="BZ137" s="227" t="str">
        <f t="shared" si="112"/>
        <v/>
      </c>
      <c r="CA137" s="115" t="str">
        <f t="shared" si="119"/>
        <v/>
      </c>
      <c r="CB137" s="170" t="str">
        <f>IF(ISNUMBER($BO137),IF(BS137="","",IF($BL137&lt;=$BN$3,INDEX($AU$4:$BG$76,MATCH($Q137,$BN$4:$BN$76,0),CB$2),"")),"")</f>
        <v/>
      </c>
      <c r="CC137" s="170" t="str">
        <f>IF(ISNUMBER($BO137),IF(BS137="","",IF($BL137&lt;=$BN$3,INDEX($AU$4:$BG$76,MATCH($Q137,$BN$4:$BN$76,0),CC$2),"")),"")</f>
        <v/>
      </c>
      <c r="CD137" s="207" t="str">
        <f t="shared" si="113"/>
        <v/>
      </c>
      <c r="CE137" s="207" t="str">
        <f t="shared" si="114"/>
        <v/>
      </c>
      <c r="CF137" s="207" t="str">
        <f t="shared" si="115"/>
        <v/>
      </c>
      <c r="CG137" s="175"/>
      <c r="CH137" s="104"/>
      <c r="CI137" s="207"/>
      <c r="CJ137" s="172"/>
      <c r="CK137" s="175"/>
      <c r="CL137" s="175"/>
      <c r="CM137" s="104"/>
      <c r="CN137" s="104"/>
      <c r="CO137" s="104"/>
      <c r="CP137" s="104"/>
      <c r="CQ137" s="104" t="s">
        <v>132</v>
      </c>
      <c r="CR137" s="104"/>
      <c r="CS137" s="104"/>
      <c r="CT137" s="104"/>
      <c r="CU137" s="104"/>
      <c r="CV137" s="104"/>
      <c r="CW137" s="104"/>
      <c r="CX137" s="104"/>
      <c r="CY137" s="104"/>
      <c r="CZ137" s="104"/>
      <c r="DA137" s="104"/>
      <c r="DB137" s="104"/>
      <c r="DC137" s="104"/>
      <c r="DD137" s="104"/>
      <c r="DE137" s="104"/>
      <c r="DF137" s="104"/>
      <c r="DG137" s="104"/>
      <c r="DH137" s="104"/>
      <c r="DI137" s="104"/>
      <c r="DJ137" s="104"/>
      <c r="DK137" s="104"/>
      <c r="DL137" s="104"/>
      <c r="DM137" s="104"/>
    </row>
    <row r="138" spans="1:117" ht="14.25" customHeight="1" x14ac:dyDescent="0.25">
      <c r="A138" s="98">
        <f t="shared" si="116"/>
        <v>135</v>
      </c>
      <c r="B138" s="28"/>
      <c r="C138" s="116" t="s">
        <v>338</v>
      </c>
      <c r="D138" s="74" t="s">
        <v>147</v>
      </c>
      <c r="E138" s="74" t="s">
        <v>339</v>
      </c>
      <c r="F138" s="102">
        <v>460595</v>
      </c>
      <c r="G138" s="102">
        <v>7569395</v>
      </c>
      <c r="H138" s="95" t="s">
        <v>340</v>
      </c>
      <c r="I138" s="74" t="s">
        <v>295</v>
      </c>
      <c r="J138" s="74" t="s">
        <v>31</v>
      </c>
      <c r="K138" s="74">
        <v>36</v>
      </c>
      <c r="L138" s="86" t="str">
        <f t="shared" si="90"/>
        <v/>
      </c>
      <c r="M138" s="25" t="str">
        <f t="shared" si="101"/>
        <v xml:space="preserve">LMB06 </v>
      </c>
      <c r="N138" s="81">
        <f t="shared" si="100"/>
        <v>0</v>
      </c>
      <c r="O138" s="81">
        <f t="shared" si="100"/>
        <v>0</v>
      </c>
      <c r="P138" s="30">
        <f t="shared" si="117"/>
        <v>12</v>
      </c>
      <c r="Q138" s="30">
        <f t="shared" si="118"/>
        <v>135</v>
      </c>
      <c r="R138" s="39" t="str">
        <f>p_Lambari!R21</f>
        <v>461604 m E</v>
      </c>
      <c r="S138" s="39" t="str">
        <f>p_Lambari!S21</f>
        <v>7569172 m S</v>
      </c>
      <c r="T138" s="39" t="str">
        <f>p_Lambari!T21</f>
        <v>.</v>
      </c>
      <c r="U138" s="164" t="str">
        <f>p_Lambari!U21</f>
        <v>Lam</v>
      </c>
      <c r="V138" s="38" t="str">
        <f>p_Lambari!V21</f>
        <v xml:space="preserve">LMB18 </v>
      </c>
      <c r="W138" s="39" t="str">
        <f>p_Lambari!W21</f>
        <v xml:space="preserve">NC </v>
      </c>
      <c r="X138" s="38" t="str">
        <f>p_Lambari!X21</f>
        <v xml:space="preserve">NC </v>
      </c>
      <c r="Y138" s="33">
        <f>IF(X138=CK$4,CN$4,IF(X138=CK$5,CN$5,IF(X138=CK$6,CN$6,IF(X138=CK$7,CN$7,IF(X138=CK$8,CN$8,IF(X138=CK$9,CN$9,IF(X138=CK$10,CN$10,"")))))))</f>
        <v>4</v>
      </c>
      <c r="Z138" s="53" t="str">
        <f>p_Lambari!Z21</f>
        <v xml:space="preserve">sd </v>
      </c>
      <c r="AA138" s="54" t="str">
        <f>p_Lambari!AA21</f>
        <v xml:space="preserve">sd </v>
      </c>
      <c r="AB138" s="39" t="str">
        <f>p_Lambari!AB21</f>
        <v>-</v>
      </c>
      <c r="AC138" s="166">
        <f>p_Lambari!AD21</f>
        <v>1706413.7911286999</v>
      </c>
      <c r="AD138" s="166">
        <f>p_Lambari!AE21</f>
        <v>7522957.5360356998</v>
      </c>
      <c r="AE138" s="39">
        <f>p_Lambari!AF21</f>
        <v>977.1</v>
      </c>
      <c r="AF138" s="18">
        <f>p_Caxambu!AG138</f>
        <v>0</v>
      </c>
      <c r="AG138" s="31">
        <v>8</v>
      </c>
      <c r="AH138" s="31"/>
      <c r="AI138" s="31"/>
      <c r="AJ138" s="31"/>
      <c r="AK138" t="str">
        <f>""</f>
        <v/>
      </c>
      <c r="AL138" t="str">
        <f>""</f>
        <v/>
      </c>
      <c r="AM138" t="str">
        <f>""</f>
        <v/>
      </c>
      <c r="AN138" s="36">
        <f>IF(AND(ISNUMBER(Q138),ISNUMBER(AA138)),MAX(AN$4:AN137)+1,0)</f>
        <v>0</v>
      </c>
      <c r="AO138" s="1" t="e">
        <f t="shared" si="91"/>
        <v>#DIV/0!</v>
      </c>
      <c r="AP138" s="1" t="e">
        <f t="shared" si="92"/>
        <v>#DIV/0!</v>
      </c>
      <c r="AQ138" s="36">
        <f>IF(AA138=CK$11,0,IF(AND(ISNUMBER(Y138),ISNUMBER(Q138)),MAX(AQ$4:AQ137)+1,0))</f>
        <v>0</v>
      </c>
      <c r="AR138" s="73" t="str">
        <f t="shared" si="102"/>
        <v/>
      </c>
      <c r="AS138" s="73" t="str">
        <f t="shared" si="107"/>
        <v/>
      </c>
      <c r="AT138" s="73" t="str">
        <f t="shared" si="103"/>
        <v/>
      </c>
      <c r="AU138" s="58" t="str">
        <f t="shared" si="104"/>
        <v/>
      </c>
      <c r="AV138" s="58" t="str">
        <f t="shared" si="93"/>
        <v/>
      </c>
      <c r="AW138" s="68" t="str">
        <f t="shared" si="108"/>
        <v/>
      </c>
      <c r="AX138" s="68" t="str">
        <f t="shared" si="105"/>
        <v/>
      </c>
      <c r="AY138" s="160" t="str">
        <f>IF(BH138="",BC138,IF(ISNUMBER(AX138),BC138-BH138,""))</f>
        <v/>
      </c>
      <c r="AZ138" s="160" t="str">
        <f>IF(ISNUMBER(AX138),IF(ISNUMBER(AY138-BD138),AY138-BD138,AY138),"")</f>
        <v/>
      </c>
      <c r="BA138" s="160"/>
      <c r="BB138" s="160"/>
      <c r="BC138" s="68" t="str">
        <f>IF($Q138&lt;=$AQ$3,INDEX($AC$4:$AE$141,$AR138,AE$3),"")</f>
        <v/>
      </c>
      <c r="BD138" s="188" t="str">
        <f>IF($Q138&lt;=$AQ$3,INDEX($Z$4:$AA$141,$AR138,AC$3),"")</f>
        <v/>
      </c>
      <c r="BE138" s="105" t="str">
        <f>IF($Q138&lt;=$AQ$3,INDEX($Z$4:$AA$141,$AR138,AD$3),"")</f>
        <v/>
      </c>
      <c r="BF138" s="71" t="s">
        <v>132</v>
      </c>
      <c r="BG138" s="105"/>
      <c r="BH138" s="158" t="str">
        <f>IF(AU138=BH$3,"",IF(ISNUMBER(AW138),IF(BH$2=0,ABS(BC138-BG138),BC138-BG138),""))</f>
        <v/>
      </c>
      <c r="BI138" s="170" t="str">
        <f>IF(ISNUMBER(BG138),IF(AS138=CS$4,CN$4,IF(AS138=CS$5,CN$5,IF(AS138=CS$6,CN$6,IF(AS138=CS$7,CN$7,IF(AS138=CS$8,CN$8,""))))),"")</f>
        <v/>
      </c>
      <c r="BJ138" s="171" t="str">
        <f>IF(ISNUMBER(BI138),INDEX(CU$4:CU$8,BI138,1),"")</f>
        <v/>
      </c>
      <c r="BK138" s="171" t="s">
        <v>132</v>
      </c>
      <c r="BL138" s="170"/>
      <c r="BM138" s="170" t="str">
        <f t="shared" si="109"/>
        <v/>
      </c>
      <c r="BN138" s="170">
        <f>IF(BI138=1,IF(BM138=1,MAX(BN$4:BN137)+1,0),0)</f>
        <v>0</v>
      </c>
      <c r="BO138" s="73" t="str">
        <f>IF(BM138="","",IF(BL138&lt;=BN$3,MATCH(Q138,BN$4:BN$141,0),""))</f>
        <v/>
      </c>
      <c r="BP138" s="198" t="str">
        <f>IF(ISNUMBER($BO138),IF(BM138="","",IF($BL138&lt;=$BN$3,INDEX($AU$4:$AZ$76,MATCH($Q138,$BN$4:$BN$76,0),BP$2),"")),"")</f>
        <v/>
      </c>
      <c r="BQ138" s="195" t="str">
        <f>IF(ISNUMBER($BO138),IF(BN138="","",IF($BL138&lt;=$BN$3,INDEX($AU$4:$AZ$76,MATCH($Q138,$BN$4:$BN$76,0),BQ$2),"")),"")</f>
        <v/>
      </c>
      <c r="BR138" s="196" t="str">
        <f>IF(ISNUMBER($BO138),IF(BO138="","",IF($BL138&lt;=$BN$3,INDEX($AU$4:$AZ$76,MATCH($Q138,$BN$4:$BN$76,0),BR$2),"")),"")</f>
        <v/>
      </c>
      <c r="BS138" s="196" t="str">
        <f>IF(ISNUMBER($BO138),IF(BP138="","",IF($BL138&lt;=$BN$3,INDEX($AU$4:$AZ$76,MATCH($Q138,$BN$4:$BN$76,0),BS$2),"")),"")</f>
        <v/>
      </c>
      <c r="BT138" s="197" t="str">
        <f>IF(ISNUMBER($BO138),IF(BQ138="","",IF($BL138&lt;=$BN$3,INDEX($AU$4:$AZ$76,MATCH($Q138,$BN$4:$BN$76,0),BT$2),"")),"")</f>
        <v/>
      </c>
      <c r="BU138" s="197" t="str">
        <f>IF(ISNUMBER($BO138),IF(BR138="","",IF($BL138&lt;=$BN$3,INDEX($AU$4:$AZ$76,MATCH($Q138,$BN$4:$BN$76,0),BU$2),"")),"")</f>
        <v/>
      </c>
      <c r="BV138" s="196" t="str">
        <f>IF(ISNUMBER($BO138),IF(BS138="","",IF($BL138&lt;=$BN$3,INDEX($AU$4:$BE$76,MATCH($Q138,$BN$4:$BN$76,0),BV$2),"")),"")</f>
        <v/>
      </c>
      <c r="BW138" s="195" t="str">
        <f t="shared" si="110"/>
        <v/>
      </c>
      <c r="BX138" s="196" t="str">
        <f t="shared" si="106"/>
        <v/>
      </c>
      <c r="BY138" s="195" t="str">
        <f t="shared" si="111"/>
        <v/>
      </c>
      <c r="BZ138" s="227" t="str">
        <f t="shared" si="112"/>
        <v/>
      </c>
      <c r="CA138" s="115" t="str">
        <f t="shared" si="119"/>
        <v/>
      </c>
      <c r="CB138" s="170" t="str">
        <f>IF(ISNUMBER($BO138),IF(BS138="","",IF($BL138&lt;=$BN$3,INDEX($AU$4:$BG$76,MATCH($Q138,$BN$4:$BN$76,0),CB$2),"")),"")</f>
        <v/>
      </c>
      <c r="CC138" s="170" t="str">
        <f>IF(ISNUMBER($BO138),IF(BS138="","",IF($BL138&lt;=$BN$3,INDEX($AU$4:$BG$76,MATCH($Q138,$BN$4:$BN$76,0),CC$2),"")),"")</f>
        <v/>
      </c>
      <c r="CD138" s="207" t="str">
        <f t="shared" si="113"/>
        <v/>
      </c>
      <c r="CE138" s="207" t="str">
        <f t="shared" si="114"/>
        <v/>
      </c>
      <c r="CF138" s="207" t="str">
        <f t="shared" si="115"/>
        <v/>
      </c>
      <c r="CG138" s="175"/>
      <c r="CH138" s="104"/>
      <c r="CI138" s="207"/>
      <c r="CJ138" s="172"/>
      <c r="CK138" s="175"/>
      <c r="CL138" s="175"/>
      <c r="CM138" s="104"/>
      <c r="CN138" s="104"/>
      <c r="CO138" s="104"/>
      <c r="CP138" s="104"/>
      <c r="CQ138" s="104" t="s">
        <v>132</v>
      </c>
      <c r="CR138" s="104"/>
      <c r="CS138" s="104"/>
      <c r="CT138" s="104"/>
      <c r="CU138" s="104"/>
      <c r="CV138" s="104"/>
      <c r="CW138" s="104"/>
      <c r="CX138" s="104"/>
      <c r="CY138" s="104"/>
      <c r="CZ138" s="104"/>
      <c r="DA138" s="104"/>
      <c r="DB138" s="104"/>
      <c r="DC138" s="104"/>
      <c r="DD138" s="104"/>
      <c r="DE138" s="104"/>
      <c r="DF138" s="104"/>
      <c r="DG138" s="104"/>
      <c r="DH138" s="104"/>
      <c r="DI138" s="104"/>
      <c r="DJ138" s="104"/>
      <c r="DK138" s="104"/>
      <c r="DL138" s="104"/>
      <c r="DM138" s="104"/>
    </row>
    <row r="139" spans="1:117" ht="14.25" customHeight="1" x14ac:dyDescent="0.25">
      <c r="A139" s="98">
        <f t="shared" si="116"/>
        <v>136</v>
      </c>
      <c r="B139" s="28"/>
      <c r="C139" s="116" t="s">
        <v>338</v>
      </c>
      <c r="D139" s="74" t="s">
        <v>147</v>
      </c>
      <c r="E139" s="74" t="s">
        <v>339</v>
      </c>
      <c r="F139" s="102">
        <v>460595</v>
      </c>
      <c r="G139" s="102">
        <v>7569395</v>
      </c>
      <c r="H139" s="95" t="s">
        <v>340</v>
      </c>
      <c r="I139" s="74" t="s">
        <v>295</v>
      </c>
      <c r="J139" s="74" t="s">
        <v>31</v>
      </c>
      <c r="K139" s="74">
        <v>36</v>
      </c>
      <c r="L139" s="86" t="str">
        <f t="shared" si="90"/>
        <v/>
      </c>
      <c r="M139" s="25" t="str">
        <f t="shared" si="101"/>
        <v xml:space="preserve">LMB07 </v>
      </c>
      <c r="N139" s="81">
        <f t="shared" si="100"/>
        <v>466056</v>
      </c>
      <c r="O139" s="81">
        <f t="shared" si="100"/>
        <v>7567883</v>
      </c>
      <c r="P139" s="30">
        <f t="shared" si="117"/>
        <v>13</v>
      </c>
      <c r="Q139" s="30">
        <f t="shared" si="118"/>
        <v>136</v>
      </c>
      <c r="R139" s="39" t="str">
        <f>p_Lambari!R22</f>
        <v>460634 m E</v>
      </c>
      <c r="S139" s="39" t="str">
        <f>p_Lambari!S22</f>
        <v>7568732 m S</v>
      </c>
      <c r="T139" s="39" t="str">
        <f>p_Lambari!T22</f>
        <v>.</v>
      </c>
      <c r="U139" s="164" t="str">
        <f>p_Lambari!U22</f>
        <v>Lam</v>
      </c>
      <c r="V139" s="38" t="str">
        <f>p_Lambari!V22</f>
        <v xml:space="preserve">LMB19 </v>
      </c>
      <c r="W139" s="39" t="str">
        <f>p_Lambari!W22</f>
        <v xml:space="preserve">NC </v>
      </c>
      <c r="X139" s="38" t="str">
        <f>p_Lambari!X22</f>
        <v xml:space="preserve">NC </v>
      </c>
      <c r="Y139" s="33">
        <f>IF(X139=CK$4,CN$4,IF(X139=CK$5,CN$5,IF(X139=CK$6,CN$6,IF(X139=CK$7,CN$7,IF(X139=CK$8,CN$8,IF(X139=CK$9,CN$9,IF(X139=CK$10,CN$10,"")))))))</f>
        <v>4</v>
      </c>
      <c r="Z139" s="53" t="str">
        <f>p_Lambari!Z22</f>
        <v xml:space="preserve">sd </v>
      </c>
      <c r="AA139" s="54" t="str">
        <f>p_Lambari!AA22</f>
        <v xml:space="preserve">sd </v>
      </c>
      <c r="AB139" s="39" t="str">
        <f>p_Lambari!AB22</f>
        <v>-</v>
      </c>
      <c r="AC139" s="166">
        <f>p_Lambari!AD22</f>
        <v>1705393.9321948001</v>
      </c>
      <c r="AD139" s="166">
        <f>p_Lambari!AE22</f>
        <v>7522589.2688658005</v>
      </c>
      <c r="AE139" s="39">
        <f>p_Lambari!AF22</f>
        <v>1099.3</v>
      </c>
      <c r="AF139" s="18">
        <f>p_Caxambu!AG139</f>
        <v>0</v>
      </c>
      <c r="AG139" s="31">
        <v>8</v>
      </c>
      <c r="AH139" s="31"/>
      <c r="AI139" s="31"/>
      <c r="AJ139" s="31"/>
      <c r="AK139" t="str">
        <f>""</f>
        <v/>
      </c>
      <c r="AL139" t="str">
        <f>""</f>
        <v/>
      </c>
      <c r="AM139" t="str">
        <f>""</f>
        <v/>
      </c>
      <c r="AN139" s="36">
        <f>IF(AND(ISNUMBER(Q139),ISNUMBER(AA139)),MAX(AN$4:AN138)+1,0)</f>
        <v>0</v>
      </c>
      <c r="AO139" s="1">
        <f t="shared" si="91"/>
        <v>16.140955741082188</v>
      </c>
      <c r="AP139" s="1">
        <f t="shared" si="92"/>
        <v>1.4525858816791961E-4</v>
      </c>
      <c r="AQ139" s="36">
        <f>IF(AA139=CK$11,0,IF(AND(ISNUMBER(Y139),ISNUMBER(Q139)),MAX(AQ$4:AQ138)+1,0))</f>
        <v>0</v>
      </c>
      <c r="AR139" s="73" t="str">
        <f t="shared" si="102"/>
        <v/>
      </c>
      <c r="AS139" s="73" t="str">
        <f t="shared" si="107"/>
        <v/>
      </c>
      <c r="AT139" s="73" t="str">
        <f t="shared" si="103"/>
        <v/>
      </c>
      <c r="AU139" s="58" t="str">
        <f t="shared" si="104"/>
        <v/>
      </c>
      <c r="AV139" s="58" t="str">
        <f t="shared" si="93"/>
        <v/>
      </c>
      <c r="AW139" s="68" t="str">
        <f t="shared" si="108"/>
        <v/>
      </c>
      <c r="AX139" s="68" t="str">
        <f t="shared" si="105"/>
        <v/>
      </c>
      <c r="AY139" s="160" t="str">
        <f>IF(BH139="",BC139,IF(ISNUMBER(AX139),BC139-BH139,""))</f>
        <v/>
      </c>
      <c r="AZ139" s="160" t="str">
        <f>IF(ISNUMBER(AX139),IF(ISNUMBER(AY139-BD139),AY139-BD139,AY139),"")</f>
        <v/>
      </c>
      <c r="BA139" s="160"/>
      <c r="BB139" s="160"/>
      <c r="BC139" s="68" t="str">
        <f>IF($Q139&lt;=$AQ$3,INDEX($AC$4:$AE$141,$AR139,AE$3),"")</f>
        <v/>
      </c>
      <c r="BD139" s="188" t="str">
        <f>IF($Q139&lt;=$AQ$3,INDEX($Z$4:$AA$141,$AR139,AC$3),"")</f>
        <v/>
      </c>
      <c r="BE139" s="105" t="str">
        <f>IF($Q139&lt;=$AQ$3,INDEX($Z$4:$AA$141,$AR139,AD$3),"")</f>
        <v/>
      </c>
      <c r="BF139" s="71" t="s">
        <v>132</v>
      </c>
      <c r="BG139" s="105"/>
      <c r="BH139" s="158" t="str">
        <f>IF(AU139=BH$3,"",IF(ISNUMBER(AW139),IF(BH$2=0,ABS(BC139-BG139),BC139-BG139),""))</f>
        <v/>
      </c>
      <c r="BI139" s="170" t="str">
        <f>IF(ISNUMBER(BG139),IF(AS139=CS$4,CN$4,IF(AS139=CS$5,CN$5,IF(AS139=CS$6,CN$6,IF(AS139=CS$7,CN$7,IF(AS139=CS$8,CN$8,""))))),"")</f>
        <v/>
      </c>
      <c r="BJ139" s="171" t="str">
        <f>IF(ISNUMBER(BI139),INDEX(CU$4:CU$8,BI139,1),"")</f>
        <v/>
      </c>
      <c r="BK139" s="171" t="s">
        <v>132</v>
      </c>
      <c r="BL139" s="170"/>
      <c r="BM139" s="170" t="str">
        <f t="shared" si="109"/>
        <v/>
      </c>
      <c r="BN139" s="170">
        <f>IF(BI139=1,IF(BM139=1,MAX(BN$4:BN138)+1,0),0)</f>
        <v>0</v>
      </c>
      <c r="BO139" s="73" t="str">
        <f>IF(BM139="","",IF(BL139&lt;=BN$3,MATCH(Q139,BN$4:BN$141,0),""))</f>
        <v/>
      </c>
      <c r="BP139" s="198" t="str">
        <f>IF(ISNUMBER($BO139),IF(BM139="","",IF($BL139&lt;=$BN$3,INDEX($AU$4:$AZ$76,MATCH($Q139,$BN$4:$BN$76,0),BP$2),"")),"")</f>
        <v/>
      </c>
      <c r="BQ139" s="195" t="str">
        <f>IF(ISNUMBER($BO139),IF(BN139="","",IF($BL139&lt;=$BN$3,INDEX($AU$4:$AZ$76,MATCH($Q139,$BN$4:$BN$76,0),BQ$2),"")),"")</f>
        <v/>
      </c>
      <c r="BR139" s="196" t="str">
        <f>IF(ISNUMBER($BO139),IF(BO139="","",IF($BL139&lt;=$BN$3,INDEX($AU$4:$AZ$76,MATCH($Q139,$BN$4:$BN$76,0),BR$2),"")),"")</f>
        <v/>
      </c>
      <c r="BS139" s="196" t="str">
        <f>IF(ISNUMBER($BO139),IF(BP139="","",IF($BL139&lt;=$BN$3,INDEX($AU$4:$AZ$76,MATCH($Q139,$BN$4:$BN$76,0),BS$2),"")),"")</f>
        <v/>
      </c>
      <c r="BT139" s="197" t="str">
        <f>IF(ISNUMBER($BO139),IF(BQ139="","",IF($BL139&lt;=$BN$3,INDEX($AU$4:$AZ$76,MATCH($Q139,$BN$4:$BN$76,0),BT$2),"")),"")</f>
        <v/>
      </c>
      <c r="BU139" s="197" t="str">
        <f>IF(ISNUMBER($BO139),IF(BR139="","",IF($BL139&lt;=$BN$3,INDEX($AU$4:$AZ$76,MATCH($Q139,$BN$4:$BN$76,0),BU$2),"")),"")</f>
        <v/>
      </c>
      <c r="BV139" s="196" t="str">
        <f>IF(ISNUMBER($BO139),IF(BS139="","",IF($BL139&lt;=$BN$3,INDEX($AU$4:$BE$76,MATCH($Q139,$BN$4:$BN$76,0),BV$2),"")),"")</f>
        <v/>
      </c>
      <c r="BW139" s="195" t="str">
        <f t="shared" si="110"/>
        <v/>
      </c>
      <c r="BX139" s="196" t="str">
        <f t="shared" si="106"/>
        <v/>
      </c>
      <c r="BY139" s="195" t="str">
        <f t="shared" si="111"/>
        <v/>
      </c>
      <c r="BZ139" s="227" t="str">
        <f t="shared" si="112"/>
        <v/>
      </c>
      <c r="CA139" s="115" t="str">
        <f t="shared" si="119"/>
        <v/>
      </c>
      <c r="CB139" s="170" t="str">
        <f>IF(ISNUMBER($BO139),IF(BS139="","",IF($BL139&lt;=$BN$3,INDEX($AU$4:$BG$76,MATCH($Q139,$BN$4:$BN$76,0),CB$2),"")),"")</f>
        <v/>
      </c>
      <c r="CC139" s="170" t="str">
        <f>IF(ISNUMBER($BO139),IF(BS139="","",IF($BL139&lt;=$BN$3,INDEX($AU$4:$BG$76,MATCH($Q139,$BN$4:$BN$76,0),CC$2),"")),"")</f>
        <v/>
      </c>
      <c r="CD139" s="207" t="str">
        <f t="shared" si="113"/>
        <v/>
      </c>
      <c r="CE139" s="207" t="str">
        <f t="shared" si="114"/>
        <v/>
      </c>
      <c r="CF139" s="207" t="str">
        <f t="shared" si="115"/>
        <v/>
      </c>
      <c r="CG139" s="175"/>
      <c r="CH139" s="104"/>
      <c r="CI139" s="207"/>
      <c r="CJ139" s="172"/>
      <c r="CK139" s="175"/>
      <c r="CL139" s="175"/>
      <c r="CM139" s="104"/>
      <c r="CN139" s="104"/>
      <c r="CO139" s="104"/>
      <c r="CP139" s="104"/>
      <c r="CQ139" s="104" t="s">
        <v>132</v>
      </c>
      <c r="CR139" s="104"/>
      <c r="CS139" s="104"/>
      <c r="CT139" s="104"/>
      <c r="CU139" s="104"/>
      <c r="CV139" s="104"/>
      <c r="CW139" s="104"/>
      <c r="CX139" s="104"/>
      <c r="CY139" s="104"/>
      <c r="CZ139" s="104"/>
      <c r="DA139" s="104"/>
      <c r="DB139" s="104"/>
      <c r="DC139" s="104"/>
      <c r="DD139" s="104"/>
      <c r="DE139" s="104"/>
      <c r="DF139" s="104"/>
      <c r="DG139" s="104"/>
      <c r="DH139" s="104"/>
      <c r="DI139" s="104"/>
      <c r="DJ139" s="104"/>
      <c r="DK139" s="104"/>
      <c r="DL139" s="104"/>
      <c r="DM139" s="104"/>
    </row>
    <row r="140" spans="1:117" ht="14.25" customHeight="1" x14ac:dyDescent="0.25">
      <c r="A140" s="98">
        <f t="shared" si="116"/>
        <v>137</v>
      </c>
      <c r="B140" s="28"/>
      <c r="C140" s="116" t="s">
        <v>338</v>
      </c>
      <c r="D140" s="74" t="s">
        <v>147</v>
      </c>
      <c r="E140" s="74" t="s">
        <v>339</v>
      </c>
      <c r="F140" s="102">
        <v>460595</v>
      </c>
      <c r="G140" s="102">
        <v>7569395</v>
      </c>
      <c r="H140" s="95" t="s">
        <v>340</v>
      </c>
      <c r="I140" s="74" t="s">
        <v>295</v>
      </c>
      <c r="J140" s="74" t="s">
        <v>31</v>
      </c>
      <c r="K140" s="74">
        <v>36</v>
      </c>
      <c r="L140" s="86" t="str">
        <f t="shared" si="90"/>
        <v/>
      </c>
      <c r="M140" s="25" t="str">
        <f t="shared" si="101"/>
        <v xml:space="preserve">LMB08 </v>
      </c>
      <c r="N140" s="81">
        <f t="shared" si="100"/>
        <v>460595</v>
      </c>
      <c r="O140" s="81">
        <f t="shared" si="100"/>
        <v>7569395</v>
      </c>
      <c r="P140" s="30">
        <f t="shared" si="117"/>
        <v>14</v>
      </c>
      <c r="Q140" s="30">
        <f t="shared" si="118"/>
        <v>137</v>
      </c>
      <c r="R140" s="39" t="str">
        <f>p_Lambari!R23</f>
        <v>464487 m E</v>
      </c>
      <c r="S140" s="39" t="str">
        <f>p_Lambari!S23</f>
        <v>7569805 m S</v>
      </c>
      <c r="T140" s="39" t="str">
        <f>p_Lambari!T23</f>
        <v>.</v>
      </c>
      <c r="U140" s="164" t="str">
        <f>p_Lambari!U23</f>
        <v>Lam</v>
      </c>
      <c r="V140" s="38" t="str">
        <f>p_Lambari!V23</f>
        <v xml:space="preserve">LMB20 </v>
      </c>
      <c r="W140" s="39" t="str">
        <f>p_Lambari!W23</f>
        <v xml:space="preserve">Curso d'água </v>
      </c>
      <c r="X140" s="38" t="str">
        <f>p_Lambari!X23</f>
        <v xml:space="preserve">Curso d'água </v>
      </c>
      <c r="Y140" s="33">
        <f>IF(X140=CK$4,CN$4,IF(X140=CK$5,CN$5,IF(X140=CK$6,CN$6,IF(X140=CK$7,CN$7,IF(X140=CK$8,CN$8,IF(X140=CK$9,CN$9,IF(X140=CK$10,CN$10,"")))))))</f>
        <v>6</v>
      </c>
      <c r="Z140" s="53" t="str">
        <f>p_Lambari!Z23</f>
        <v xml:space="preserve">sd </v>
      </c>
      <c r="AA140" s="54" t="str">
        <f>p_Lambari!AA23</f>
        <v xml:space="preserve">sd </v>
      </c>
      <c r="AB140" s="39" t="str">
        <f>p_Lambari!AB23</f>
        <v>-</v>
      </c>
      <c r="AC140" s="166">
        <f>p_Lambari!AD23</f>
        <v>1709390.7246335</v>
      </c>
      <c r="AD140" s="166">
        <f>p_Lambari!AE23</f>
        <v>7523367.4027468003</v>
      </c>
      <c r="AE140" s="39">
        <f>p_Lambari!AF23</f>
        <v>877.8</v>
      </c>
      <c r="AF140" s="18">
        <f>p_Caxambu!AG140</f>
        <v>0</v>
      </c>
      <c r="AG140" s="31">
        <v>8</v>
      </c>
      <c r="AH140" s="31"/>
      <c r="AI140" s="31"/>
      <c r="AJ140" s="31"/>
      <c r="AK140" t="str">
        <f>""</f>
        <v/>
      </c>
      <c r="AL140" t="str">
        <f>""</f>
        <v/>
      </c>
      <c r="AM140" t="str">
        <f>""</f>
        <v/>
      </c>
      <c r="AN140" s="36">
        <f>IF(AND(ISNUMBER(Q140),ISNUMBER(AA140)),MAX(AN$4:AN139)+1,0)</f>
        <v>0</v>
      </c>
      <c r="AO140" s="1">
        <f t="shared" si="91"/>
        <v>16.33401882944192</v>
      </c>
      <c r="AP140" s="1">
        <f t="shared" si="92"/>
        <v>1.1596699604129524E-4</v>
      </c>
      <c r="AQ140" s="36">
        <f>IF(AA140=CK$11,0,IF(AND(ISNUMBER(Y140),ISNUMBER(Q140)),MAX(AQ$4:AQ139)+1,0))</f>
        <v>0</v>
      </c>
      <c r="AR140" s="73" t="str">
        <f t="shared" si="102"/>
        <v/>
      </c>
      <c r="AS140" s="73" t="str">
        <f t="shared" si="107"/>
        <v/>
      </c>
      <c r="AT140" s="73" t="str">
        <f t="shared" si="103"/>
        <v/>
      </c>
      <c r="AU140" s="58" t="str">
        <f t="shared" si="104"/>
        <v/>
      </c>
      <c r="AV140" s="58" t="str">
        <f t="shared" si="93"/>
        <v/>
      </c>
      <c r="AW140" s="68" t="str">
        <f t="shared" si="108"/>
        <v/>
      </c>
      <c r="AX140" s="68" t="str">
        <f t="shared" si="105"/>
        <v/>
      </c>
      <c r="AY140" s="160" t="str">
        <f>IF(BH140="",BC140,IF(ISNUMBER(AX140),BC140-BH140,""))</f>
        <v/>
      </c>
      <c r="AZ140" s="160" t="str">
        <f>IF(ISNUMBER(AX140),IF(ISNUMBER(AY140-BD140),AY140-BD140,AY140),"")</f>
        <v/>
      </c>
      <c r="BA140" s="160"/>
      <c r="BB140" s="160"/>
      <c r="BC140" s="68" t="str">
        <f>IF($Q140&lt;=$AQ$3,INDEX($AC$4:$AE$141,$AR140,AE$3),"")</f>
        <v/>
      </c>
      <c r="BD140" s="188" t="str">
        <f>IF($Q140&lt;=$AQ$3,INDEX($Z$4:$AA$141,$AR140,AC$3),"")</f>
        <v/>
      </c>
      <c r="BE140" s="105" t="str">
        <f>IF($Q140&lt;=$AQ$3,INDEX($Z$4:$AA$141,$AR140,AD$3),"")</f>
        <v/>
      </c>
      <c r="BF140" s="71" t="s">
        <v>132</v>
      </c>
      <c r="BG140" s="105"/>
      <c r="BH140" s="158" t="str">
        <f>IF(AU140=BH$3,"",IF(ISNUMBER(AW140),IF(BH$2=0,ABS(BC140-BG140),BC140-BG140),""))</f>
        <v/>
      </c>
      <c r="BI140" s="170" t="str">
        <f>IF(ISNUMBER(BG140),IF(AS140=CS$4,CN$4,IF(AS140=CS$5,CN$5,IF(AS140=CS$6,CN$6,IF(AS140=CS$7,CN$7,IF(AS140=CS$8,CN$8,""))))),"")</f>
        <v/>
      </c>
      <c r="BJ140" s="171" t="str">
        <f>IF(ISNUMBER(BI140),INDEX(CU$4:CU$8,BI140,1),"")</f>
        <v/>
      </c>
      <c r="BK140" s="171" t="s">
        <v>132</v>
      </c>
      <c r="BL140" s="170"/>
      <c r="BM140" s="170" t="str">
        <f t="shared" si="109"/>
        <v/>
      </c>
      <c r="BN140" s="170">
        <f>IF(BI140=1,IF(BM140=1,MAX(BN$4:BN139)+1,0),0)</f>
        <v>0</v>
      </c>
      <c r="BO140" s="73" t="str">
        <f>IF(BM140="","",IF(BL140&lt;=BN$3,MATCH(Q140,BN$4:BN$141,0),""))</f>
        <v/>
      </c>
      <c r="BP140" s="198" t="str">
        <f>IF(ISNUMBER($BO140),IF(BM140="","",IF($BL140&lt;=$BN$3,INDEX($AU$4:$AZ$76,MATCH($Q140,$BN$4:$BN$76,0),BP$2),"")),"")</f>
        <v/>
      </c>
      <c r="BQ140" s="195" t="str">
        <f>IF(ISNUMBER($BO140),IF(BN140="","",IF($BL140&lt;=$BN$3,INDEX($AU$4:$AZ$76,MATCH($Q140,$BN$4:$BN$76,0),BQ$2),"")),"")</f>
        <v/>
      </c>
      <c r="BR140" s="196" t="str">
        <f>IF(ISNUMBER($BO140),IF(BO140="","",IF($BL140&lt;=$BN$3,INDEX($AU$4:$AZ$76,MATCH($Q140,$BN$4:$BN$76,0),BR$2),"")),"")</f>
        <v/>
      </c>
      <c r="BS140" s="196" t="str">
        <f>IF(ISNUMBER($BO140),IF(BP140="","",IF($BL140&lt;=$BN$3,INDEX($AU$4:$AZ$76,MATCH($Q140,$BN$4:$BN$76,0),BS$2),"")),"")</f>
        <v/>
      </c>
      <c r="BT140" s="197" t="str">
        <f>IF(ISNUMBER($BO140),IF(BQ140="","",IF($BL140&lt;=$BN$3,INDEX($AU$4:$AZ$76,MATCH($Q140,$BN$4:$BN$76,0),BT$2),"")),"")</f>
        <v/>
      </c>
      <c r="BU140" s="197" t="str">
        <f>IF(ISNUMBER($BO140),IF(BR140="","",IF($BL140&lt;=$BN$3,INDEX($AU$4:$AZ$76,MATCH($Q140,$BN$4:$BN$76,0),BU$2),"")),"")</f>
        <v/>
      </c>
      <c r="BV140" s="196" t="str">
        <f>IF(ISNUMBER($BO140),IF(BS140="","",IF($BL140&lt;=$BN$3,INDEX($AU$4:$BE$76,MATCH($Q140,$BN$4:$BN$76,0),BV$2),"")),"")</f>
        <v/>
      </c>
      <c r="BW140" s="195" t="str">
        <f t="shared" si="110"/>
        <v/>
      </c>
      <c r="BX140" s="196" t="str">
        <f t="shared" si="106"/>
        <v/>
      </c>
      <c r="BY140" s="195" t="str">
        <f t="shared" si="111"/>
        <v/>
      </c>
      <c r="BZ140" s="227" t="str">
        <f t="shared" si="112"/>
        <v/>
      </c>
      <c r="CA140" s="115" t="str">
        <f t="shared" si="119"/>
        <v/>
      </c>
      <c r="CB140" s="170" t="str">
        <f>IF(ISNUMBER($BO140),IF(BS140="","",IF($BL140&lt;=$BN$3,INDEX($AU$4:$BG$76,MATCH($Q140,$BN$4:$BN$76,0),CB$2),"")),"")</f>
        <v/>
      </c>
      <c r="CC140" s="170" t="str">
        <f>IF(ISNUMBER($BO140),IF(BS140="","",IF($BL140&lt;=$BN$3,INDEX($AU$4:$BG$76,MATCH($Q140,$BN$4:$BN$76,0),CC$2),"")),"")</f>
        <v/>
      </c>
      <c r="CD140" s="207" t="str">
        <f t="shared" si="113"/>
        <v/>
      </c>
      <c r="CE140" s="207" t="str">
        <f t="shared" si="114"/>
        <v/>
      </c>
      <c r="CF140" s="207" t="str">
        <f t="shared" si="115"/>
        <v/>
      </c>
      <c r="CG140" s="175"/>
      <c r="CH140" s="104"/>
      <c r="CI140" s="207"/>
      <c r="CJ140" s="172"/>
      <c r="CK140" s="175"/>
      <c r="CL140" s="175"/>
      <c r="CM140" s="104"/>
      <c r="CN140" s="104"/>
      <c r="CO140" s="104"/>
      <c r="CP140" s="104"/>
      <c r="CQ140" s="104" t="s">
        <v>132</v>
      </c>
      <c r="CR140" s="104"/>
      <c r="CS140" s="104"/>
      <c r="CT140" s="104"/>
      <c r="CU140" s="104"/>
      <c r="CV140" s="104"/>
      <c r="CW140" s="104"/>
      <c r="CX140" s="104"/>
      <c r="CY140" s="104"/>
      <c r="CZ140" s="104"/>
      <c r="DA140" s="104"/>
      <c r="DB140" s="104"/>
      <c r="DC140" s="104"/>
      <c r="DD140" s="104"/>
      <c r="DE140" s="104"/>
      <c r="DF140" s="104"/>
      <c r="DG140" s="104"/>
      <c r="DH140" s="104"/>
      <c r="DI140" s="104"/>
      <c r="DJ140" s="104"/>
      <c r="DK140" s="104"/>
      <c r="DL140" s="104"/>
      <c r="DM140" s="104"/>
    </row>
    <row r="141" spans="1:117" ht="14.25" customHeight="1" x14ac:dyDescent="0.25">
      <c r="A141" s="98">
        <f t="shared" si="116"/>
        <v>138</v>
      </c>
      <c r="B141" s="28"/>
      <c r="C141" s="116" t="s">
        <v>338</v>
      </c>
      <c r="D141" s="74" t="s">
        <v>147</v>
      </c>
      <c r="E141" s="74" t="s">
        <v>339</v>
      </c>
      <c r="F141" s="102">
        <v>460595</v>
      </c>
      <c r="G141" s="102">
        <v>7569395</v>
      </c>
      <c r="H141" s="95" t="s">
        <v>340</v>
      </c>
      <c r="I141" s="74" t="s">
        <v>295</v>
      </c>
      <c r="J141" s="74" t="s">
        <v>31</v>
      </c>
      <c r="K141" s="74">
        <v>36</v>
      </c>
      <c r="L141" s="86" t="str">
        <f t="shared" si="90"/>
        <v/>
      </c>
      <c r="M141" s="25" t="str">
        <f t="shared" si="101"/>
        <v xml:space="preserve">LMB08 </v>
      </c>
      <c r="N141" s="81">
        <f t="shared" si="100"/>
        <v>460595</v>
      </c>
      <c r="O141" s="81">
        <f t="shared" si="100"/>
        <v>7569395</v>
      </c>
      <c r="P141" s="30">
        <f t="shared" si="117"/>
        <v>15</v>
      </c>
      <c r="Q141" s="30">
        <f t="shared" si="118"/>
        <v>138</v>
      </c>
      <c r="R141" s="39" t="str">
        <f>p_Lambari!R24</f>
        <v>463302 m E</v>
      </c>
      <c r="S141" s="39" t="str">
        <f>p_Lambari!S24</f>
        <v>7570825 m S</v>
      </c>
      <c r="T141" s="39" t="str">
        <f>p_Lambari!T24</f>
        <v>.</v>
      </c>
      <c r="U141" s="164" t="str">
        <f>p_Lambari!U24</f>
        <v>Lam</v>
      </c>
      <c r="V141" s="38" t="str">
        <f>p_Lambari!V24</f>
        <v xml:space="preserve">LMB21 </v>
      </c>
      <c r="W141" s="39" t="str">
        <f>p_Lambari!W24</f>
        <v xml:space="preserve">Curso d'água </v>
      </c>
      <c r="X141" s="38" t="str">
        <f>p_Lambari!X24</f>
        <v xml:space="preserve">Curso d'água </v>
      </c>
      <c r="Y141" s="33">
        <f>IF(X141=CK$4,CN$4,IF(X141=CK$5,CN$5,IF(X141=CK$6,CN$6,IF(X141=CK$7,CN$7,IF(X141=CK$8,CN$8,IF(X141=CK$9,CN$9,IF(X141=CK$10,CN$10,"")))))))</f>
        <v>6</v>
      </c>
      <c r="Z141" s="53" t="str">
        <f>p_Lambari!Z24</f>
        <v xml:space="preserve">sd </v>
      </c>
      <c r="AA141" s="54" t="str">
        <f>p_Lambari!AA24</f>
        <v xml:space="preserve">sd </v>
      </c>
      <c r="AB141" s="39" t="str">
        <f>p_Lambari!AB24</f>
        <v>-</v>
      </c>
      <c r="AC141" s="166">
        <f>p_Lambari!AD24</f>
        <v>1708270.3181328001</v>
      </c>
      <c r="AD141" s="166">
        <f>p_Lambari!AE24</f>
        <v>7524498.1602753</v>
      </c>
      <c r="AE141" s="39">
        <f>p_Lambari!AF24</f>
        <v>879.8</v>
      </c>
      <c r="AF141" s="18">
        <f>p_Caxambu!AG141</f>
        <v>0</v>
      </c>
      <c r="AG141" s="31">
        <v>8</v>
      </c>
      <c r="AH141" s="31"/>
      <c r="AI141" s="31"/>
      <c r="AJ141" s="31"/>
      <c r="AK141" t="str">
        <f>""</f>
        <v/>
      </c>
      <c r="AL141" t="str">
        <f>""</f>
        <v/>
      </c>
      <c r="AM141" t="str">
        <f>""</f>
        <v/>
      </c>
      <c r="AN141" s="36">
        <f>IF(AND(ISNUMBER(Q141),ISNUMBER(AA141)),MAX(AN$4:AN140)+1,0)</f>
        <v>0</v>
      </c>
      <c r="AO141" s="1">
        <f t="shared" si="91"/>
        <v>16.336473822501983</v>
      </c>
      <c r="AP141" s="1">
        <f t="shared" si="92"/>
        <v>1.1623121795070808E-4</v>
      </c>
      <c r="AQ141" s="36">
        <f>IF(AA141=CK$11,0,IF(AND(ISNUMBER(Y141),ISNUMBER(Q141)),MAX(AQ$4:AQ140)+1,0))</f>
        <v>0</v>
      </c>
      <c r="AR141" s="73" t="str">
        <f t="shared" si="102"/>
        <v/>
      </c>
      <c r="AS141" s="73" t="str">
        <f t="shared" si="107"/>
        <v/>
      </c>
      <c r="AT141" s="73" t="str">
        <f t="shared" si="103"/>
        <v/>
      </c>
      <c r="AU141" s="58" t="str">
        <f t="shared" si="104"/>
        <v/>
      </c>
      <c r="AV141" s="58" t="str">
        <f t="shared" si="93"/>
        <v/>
      </c>
      <c r="AW141" s="68" t="str">
        <f t="shared" si="108"/>
        <v/>
      </c>
      <c r="AX141" s="68" t="str">
        <f t="shared" si="105"/>
        <v/>
      </c>
      <c r="AY141" s="160" t="str">
        <f>IF(BH141="",BC141,IF(ISNUMBER(AX141),BC141-BH141,""))</f>
        <v/>
      </c>
      <c r="AZ141" s="160" t="str">
        <f>IF(ISNUMBER(AX141),IF(ISNUMBER(AY141-BD141),AY141-BD141,AY141),"")</f>
        <v/>
      </c>
      <c r="BA141" s="160"/>
      <c r="BB141" s="160"/>
      <c r="BC141" s="68" t="str">
        <f>IF($Q141&lt;=$AQ$3,INDEX($AC$4:$AE$141,$AR141,AE$3),"")</f>
        <v/>
      </c>
      <c r="BD141" s="188" t="str">
        <f>IF($Q141&lt;=$AQ$3,INDEX($Z$4:$AA$141,$AR141,AC$3),"")</f>
        <v/>
      </c>
      <c r="BE141" s="105" t="str">
        <f>IF($Q141&lt;=$AQ$3,INDEX($Z$4:$AA$141,$AR141,AD$3),"")</f>
        <v/>
      </c>
      <c r="BF141" s="71" t="s">
        <v>132</v>
      </c>
      <c r="BG141" s="105"/>
      <c r="BH141" s="158" t="str">
        <f>IF(AU141=BH$3,"",IF(ISNUMBER(AW141),IF(BH$2=0,ABS(BC141-BG141),BC141-BG141),""))</f>
        <v/>
      </c>
      <c r="BI141" s="170" t="str">
        <f>IF(ISNUMBER(BG141),IF(AS141=CS$4,CN$4,IF(AS141=CS$5,CN$5,IF(AS141=CS$6,CN$6,IF(AS141=CS$7,CN$7,IF(AS141=CS$8,CN$8,""))))),"")</f>
        <v/>
      </c>
      <c r="BJ141" s="171" t="str">
        <f>IF(ISNUMBER(BI141),INDEX(CU$4:CU$8,BI141,1),"")</f>
        <v/>
      </c>
      <c r="BK141" s="171" t="s">
        <v>132</v>
      </c>
      <c r="BL141" s="170"/>
      <c r="BM141" s="170" t="str">
        <f t="shared" si="109"/>
        <v/>
      </c>
      <c r="BN141" s="170">
        <f>IF(BI141=1,IF(BM141=1,MAX(BN$4:BN140)+1,0),0)</f>
        <v>0</v>
      </c>
      <c r="BO141" s="73" t="str">
        <f>IF(BM141="","",IF(BL141&lt;=BN$3,MATCH(Q141,BN$4:BN$141,0),""))</f>
        <v/>
      </c>
      <c r="BP141" s="198" t="str">
        <f>IF(ISNUMBER($BO141),IF(BM141="","",IF($BL141&lt;=$BN$3,INDEX($AU$4:$AZ$76,MATCH($Q141,$BN$4:$BN$76,0),BP$2),"")),"")</f>
        <v/>
      </c>
      <c r="BQ141" s="195" t="str">
        <f>IF(ISNUMBER($BO141),IF(BN141="","",IF($BL141&lt;=$BN$3,INDEX($AU$4:$AZ$76,MATCH($Q141,$BN$4:$BN$76,0),BQ$2),"")),"")</f>
        <v/>
      </c>
      <c r="BR141" s="196" t="str">
        <f>IF(ISNUMBER($BO141),IF(BO141="","",IF($BL141&lt;=$BN$3,INDEX($AU$4:$AZ$76,MATCH($Q141,$BN$4:$BN$76,0),BR$2),"")),"")</f>
        <v/>
      </c>
      <c r="BS141" s="196" t="str">
        <f>IF(ISNUMBER($BO141),IF(BP141="","",IF($BL141&lt;=$BN$3,INDEX($AU$4:$AZ$76,MATCH($Q141,$BN$4:$BN$76,0),BS$2),"")),"")</f>
        <v/>
      </c>
      <c r="BT141" s="197" t="str">
        <f>IF(ISNUMBER($BO141),IF(BQ141="","",IF($BL141&lt;=$BN$3,INDEX($AU$4:$AZ$76,MATCH($Q141,$BN$4:$BN$76,0),BT$2),"")),"")</f>
        <v/>
      </c>
      <c r="BU141" s="197" t="str">
        <f>IF(ISNUMBER($BO141),IF(BR141="","",IF($BL141&lt;=$BN$3,INDEX($AU$4:$AZ$76,MATCH($Q141,$BN$4:$BN$76,0),BU$2),"")),"")</f>
        <v/>
      </c>
      <c r="BV141" s="196" t="str">
        <f>IF(ISNUMBER($BO141),IF(BS141="","",IF($BL141&lt;=$BN$3,INDEX($AU$4:$BE$76,MATCH($Q141,$BN$4:$BN$76,0),BV$2),"")),"")</f>
        <v/>
      </c>
      <c r="BW141" s="195" t="str">
        <f t="shared" si="110"/>
        <v/>
      </c>
      <c r="BX141" s="196" t="str">
        <f t="shared" si="106"/>
        <v/>
      </c>
      <c r="BY141" s="195" t="str">
        <f t="shared" si="111"/>
        <v/>
      </c>
      <c r="BZ141" s="227" t="str">
        <f t="shared" si="112"/>
        <v/>
      </c>
      <c r="CA141" s="115" t="str">
        <f t="shared" si="119"/>
        <v/>
      </c>
      <c r="CB141" s="170" t="str">
        <f>IF(ISNUMBER($BO141),IF(BS141="","",IF($BL141&lt;=$BN$3,INDEX($AU$4:$BG$76,MATCH($Q141,$BN$4:$BN$76,0),CB$2),"")),"")</f>
        <v/>
      </c>
      <c r="CC141" s="170" t="str">
        <f>IF(ISNUMBER($BO141),IF(BS141="","",IF($BL141&lt;=$BN$3,INDEX($AU$4:$BG$76,MATCH($Q141,$BN$4:$BN$76,0),CC$2),"")),"")</f>
        <v/>
      </c>
      <c r="CD141" s="207" t="str">
        <f t="shared" si="113"/>
        <v/>
      </c>
      <c r="CE141" s="207" t="str">
        <f t="shared" si="114"/>
        <v/>
      </c>
      <c r="CF141" s="207" t="str">
        <f t="shared" si="115"/>
        <v/>
      </c>
      <c r="CG141" s="175"/>
      <c r="CH141" s="104"/>
      <c r="CI141" s="207"/>
      <c r="CJ141" s="172"/>
      <c r="CK141" s="175"/>
      <c r="CL141" s="175"/>
      <c r="CM141" s="104"/>
      <c r="CN141" s="104"/>
      <c r="CO141" s="104"/>
      <c r="CP141" s="104"/>
      <c r="CQ141" s="104" t="s">
        <v>132</v>
      </c>
      <c r="CR141" s="104"/>
      <c r="CS141" s="104"/>
      <c r="CT141" s="104"/>
      <c r="CU141" s="104"/>
      <c r="CV141" s="104"/>
      <c r="CW141" s="104"/>
      <c r="CX141" s="104"/>
      <c r="CY141" s="104"/>
      <c r="CZ141" s="104"/>
      <c r="DA141" s="104"/>
      <c r="DB141" s="104"/>
      <c r="DC141" s="104"/>
      <c r="DD141" s="104"/>
      <c r="DE141" s="104"/>
      <c r="DF141" s="104"/>
      <c r="DG141" s="104"/>
      <c r="DH141" s="104"/>
      <c r="DI141" s="104"/>
      <c r="DJ141" s="104"/>
      <c r="DK141" s="104"/>
      <c r="DL141" s="104"/>
      <c r="DM141" s="104"/>
    </row>
    <row r="142" spans="1:117" ht="14.25" customHeight="1" x14ac:dyDescent="0.25">
      <c r="A142" s="71" t="s">
        <v>132</v>
      </c>
      <c r="B142" s="71" t="s">
        <v>132</v>
      </c>
      <c r="C142" s="71" t="s">
        <v>132</v>
      </c>
      <c r="D142" s="71" t="s">
        <v>132</v>
      </c>
      <c r="E142" s="71" t="s">
        <v>132</v>
      </c>
      <c r="F142" s="71" t="s">
        <v>132</v>
      </c>
      <c r="G142" s="71" t="s">
        <v>132</v>
      </c>
      <c r="H142" s="71" t="s">
        <v>132</v>
      </c>
      <c r="I142" s="71" t="s">
        <v>132</v>
      </c>
      <c r="J142" s="71" t="s">
        <v>132</v>
      </c>
      <c r="K142" s="71" t="s">
        <v>132</v>
      </c>
      <c r="L142" s="71" t="s">
        <v>132</v>
      </c>
      <c r="M142" s="71" t="s">
        <v>132</v>
      </c>
      <c r="N142" s="71" t="s">
        <v>132</v>
      </c>
      <c r="O142" s="71" t="s">
        <v>132</v>
      </c>
      <c r="P142" s="71" t="s">
        <v>132</v>
      </c>
      <c r="Q142" s="71" t="s">
        <v>132</v>
      </c>
      <c r="R142" s="71" t="s">
        <v>132</v>
      </c>
      <c r="S142" s="71" t="s">
        <v>132</v>
      </c>
      <c r="T142" s="71" t="s">
        <v>132</v>
      </c>
      <c r="U142" s="161" t="s">
        <v>132</v>
      </c>
      <c r="V142" s="71" t="s">
        <v>132</v>
      </c>
      <c r="W142" s="71" t="s">
        <v>132</v>
      </c>
      <c r="X142" s="71" t="s">
        <v>132</v>
      </c>
      <c r="Y142" s="71" t="s">
        <v>132</v>
      </c>
      <c r="Z142" s="71" t="s">
        <v>132</v>
      </c>
      <c r="AA142" s="71" t="s">
        <v>132</v>
      </c>
      <c r="AB142" s="71" t="s">
        <v>132</v>
      </c>
      <c r="AC142" s="167" t="s">
        <v>132</v>
      </c>
      <c r="AD142" s="167" t="s">
        <v>132</v>
      </c>
      <c r="AE142" s="71" t="s">
        <v>132</v>
      </c>
      <c r="AF142" s="71" t="s">
        <v>132</v>
      </c>
      <c r="AG142" s="71" t="s">
        <v>132</v>
      </c>
      <c r="AH142" s="71"/>
      <c r="AI142" s="71"/>
      <c r="AJ142" s="71" t="s">
        <v>132</v>
      </c>
      <c r="AK142" s="71" t="s">
        <v>132</v>
      </c>
      <c r="AL142" s="71" t="s">
        <v>132</v>
      </c>
      <c r="AM142" s="71" t="s">
        <v>132</v>
      </c>
      <c r="AN142" s="71" t="s">
        <v>132</v>
      </c>
      <c r="AO142" s="71" t="s">
        <v>132</v>
      </c>
      <c r="AP142" s="71" t="s">
        <v>132</v>
      </c>
      <c r="AQ142" s="36">
        <f>IF(AA142=CK$11,0,IF(AND(ISNUMBER(Y142),ISNUMBER(Q142)),MAX(AQ$4:AQ141)+1,0))</f>
        <v>0</v>
      </c>
      <c r="AR142" s="71" t="s">
        <v>132</v>
      </c>
      <c r="AS142" s="73" t="str">
        <f t="shared" si="107"/>
        <v/>
      </c>
      <c r="AT142" s="71" t="s">
        <v>132</v>
      </c>
      <c r="AU142" s="71" t="s">
        <v>132</v>
      </c>
      <c r="AV142" s="71" t="s">
        <v>132</v>
      </c>
      <c r="AW142" s="71" t="s">
        <v>132</v>
      </c>
      <c r="AX142" s="71" t="s">
        <v>132</v>
      </c>
      <c r="AY142" s="160" t="str">
        <f>IF(BH142="",BC142,IF(ISNUMBER(AX142),BC142-BH142,""))</f>
        <v>-</v>
      </c>
      <c r="AZ142" s="160" t="str">
        <f>IF(ISNUMBER(AX142),IF(ISNUMBER(AY142-BD142),AY142-BD142,AY142),"")</f>
        <v/>
      </c>
      <c r="BA142" s="160"/>
      <c r="BB142" s="160"/>
      <c r="BC142" s="71" t="s">
        <v>132</v>
      </c>
      <c r="BD142" s="161" t="s">
        <v>132</v>
      </c>
      <c r="BE142" s="71" t="s">
        <v>132</v>
      </c>
      <c r="BF142" s="71" t="s">
        <v>132</v>
      </c>
      <c r="BG142" s="71"/>
      <c r="BH142" s="158" t="str">
        <f>IF(AU142=BH$3,"",IF(ISNUMBER(AW142),IF(BH$2=0,ABS(BC142-BG142),BC142-BG142),""))</f>
        <v/>
      </c>
      <c r="BI142" s="170" t="str">
        <f>IF(ISNUMBER(BG142),IF(AS142=CS$4,CN$4,IF(AS142=CS$5,CN$5,IF(AS142=CS$6,CN$6,IF(AS142=CS$7,CN$7,IF(AS142=CS$8,CN$8,""))))),"")</f>
        <v/>
      </c>
      <c r="BJ142" s="171" t="str">
        <f>IF(ISNUMBER(BI142),INDEX(CU$4:CU$8,BI142,1),"")</f>
        <v/>
      </c>
      <c r="BK142" s="171" t="s">
        <v>132</v>
      </c>
      <c r="BL142" s="170"/>
      <c r="BM142" s="170" t="str">
        <f t="shared" si="109"/>
        <v/>
      </c>
      <c r="BN142" s="170">
        <f>IF(BI142=1,IF(BM142=1,MAX(BN$4:BN141)+1,0),0)</f>
        <v>0</v>
      </c>
      <c r="BO142" s="73" t="str">
        <f>IF(BM142="","",IF(BL142&lt;=BN$3,MATCH(Q142,BN$4:BN$141,0),""))</f>
        <v/>
      </c>
      <c r="BP142" s="198" t="str">
        <f>IF(ISNUMBER($BO142),IF(BM142="","",IF($BL142&lt;=$BN$3,INDEX($AU$4:$AZ$76,MATCH($Q142,$BN$4:$BN$76,0),BP$2),"")),"")</f>
        <v/>
      </c>
      <c r="BQ142" s="195" t="str">
        <f>IF(ISNUMBER($BO142),IF(BN142="","",IF($BL142&lt;=$BN$3,INDEX($AU$4:$AZ$76,MATCH($Q142,$BN$4:$BN$76,0),BQ$2),"")),"")</f>
        <v/>
      </c>
      <c r="BR142" s="196" t="str">
        <f>IF(ISNUMBER($BO142),IF(BO142="","",IF($BL142&lt;=$BN$3,INDEX($AU$4:$AZ$76,MATCH($Q142,$BN$4:$BN$76,0),BR$2),"")),"")</f>
        <v/>
      </c>
      <c r="BS142" s="196" t="str">
        <f>IF(ISNUMBER($BO142),IF(BP142="","",IF($BL142&lt;=$BN$3,INDEX($AU$4:$AZ$76,MATCH($Q142,$BN$4:$BN$76,0),BS$2),"")),"")</f>
        <v/>
      </c>
      <c r="BT142" s="197" t="str">
        <f>IF(ISNUMBER($BO142),IF(BQ142="","",IF($BL142&lt;=$BN$3,INDEX($AU$4:$AZ$76,MATCH($Q142,$BN$4:$BN$76,0),BT$2),"")),"")</f>
        <v/>
      </c>
      <c r="BU142" s="197" t="str">
        <f>IF(ISNUMBER($BO142),IF(BR142="","",IF($BL142&lt;=$BN$3,INDEX($AU$4:$AZ$76,MATCH($Q142,$BN$4:$BN$76,0),BU$2),"")),"")</f>
        <v/>
      </c>
      <c r="BV142" s="196" t="str">
        <f>IF(ISNUMBER($BO142),IF(BS142="","",IF($BL142&lt;=$BN$3,INDEX($AU$4:$BE$76,MATCH($Q142,$BN$4:$BN$76,0),BV$2),"")),"")</f>
        <v/>
      </c>
      <c r="BW142" s="195" t="str">
        <f t="shared" si="110"/>
        <v/>
      </c>
      <c r="BX142" s="196" t="str">
        <f t="shared" si="106"/>
        <v/>
      </c>
      <c r="BY142" s="195" t="str">
        <f t="shared" si="111"/>
        <v/>
      </c>
      <c r="BZ142" s="227" t="str">
        <f t="shared" si="112"/>
        <v/>
      </c>
      <c r="CA142" s="115" t="str">
        <f t="shared" si="119"/>
        <v/>
      </c>
      <c r="CB142" s="170" t="str">
        <f>IF(ISNUMBER($BO142),IF(BS142="","",IF($BL142&lt;=$BN$3,INDEX($AU$4:$BG$76,MATCH($Q142,$BN$4:$BN$76,0),CB$2),"")),"")</f>
        <v/>
      </c>
      <c r="CC142" s="170" t="str">
        <f>IF(ISNUMBER($BO142),IF(BS142="","",IF($BL142&lt;=$BN$3,INDEX($AU$4:$BG$76,MATCH($Q142,$BN$4:$BN$76,0),CC$2),"")),"")</f>
        <v/>
      </c>
      <c r="CD142" s="207" t="str">
        <f t="shared" si="113"/>
        <v/>
      </c>
      <c r="CE142" s="207" t="str">
        <f t="shared" si="114"/>
        <v/>
      </c>
      <c r="CF142" s="207" t="str">
        <f t="shared" si="115"/>
        <v/>
      </c>
      <c r="CG142" s="175"/>
      <c r="CH142" s="104"/>
      <c r="CI142" s="207"/>
      <c r="CJ142" s="172" t="s">
        <v>132</v>
      </c>
      <c r="CK142" s="175" t="s">
        <v>132</v>
      </c>
      <c r="CL142" s="175"/>
      <c r="CM142" s="104" t="s">
        <v>132</v>
      </c>
      <c r="CN142" s="104"/>
      <c r="CO142" s="104"/>
      <c r="CP142" s="104"/>
      <c r="CQ142" s="104" t="s">
        <v>132</v>
      </c>
      <c r="CR142" s="104"/>
      <c r="CS142" s="104"/>
      <c r="CT142" s="104"/>
      <c r="CU142" s="104"/>
      <c r="CV142" s="104"/>
      <c r="CW142" s="104"/>
      <c r="CX142" s="104"/>
      <c r="CY142" s="104"/>
      <c r="CZ142" s="104"/>
      <c r="DA142" s="104"/>
      <c r="DB142" s="104"/>
      <c r="DC142" s="104"/>
      <c r="DD142" s="104"/>
      <c r="DE142" s="104"/>
      <c r="DF142" s="104"/>
      <c r="DG142" s="104"/>
      <c r="DH142" s="104"/>
      <c r="DI142" s="104"/>
      <c r="DJ142" s="104"/>
      <c r="DK142" s="104"/>
      <c r="DL142" s="104"/>
      <c r="DM142" s="104"/>
    </row>
    <row r="143" spans="1:117" ht="14.25" customHeight="1" x14ac:dyDescent="0.25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167"/>
      <c r="AD143" s="167"/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161"/>
      <c r="AZ143" s="161"/>
      <c r="BA143" s="161"/>
      <c r="BB143" s="161"/>
      <c r="BC143" s="71"/>
      <c r="BD143" s="161"/>
      <c r="BE143" s="71"/>
      <c r="BF143" s="71"/>
      <c r="BG143" s="71"/>
      <c r="BH143" s="71"/>
      <c r="BI143" s="181"/>
      <c r="BJ143" s="104"/>
      <c r="BK143" s="104"/>
      <c r="BL143" s="34"/>
      <c r="BM143" s="34"/>
      <c r="BN143" s="34"/>
      <c r="BO143" s="34"/>
      <c r="BP143" s="189"/>
      <c r="BQ143" s="190"/>
      <c r="BR143" s="189"/>
      <c r="BS143" s="189"/>
      <c r="BT143" s="191"/>
      <c r="BU143" s="191"/>
      <c r="BV143" s="189"/>
      <c r="BW143" s="189"/>
      <c r="BX143" s="189"/>
      <c r="BY143" s="190"/>
      <c r="BZ143" s="189"/>
      <c r="CA143" s="218"/>
      <c r="CB143" s="34"/>
      <c r="CC143" s="34"/>
      <c r="CD143" s="34"/>
      <c r="CE143" s="34"/>
      <c r="CF143" s="34"/>
      <c r="CG143" s="175"/>
      <c r="CH143" s="104"/>
      <c r="CI143" s="34"/>
      <c r="CJ143" s="172"/>
      <c r="CK143" s="175"/>
      <c r="CL143" s="175"/>
      <c r="CM143" s="104"/>
      <c r="CN143" s="104"/>
      <c r="CO143" s="104"/>
      <c r="CP143" s="104"/>
      <c r="CQ143" s="104"/>
      <c r="CR143" s="104"/>
      <c r="CS143" s="104"/>
      <c r="CT143" s="104"/>
      <c r="CU143" s="104"/>
      <c r="CV143" s="104"/>
      <c r="CW143" s="104"/>
      <c r="CX143" s="104"/>
      <c r="CY143" s="104"/>
      <c r="CZ143" s="104"/>
      <c r="DA143" s="104"/>
      <c r="DB143" s="104"/>
      <c r="DC143" s="104"/>
      <c r="DD143" s="104"/>
      <c r="DE143" s="104"/>
      <c r="DF143" s="104"/>
      <c r="DG143" s="104"/>
      <c r="DH143" s="104"/>
      <c r="DI143" s="104"/>
      <c r="DJ143" s="104"/>
      <c r="DK143" s="104"/>
      <c r="DL143" s="104"/>
      <c r="DM143" s="104"/>
    </row>
    <row r="144" spans="1:117" ht="14.25" customHeight="1" x14ac:dyDescent="0.25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167"/>
      <c r="AD144" s="167"/>
      <c r="AE144" s="71"/>
      <c r="AF144" s="71"/>
      <c r="AG144" s="71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161"/>
      <c r="AZ144" s="161"/>
      <c r="BA144" s="161"/>
      <c r="BB144" s="161"/>
      <c r="BC144" s="71"/>
      <c r="BD144" s="161"/>
      <c r="BE144" s="71"/>
      <c r="BF144" s="71"/>
      <c r="BG144" s="71"/>
      <c r="BH144" s="71"/>
      <c r="BI144" s="181"/>
      <c r="BJ144" s="104"/>
      <c r="BK144" s="104"/>
      <c r="BL144" s="34"/>
      <c r="BM144" s="34"/>
      <c r="BN144" s="34"/>
      <c r="BO144" s="34"/>
      <c r="BP144" s="189"/>
      <c r="BQ144" s="190"/>
      <c r="BR144" s="189"/>
      <c r="BS144" s="189"/>
      <c r="BT144" s="191"/>
      <c r="BU144" s="191"/>
      <c r="BV144" s="189"/>
      <c r="BW144" s="189"/>
      <c r="BX144" s="189"/>
      <c r="BY144" s="190"/>
      <c r="BZ144" s="189"/>
      <c r="CA144" s="218"/>
      <c r="CB144" s="34"/>
      <c r="CC144" s="34"/>
      <c r="CD144" s="34"/>
      <c r="CE144" s="34"/>
      <c r="CF144" s="34"/>
      <c r="CG144" s="175"/>
      <c r="CH144" s="104"/>
      <c r="CI144" s="34"/>
      <c r="CJ144" s="172"/>
      <c r="CK144" s="175"/>
      <c r="CL144" s="175"/>
      <c r="CM144" s="104"/>
      <c r="CN144" s="104"/>
      <c r="CO144" s="104"/>
      <c r="CP144" s="104"/>
      <c r="CQ144" s="104"/>
      <c r="CR144" s="104"/>
      <c r="CS144" s="104"/>
      <c r="CT144" s="104"/>
      <c r="CU144" s="104"/>
      <c r="CV144" s="104"/>
      <c r="CW144" s="104"/>
      <c r="CX144" s="104"/>
      <c r="CY144" s="104"/>
      <c r="CZ144" s="104"/>
      <c r="DA144" s="104"/>
      <c r="DB144" s="104"/>
      <c r="DC144" s="104"/>
      <c r="DD144" s="104"/>
      <c r="DE144" s="104"/>
      <c r="DF144" s="104"/>
      <c r="DG144" s="104"/>
      <c r="DH144" s="104"/>
      <c r="DI144" s="104"/>
      <c r="DJ144" s="104"/>
      <c r="DK144" s="104"/>
      <c r="DL144" s="104"/>
      <c r="DM144" s="104"/>
    </row>
    <row r="145" spans="1:117" ht="14.25" customHeight="1" x14ac:dyDescent="0.2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167"/>
      <c r="AD145" s="167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1"/>
      <c r="AW145" s="71"/>
      <c r="AX145" s="71"/>
      <c r="AY145" s="161"/>
      <c r="AZ145" s="161"/>
      <c r="BA145" s="161"/>
      <c r="BB145" s="161"/>
      <c r="BC145" s="71"/>
      <c r="BD145" s="161"/>
      <c r="BE145" s="71"/>
      <c r="BF145" s="71"/>
      <c r="BG145" s="71"/>
      <c r="BH145" s="71"/>
      <c r="BI145" s="181"/>
      <c r="BJ145" s="104"/>
      <c r="BK145" s="104"/>
      <c r="BL145" s="34"/>
      <c r="BM145" s="34"/>
      <c r="BN145" s="34"/>
      <c r="BO145" s="34"/>
      <c r="BP145" s="189"/>
      <c r="BQ145" s="190"/>
      <c r="BR145" s="189"/>
      <c r="BS145" s="189"/>
      <c r="BT145" s="191"/>
      <c r="BU145" s="191"/>
      <c r="BV145" s="189"/>
      <c r="BW145" s="189"/>
      <c r="BX145" s="189"/>
      <c r="BY145" s="190"/>
      <c r="BZ145" s="189"/>
      <c r="CA145" s="218"/>
      <c r="CB145" s="34"/>
      <c r="CC145" s="34"/>
      <c r="CD145" s="34"/>
      <c r="CE145" s="34"/>
      <c r="CF145" s="34"/>
      <c r="CG145" s="175"/>
      <c r="CH145" s="104"/>
      <c r="CI145" s="34"/>
      <c r="CJ145" s="172"/>
      <c r="CK145" s="175"/>
      <c r="CL145" s="175"/>
      <c r="CM145" s="104"/>
      <c r="CN145" s="104"/>
      <c r="CO145" s="104"/>
      <c r="CP145" s="104"/>
      <c r="CQ145" s="104"/>
      <c r="CR145" s="104"/>
      <c r="CS145" s="104"/>
      <c r="CT145" s="104"/>
      <c r="CU145" s="104"/>
      <c r="CV145" s="104"/>
      <c r="CW145" s="104"/>
      <c r="CX145" s="104"/>
      <c r="CY145" s="104"/>
      <c r="CZ145" s="104"/>
      <c r="DA145" s="104"/>
      <c r="DB145" s="104"/>
      <c r="DC145" s="104"/>
      <c r="DD145" s="104"/>
      <c r="DE145" s="104"/>
      <c r="DF145" s="104"/>
      <c r="DG145" s="104"/>
      <c r="DH145" s="104"/>
      <c r="DI145" s="104"/>
      <c r="DJ145" s="104"/>
      <c r="DK145" s="104"/>
      <c r="DL145" s="104"/>
      <c r="DM145" s="104"/>
    </row>
    <row r="146" spans="1:117" ht="14.25" customHeight="1" x14ac:dyDescent="0.25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167"/>
      <c r="AD146" s="167"/>
      <c r="AE146" s="71"/>
      <c r="AF146" s="71"/>
      <c r="AG146" s="71"/>
      <c r="AH146" s="71"/>
      <c r="AI146" s="71"/>
      <c r="AJ146" s="71"/>
      <c r="AK146" s="71"/>
      <c r="AL146" s="71"/>
      <c r="AM146" s="71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1"/>
      <c r="AY146" s="161"/>
      <c r="AZ146" s="161"/>
      <c r="BA146" s="161"/>
      <c r="BB146" s="161"/>
      <c r="BC146" s="71"/>
      <c r="BD146" s="161"/>
      <c r="BE146" s="71"/>
      <c r="BF146" s="71"/>
      <c r="BG146" s="71"/>
      <c r="BH146" s="71"/>
      <c r="BI146" s="181"/>
      <c r="BJ146" s="104"/>
      <c r="BK146" s="104"/>
      <c r="BL146" s="34"/>
      <c r="BM146" s="34"/>
      <c r="BN146" s="34"/>
      <c r="BO146" s="34"/>
      <c r="BP146" s="189"/>
      <c r="BQ146" s="190"/>
      <c r="BR146" s="189"/>
      <c r="BS146" s="189"/>
      <c r="BT146" s="191"/>
      <c r="BU146" s="191"/>
      <c r="BV146" s="189"/>
      <c r="BW146" s="189"/>
      <c r="BX146" s="189"/>
      <c r="BY146" s="190"/>
      <c r="BZ146" s="189"/>
      <c r="CA146" s="218"/>
      <c r="CB146" s="34"/>
      <c r="CC146" s="34"/>
      <c r="CD146" s="34"/>
      <c r="CE146" s="34"/>
      <c r="CF146" s="34"/>
      <c r="CG146" s="175"/>
      <c r="CH146" s="104"/>
      <c r="CI146" s="34"/>
      <c r="CJ146" s="172"/>
      <c r="CK146" s="175"/>
      <c r="CL146" s="175"/>
      <c r="CM146" s="104"/>
      <c r="CN146" s="104"/>
      <c r="CO146" s="104"/>
      <c r="CP146" s="104"/>
      <c r="CQ146" s="104"/>
      <c r="CR146" s="104"/>
      <c r="CS146" s="104"/>
      <c r="CT146" s="104"/>
      <c r="CU146" s="104"/>
      <c r="CV146" s="104"/>
      <c r="CW146" s="104"/>
      <c r="CX146" s="104"/>
      <c r="CY146" s="104"/>
      <c r="CZ146" s="104"/>
      <c r="DA146" s="104"/>
      <c r="DB146" s="104"/>
      <c r="DC146" s="104"/>
      <c r="DD146" s="104"/>
      <c r="DE146" s="104"/>
      <c r="DF146" s="104"/>
      <c r="DG146" s="104"/>
      <c r="DH146" s="104"/>
      <c r="DI146" s="104"/>
      <c r="DJ146" s="104"/>
      <c r="DK146" s="104"/>
      <c r="DL146" s="104"/>
      <c r="DM146" s="104"/>
    </row>
    <row r="147" spans="1:117" ht="14.25" customHeight="1" x14ac:dyDescent="0.25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167"/>
      <c r="AD147" s="167"/>
      <c r="AE147" s="71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1"/>
      <c r="AW147" s="71"/>
      <c r="AX147" s="71"/>
      <c r="AY147" s="161"/>
      <c r="AZ147" s="161"/>
      <c r="BA147" s="161"/>
      <c r="BB147" s="161"/>
      <c r="BC147" s="71"/>
      <c r="BD147" s="161"/>
      <c r="BE147" s="71"/>
      <c r="BF147" s="71"/>
      <c r="BG147" s="71"/>
      <c r="BH147" s="71"/>
      <c r="BI147" s="181"/>
      <c r="BJ147" s="104"/>
      <c r="BK147" s="104"/>
      <c r="BL147" s="34"/>
      <c r="BM147" s="34"/>
      <c r="BN147" s="34"/>
      <c r="BO147" s="34"/>
      <c r="BP147" s="189"/>
      <c r="BQ147" s="190"/>
      <c r="BR147" s="189"/>
      <c r="BS147" s="189"/>
      <c r="BT147" s="191"/>
      <c r="BU147" s="191"/>
      <c r="BV147" s="189"/>
      <c r="BW147" s="189"/>
      <c r="BX147" s="189"/>
      <c r="BY147" s="190"/>
      <c r="BZ147" s="189"/>
      <c r="CA147" s="218"/>
      <c r="CB147" s="34"/>
      <c r="CC147" s="34"/>
      <c r="CD147" s="34"/>
      <c r="CE147" s="34"/>
      <c r="CF147" s="34"/>
      <c r="CG147" s="175"/>
      <c r="CH147" s="104"/>
      <c r="CI147" s="34"/>
      <c r="CJ147" s="172"/>
      <c r="CK147" s="175"/>
      <c r="CL147" s="175"/>
      <c r="CM147" s="104"/>
      <c r="CN147" s="104"/>
      <c r="CO147" s="104"/>
      <c r="CP147" s="104"/>
      <c r="CQ147" s="104"/>
      <c r="CR147" s="104"/>
      <c r="CS147" s="104"/>
      <c r="CT147" s="104"/>
      <c r="CU147" s="104"/>
      <c r="CV147" s="104"/>
      <c r="CW147" s="104"/>
      <c r="CX147" s="104"/>
      <c r="CY147" s="104"/>
      <c r="CZ147" s="104"/>
      <c r="DA147" s="104"/>
      <c r="DB147" s="104"/>
      <c r="DC147" s="104"/>
      <c r="DD147" s="104"/>
      <c r="DE147" s="104"/>
      <c r="DF147" s="104"/>
      <c r="DG147" s="104"/>
      <c r="DH147" s="104"/>
      <c r="DI147" s="104"/>
      <c r="DJ147" s="104"/>
      <c r="DK147" s="104"/>
      <c r="DL147" s="104"/>
      <c r="DM147" s="104"/>
    </row>
    <row r="148" spans="1:117" ht="14.25" customHeight="1" x14ac:dyDescent="0.25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167"/>
      <c r="AD148" s="167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  <c r="AS148" s="71"/>
      <c r="AT148" s="71"/>
      <c r="AU148" s="71"/>
      <c r="AV148" s="71"/>
      <c r="AW148" s="71"/>
      <c r="AX148" s="71"/>
      <c r="AY148" s="161"/>
      <c r="AZ148" s="161"/>
      <c r="BA148" s="161"/>
      <c r="BB148" s="161"/>
      <c r="BC148" s="71"/>
      <c r="BD148" s="161"/>
      <c r="BE148" s="71"/>
      <c r="BF148" s="71"/>
      <c r="BG148" s="71"/>
      <c r="BH148" s="71"/>
      <c r="BI148" s="181"/>
      <c r="BJ148" s="104"/>
      <c r="BK148" s="104"/>
      <c r="BL148" s="34"/>
      <c r="BM148" s="34"/>
      <c r="BN148" s="34"/>
      <c r="BO148" s="34"/>
      <c r="BP148" s="189"/>
      <c r="BQ148" s="190"/>
      <c r="BR148" s="189"/>
      <c r="BS148" s="189"/>
      <c r="BT148" s="191"/>
      <c r="BU148" s="191"/>
      <c r="BV148" s="189"/>
      <c r="BW148" s="189"/>
      <c r="BX148" s="189"/>
      <c r="BY148" s="190"/>
      <c r="BZ148" s="189"/>
      <c r="CA148" s="218"/>
      <c r="CB148" s="34"/>
      <c r="CC148" s="34"/>
      <c r="CD148" s="34"/>
      <c r="CE148" s="34"/>
      <c r="CF148" s="34"/>
      <c r="CG148" s="175"/>
      <c r="CH148" s="104"/>
      <c r="CI148" s="34"/>
      <c r="CJ148" s="172"/>
      <c r="CK148" s="175"/>
      <c r="CL148" s="175"/>
      <c r="CM148" s="104"/>
      <c r="CN148" s="104"/>
      <c r="CO148" s="104"/>
      <c r="CP148" s="104"/>
      <c r="CQ148" s="104"/>
      <c r="CR148" s="104"/>
      <c r="CS148" s="104"/>
      <c r="CT148" s="104"/>
      <c r="CU148" s="104"/>
      <c r="CV148" s="104"/>
      <c r="CW148" s="104"/>
      <c r="CX148" s="104"/>
      <c r="CY148" s="104"/>
      <c r="CZ148" s="104"/>
      <c r="DA148" s="104"/>
      <c r="DB148" s="104"/>
      <c r="DC148" s="104"/>
      <c r="DD148" s="104"/>
      <c r="DE148" s="104"/>
      <c r="DF148" s="104"/>
      <c r="DG148" s="104"/>
      <c r="DH148" s="104"/>
      <c r="DI148" s="104"/>
      <c r="DJ148" s="104"/>
      <c r="DK148" s="104"/>
      <c r="DL148" s="104"/>
      <c r="DM148" s="104"/>
    </row>
    <row r="149" spans="1:117" ht="14.25" customHeight="1" x14ac:dyDescent="0.25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167"/>
      <c r="AD149" s="167"/>
      <c r="AE149" s="71"/>
      <c r="AF149" s="71"/>
      <c r="AG149" s="71"/>
      <c r="AH149" s="71"/>
      <c r="AI149" s="71"/>
      <c r="AJ149" s="71"/>
      <c r="AK149" s="71"/>
      <c r="AL149" s="71"/>
      <c r="AM149" s="71"/>
      <c r="AN149" s="71"/>
      <c r="AO149" s="71"/>
      <c r="AP149" s="71"/>
      <c r="AQ149" s="71"/>
      <c r="AR149" s="71"/>
      <c r="AS149" s="71"/>
      <c r="AT149" s="71"/>
      <c r="AU149" s="71"/>
      <c r="AV149" s="71"/>
      <c r="AW149" s="71"/>
      <c r="AX149" s="71"/>
      <c r="AY149" s="161"/>
      <c r="AZ149" s="161"/>
      <c r="BA149" s="161"/>
      <c r="BB149" s="161"/>
      <c r="BC149" s="71"/>
      <c r="BD149" s="161"/>
      <c r="BE149" s="71"/>
      <c r="BF149" s="71"/>
      <c r="BG149" s="71"/>
      <c r="BH149" s="71"/>
      <c r="BI149" s="181"/>
      <c r="BJ149" s="104"/>
      <c r="BK149" s="104"/>
      <c r="BL149" s="34"/>
      <c r="BM149" s="34"/>
      <c r="BN149" s="34"/>
      <c r="BO149" s="34"/>
      <c r="BP149" s="189"/>
      <c r="BQ149" s="190"/>
      <c r="BR149" s="189"/>
      <c r="BS149" s="189"/>
      <c r="BT149" s="191"/>
      <c r="BU149" s="191"/>
      <c r="BV149" s="189"/>
      <c r="BW149" s="189"/>
      <c r="BX149" s="189"/>
      <c r="BY149" s="190"/>
      <c r="BZ149" s="189"/>
      <c r="CA149" s="218"/>
      <c r="CB149" s="34"/>
      <c r="CC149" s="34"/>
      <c r="CD149" s="34"/>
      <c r="CE149" s="34"/>
      <c r="CF149" s="34"/>
      <c r="CG149" s="175"/>
      <c r="CH149" s="104"/>
      <c r="CI149" s="34"/>
      <c r="CJ149" s="172"/>
      <c r="CK149" s="175"/>
      <c r="CL149" s="175"/>
      <c r="CM149" s="104"/>
      <c r="CN149" s="104"/>
      <c r="CO149" s="104"/>
      <c r="CP149" s="104"/>
      <c r="CQ149" s="104"/>
      <c r="CR149" s="104"/>
      <c r="CS149" s="104"/>
      <c r="CT149" s="104"/>
      <c r="CU149" s="104"/>
      <c r="CV149" s="104"/>
      <c r="CW149" s="104"/>
      <c r="CX149" s="104"/>
      <c r="CY149" s="104"/>
      <c r="CZ149" s="104"/>
      <c r="DA149" s="104"/>
      <c r="DB149" s="104"/>
      <c r="DC149" s="104"/>
      <c r="DD149" s="104"/>
      <c r="DE149" s="104"/>
      <c r="DF149" s="104"/>
      <c r="DG149" s="104"/>
      <c r="DH149" s="104"/>
      <c r="DI149" s="104"/>
      <c r="DJ149" s="104"/>
      <c r="DK149" s="104"/>
      <c r="DL149" s="104"/>
      <c r="DM149" s="104"/>
    </row>
    <row r="150" spans="1:117" ht="14.25" customHeight="1" x14ac:dyDescent="0.25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167"/>
      <c r="AD150" s="167"/>
      <c r="AE150" s="71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1"/>
      <c r="AX150" s="71"/>
      <c r="AY150" s="161"/>
      <c r="AZ150" s="161"/>
      <c r="BA150" s="161"/>
      <c r="BB150" s="161"/>
      <c r="BC150" s="71"/>
      <c r="BD150" s="161"/>
      <c r="BE150" s="71"/>
      <c r="BF150" s="71"/>
      <c r="BG150" s="71"/>
      <c r="BH150" s="71"/>
      <c r="BI150" s="181"/>
      <c r="BJ150" s="104"/>
      <c r="BK150" s="104"/>
      <c r="BL150" s="34"/>
      <c r="BM150" s="34"/>
      <c r="BN150" s="34"/>
      <c r="BO150" s="34"/>
      <c r="BP150" s="189"/>
      <c r="BQ150" s="190"/>
      <c r="BR150" s="189"/>
      <c r="BS150" s="189"/>
      <c r="BT150" s="191"/>
      <c r="BU150" s="191"/>
      <c r="BV150" s="189"/>
      <c r="BW150" s="189"/>
      <c r="BX150" s="189"/>
      <c r="BY150" s="190"/>
      <c r="BZ150" s="189"/>
      <c r="CA150" s="218"/>
      <c r="CB150" s="34"/>
      <c r="CC150" s="34"/>
      <c r="CD150" s="34"/>
      <c r="CE150" s="34"/>
      <c r="CF150" s="34"/>
      <c r="CG150" s="175"/>
      <c r="CH150" s="104"/>
      <c r="CI150" s="34"/>
      <c r="CJ150" s="172"/>
      <c r="CK150" s="175"/>
      <c r="CL150" s="175"/>
      <c r="CM150" s="104"/>
      <c r="CN150" s="104"/>
      <c r="CO150" s="104"/>
      <c r="CP150" s="104"/>
      <c r="CQ150" s="104"/>
      <c r="CR150" s="104"/>
      <c r="CS150" s="104"/>
      <c r="CT150" s="104"/>
      <c r="CU150" s="104"/>
      <c r="CV150" s="104"/>
      <c r="CW150" s="104"/>
      <c r="CX150" s="104"/>
      <c r="CY150" s="104"/>
      <c r="CZ150" s="104"/>
      <c r="DA150" s="104"/>
      <c r="DB150" s="104"/>
      <c r="DC150" s="104"/>
      <c r="DD150" s="104"/>
      <c r="DE150" s="104"/>
      <c r="DF150" s="104"/>
      <c r="DG150" s="104"/>
      <c r="DH150" s="104"/>
      <c r="DI150" s="104"/>
      <c r="DJ150" s="104"/>
      <c r="DK150" s="104"/>
      <c r="DL150" s="104"/>
      <c r="DM150" s="104"/>
    </row>
    <row r="151" spans="1:117" ht="14.25" customHeight="1" x14ac:dyDescent="0.25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167"/>
      <c r="AD151" s="167"/>
      <c r="AE151" s="71"/>
      <c r="AF151" s="71"/>
      <c r="AG151" s="71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  <c r="AS151" s="71"/>
      <c r="AT151" s="71"/>
      <c r="AU151" s="71"/>
      <c r="AV151" s="71"/>
      <c r="AW151" s="71"/>
      <c r="AX151" s="71"/>
      <c r="AY151" s="161"/>
      <c r="AZ151" s="161"/>
      <c r="BA151" s="161"/>
      <c r="BB151" s="161"/>
      <c r="BC151" s="71"/>
      <c r="BD151" s="161"/>
      <c r="BE151" s="71"/>
      <c r="BF151" s="71"/>
      <c r="BG151" s="71"/>
      <c r="BH151" s="71"/>
      <c r="BI151" s="181"/>
      <c r="BJ151" s="104"/>
      <c r="BK151" s="104"/>
      <c r="BL151" s="34"/>
      <c r="BM151" s="34"/>
      <c r="BN151" s="34"/>
      <c r="BO151" s="34"/>
      <c r="BP151" s="189"/>
      <c r="BQ151" s="190"/>
      <c r="BR151" s="189"/>
      <c r="BS151" s="189"/>
      <c r="BT151" s="191"/>
      <c r="BU151" s="191"/>
      <c r="BV151" s="189"/>
      <c r="BW151" s="189"/>
      <c r="BX151" s="189"/>
      <c r="BY151" s="190"/>
      <c r="BZ151" s="189"/>
      <c r="CA151" s="218"/>
      <c r="CB151" s="34"/>
      <c r="CC151" s="34"/>
      <c r="CD151" s="34"/>
      <c r="CE151" s="34"/>
      <c r="CF151" s="34"/>
      <c r="CG151" s="175"/>
      <c r="CH151" s="104"/>
      <c r="CI151" s="34"/>
      <c r="CJ151" s="172"/>
      <c r="CK151" s="175"/>
      <c r="CL151" s="175"/>
      <c r="CM151" s="104"/>
      <c r="CN151" s="104"/>
      <c r="CO151" s="104"/>
      <c r="CP151" s="104"/>
      <c r="CQ151" s="104"/>
      <c r="CR151" s="104"/>
      <c r="CS151" s="104"/>
      <c r="CT151" s="104"/>
      <c r="CU151" s="104"/>
      <c r="CV151" s="104"/>
      <c r="CW151" s="104"/>
      <c r="CX151" s="104"/>
      <c r="CY151" s="104"/>
      <c r="CZ151" s="104"/>
      <c r="DA151" s="104"/>
      <c r="DB151" s="104"/>
      <c r="DC151" s="104"/>
      <c r="DD151" s="104"/>
      <c r="DE151" s="104"/>
      <c r="DF151" s="104"/>
      <c r="DG151" s="104"/>
      <c r="DH151" s="104"/>
      <c r="DI151" s="104"/>
      <c r="DJ151" s="104"/>
      <c r="DK151" s="104"/>
      <c r="DL151" s="104"/>
      <c r="DM151" s="104"/>
    </row>
    <row r="152" spans="1:117" ht="14.25" customHeight="1" x14ac:dyDescent="0.25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167"/>
      <c r="AD152" s="167"/>
      <c r="AE152" s="71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1"/>
      <c r="AW152" s="71"/>
      <c r="AX152" s="71"/>
      <c r="AY152" s="161"/>
      <c r="AZ152" s="161"/>
      <c r="BA152" s="161"/>
      <c r="BB152" s="161"/>
      <c r="BC152" s="71"/>
      <c r="BD152" s="161"/>
      <c r="BE152" s="71"/>
      <c r="BF152" s="71"/>
      <c r="BG152" s="71"/>
      <c r="BH152" s="71"/>
      <c r="BI152" s="181"/>
      <c r="BJ152" s="104"/>
      <c r="BK152" s="104"/>
      <c r="BL152" s="34"/>
      <c r="BM152" s="34"/>
      <c r="BN152" s="34"/>
      <c r="BO152" s="34"/>
      <c r="BP152" s="189"/>
      <c r="BQ152" s="190"/>
      <c r="BR152" s="189"/>
      <c r="BS152" s="189"/>
      <c r="BT152" s="191"/>
      <c r="BU152" s="191"/>
      <c r="BV152" s="189"/>
      <c r="BW152" s="189"/>
      <c r="BX152" s="189"/>
      <c r="BY152" s="190"/>
      <c r="BZ152" s="189"/>
      <c r="CA152" s="218"/>
      <c r="CB152" s="34"/>
      <c r="CC152" s="34"/>
      <c r="CD152" s="34"/>
      <c r="CE152" s="34"/>
      <c r="CF152" s="34"/>
      <c r="CG152" s="175"/>
      <c r="CH152" s="104"/>
      <c r="CI152" s="34"/>
      <c r="CJ152" s="172"/>
      <c r="CK152" s="175"/>
      <c r="CL152" s="175"/>
      <c r="CM152" s="104"/>
      <c r="CN152" s="104"/>
      <c r="CO152" s="104"/>
      <c r="CP152" s="104"/>
      <c r="CQ152" s="104"/>
      <c r="CR152" s="104"/>
      <c r="CS152" s="104"/>
      <c r="CT152" s="104"/>
      <c r="CU152" s="104"/>
      <c r="CV152" s="104"/>
      <c r="CW152" s="104"/>
      <c r="CX152" s="104"/>
      <c r="CY152" s="104"/>
      <c r="CZ152" s="104"/>
      <c r="DA152" s="104"/>
      <c r="DB152" s="104"/>
      <c r="DC152" s="104"/>
      <c r="DD152" s="104"/>
      <c r="DE152" s="104"/>
      <c r="DF152" s="104"/>
      <c r="DG152" s="104"/>
      <c r="DH152" s="104"/>
      <c r="DI152" s="104"/>
      <c r="DJ152" s="104"/>
      <c r="DK152" s="104"/>
      <c r="DL152" s="104"/>
      <c r="DM152" s="104"/>
    </row>
    <row r="153" spans="1:117" ht="14.25" customHeight="1" x14ac:dyDescent="0.25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167"/>
      <c r="AD153" s="167"/>
      <c r="AE153" s="71"/>
      <c r="AF153" s="71"/>
      <c r="AG153" s="71"/>
      <c r="AH153" s="71"/>
      <c r="AI153" s="71"/>
      <c r="AJ153" s="71"/>
      <c r="AK153" s="71"/>
      <c r="AL153" s="71"/>
      <c r="AM153" s="71"/>
      <c r="AN153" s="71"/>
      <c r="AO153" s="71"/>
      <c r="AP153" s="71"/>
      <c r="AQ153" s="71"/>
      <c r="AR153" s="71"/>
      <c r="AS153" s="71"/>
      <c r="AT153" s="71"/>
      <c r="AU153" s="71"/>
      <c r="AV153" s="71"/>
      <c r="AW153" s="71"/>
      <c r="AX153" s="71"/>
      <c r="AY153" s="161"/>
      <c r="AZ153" s="161"/>
      <c r="BA153" s="161"/>
      <c r="BB153" s="161"/>
      <c r="BC153" s="71"/>
      <c r="BD153" s="161"/>
      <c r="BE153" s="71"/>
      <c r="BF153" s="71"/>
      <c r="BG153" s="71"/>
      <c r="BH153" s="71"/>
      <c r="BI153" s="181"/>
      <c r="BJ153" s="104"/>
      <c r="BK153" s="104"/>
      <c r="BL153" s="34"/>
      <c r="BM153" s="34"/>
      <c r="BN153" s="34"/>
      <c r="BO153" s="34"/>
      <c r="BP153" s="189"/>
      <c r="BQ153" s="190"/>
      <c r="BR153" s="189"/>
      <c r="BS153" s="189"/>
      <c r="BT153" s="191"/>
      <c r="BU153" s="191"/>
      <c r="BV153" s="189"/>
      <c r="BW153" s="189"/>
      <c r="BX153" s="189"/>
      <c r="BY153" s="190"/>
      <c r="BZ153" s="189"/>
      <c r="CA153" s="218"/>
      <c r="CB153" s="34"/>
      <c r="CC153" s="34"/>
      <c r="CD153" s="34"/>
      <c r="CE153" s="34"/>
      <c r="CF153" s="34"/>
      <c r="CG153" s="175"/>
      <c r="CH153" s="104"/>
      <c r="CI153" s="34"/>
      <c r="CJ153" s="172"/>
      <c r="CK153" s="175"/>
      <c r="CL153" s="175"/>
      <c r="CM153" s="104"/>
      <c r="CN153" s="104"/>
      <c r="CO153" s="104"/>
      <c r="CP153" s="104"/>
      <c r="CQ153" s="104"/>
      <c r="CR153" s="104"/>
      <c r="CS153" s="104"/>
      <c r="CT153" s="104"/>
      <c r="CU153" s="104"/>
      <c r="CV153" s="104"/>
      <c r="CW153" s="104"/>
      <c r="CX153" s="104"/>
      <c r="CY153" s="104"/>
      <c r="CZ153" s="104"/>
      <c r="DA153" s="104"/>
      <c r="DB153" s="104"/>
      <c r="DC153" s="104"/>
      <c r="DD153" s="104"/>
      <c r="DE153" s="104"/>
      <c r="DF153" s="104"/>
      <c r="DG153" s="104"/>
      <c r="DH153" s="104"/>
      <c r="DI153" s="104"/>
      <c r="DJ153" s="104"/>
      <c r="DK153" s="104"/>
      <c r="DL153" s="104"/>
      <c r="DM153" s="104"/>
    </row>
    <row r="154" spans="1:117" ht="14.25" customHeight="1" x14ac:dyDescent="0.25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167"/>
      <c r="AD154" s="167"/>
      <c r="AE154" s="71"/>
      <c r="AF154" s="71"/>
      <c r="AG154" s="71"/>
      <c r="AH154" s="71"/>
      <c r="AI154" s="71"/>
      <c r="AJ154" s="71"/>
      <c r="AK154" s="71"/>
      <c r="AL154" s="71"/>
      <c r="AM154" s="71"/>
      <c r="AN154" s="71"/>
      <c r="AO154" s="71"/>
      <c r="AP154" s="71"/>
      <c r="AQ154" s="71"/>
      <c r="AR154" s="71"/>
      <c r="AS154" s="71"/>
      <c r="AT154" s="71"/>
      <c r="AU154" s="71"/>
      <c r="AV154" s="71"/>
      <c r="AW154" s="71"/>
      <c r="AX154" s="71"/>
      <c r="AY154" s="161"/>
      <c r="AZ154" s="161"/>
      <c r="BA154" s="161"/>
      <c r="BB154" s="161"/>
      <c r="BC154" s="71"/>
      <c r="BD154" s="161"/>
      <c r="BE154" s="71"/>
      <c r="BF154" s="71"/>
      <c r="BG154" s="71"/>
      <c r="BH154" s="71"/>
      <c r="BI154" s="181"/>
      <c r="BJ154" s="104"/>
      <c r="BK154" s="104"/>
      <c r="BL154" s="34"/>
      <c r="BM154" s="34"/>
      <c r="BN154" s="34"/>
      <c r="BO154" s="34"/>
      <c r="BP154" s="189"/>
      <c r="BQ154" s="190"/>
      <c r="BR154" s="189"/>
      <c r="BS154" s="189"/>
      <c r="BT154" s="191"/>
      <c r="BU154" s="191"/>
      <c r="BV154" s="189"/>
      <c r="BW154" s="189"/>
      <c r="BX154" s="189"/>
      <c r="BY154" s="190"/>
      <c r="BZ154" s="189"/>
      <c r="CA154" s="218"/>
      <c r="CB154" s="34"/>
      <c r="CC154" s="34"/>
      <c r="CD154" s="34"/>
      <c r="CE154" s="34"/>
      <c r="CF154" s="34"/>
      <c r="CG154" s="175"/>
      <c r="CH154" s="104"/>
      <c r="CI154" s="34"/>
      <c r="CJ154" s="172"/>
      <c r="CK154" s="175"/>
      <c r="CL154" s="175"/>
      <c r="CM154" s="104"/>
      <c r="CN154" s="104"/>
      <c r="CO154" s="104"/>
      <c r="CP154" s="104"/>
      <c r="CQ154" s="104"/>
      <c r="CR154" s="104"/>
      <c r="CS154" s="104"/>
      <c r="CT154" s="104"/>
      <c r="CU154" s="104"/>
      <c r="CV154" s="104"/>
      <c r="CW154" s="104"/>
      <c r="CX154" s="104"/>
      <c r="CY154" s="104"/>
      <c r="CZ154" s="104"/>
      <c r="DA154" s="104"/>
      <c r="DB154" s="104"/>
      <c r="DC154" s="104"/>
      <c r="DD154" s="104"/>
      <c r="DE154" s="104"/>
      <c r="DF154" s="104"/>
      <c r="DG154" s="104"/>
      <c r="DH154" s="104"/>
      <c r="DI154" s="104"/>
      <c r="DJ154" s="104"/>
      <c r="DK154" s="104"/>
      <c r="DL154" s="104"/>
      <c r="DM154" s="104"/>
    </row>
    <row r="155" spans="1:117" ht="14.25" customHeight="1" x14ac:dyDescent="0.2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167"/>
      <c r="AD155" s="167"/>
      <c r="AE155" s="71"/>
      <c r="AF155" s="71"/>
      <c r="AG155" s="71"/>
      <c r="AH155" s="71"/>
      <c r="AI155" s="71"/>
      <c r="AJ155" s="71"/>
      <c r="AK155" s="71"/>
      <c r="AL155" s="71"/>
      <c r="AM155" s="71"/>
      <c r="AN155" s="71"/>
      <c r="AO155" s="71"/>
      <c r="AP155" s="71"/>
      <c r="AQ155" s="71"/>
      <c r="AR155" s="71"/>
      <c r="AS155" s="71"/>
      <c r="AT155" s="71"/>
      <c r="AU155" s="71"/>
      <c r="AV155" s="71"/>
      <c r="AW155" s="71"/>
      <c r="AX155" s="71"/>
      <c r="AY155" s="161"/>
      <c r="AZ155" s="161"/>
      <c r="BA155" s="161"/>
      <c r="BB155" s="161"/>
      <c r="BC155" s="71"/>
      <c r="BD155" s="161"/>
      <c r="BE155" s="71"/>
      <c r="BF155" s="71"/>
      <c r="BG155" s="71"/>
      <c r="BH155" s="71"/>
      <c r="BI155" s="181"/>
      <c r="BJ155" s="104"/>
      <c r="BK155" s="104"/>
      <c r="BL155" s="34"/>
      <c r="BM155" s="34"/>
      <c r="BN155" s="34"/>
      <c r="BO155" s="34"/>
      <c r="BP155" s="189"/>
      <c r="BQ155" s="190"/>
      <c r="BR155" s="189"/>
      <c r="BS155" s="189"/>
      <c r="BT155" s="191"/>
      <c r="BU155" s="191"/>
      <c r="BV155" s="189"/>
      <c r="BW155" s="189"/>
      <c r="BX155" s="189"/>
      <c r="BY155" s="190"/>
      <c r="BZ155" s="189"/>
      <c r="CA155" s="218"/>
      <c r="CB155" s="34"/>
      <c r="CC155" s="34"/>
      <c r="CD155" s="34"/>
      <c r="CE155" s="34"/>
      <c r="CF155" s="34"/>
      <c r="CG155" s="175"/>
      <c r="CH155" s="104"/>
      <c r="CI155" s="34"/>
      <c r="CJ155" s="172"/>
      <c r="CK155" s="175"/>
      <c r="CL155" s="175"/>
      <c r="CM155" s="104"/>
      <c r="CN155" s="104"/>
      <c r="CO155" s="104"/>
      <c r="CP155" s="104"/>
      <c r="CQ155" s="104"/>
      <c r="CR155" s="104"/>
      <c r="CS155" s="104"/>
      <c r="CT155" s="104"/>
      <c r="CU155" s="104"/>
      <c r="CV155" s="104"/>
      <c r="CW155" s="104"/>
      <c r="CX155" s="104"/>
      <c r="CY155" s="104"/>
      <c r="CZ155" s="104"/>
      <c r="DA155" s="104"/>
      <c r="DB155" s="104"/>
      <c r="DC155" s="104"/>
      <c r="DD155" s="104"/>
      <c r="DE155" s="104"/>
      <c r="DF155" s="104"/>
      <c r="DG155" s="104"/>
      <c r="DH155" s="104"/>
      <c r="DI155" s="104"/>
      <c r="DJ155" s="104"/>
      <c r="DK155" s="104"/>
      <c r="DL155" s="104"/>
      <c r="DM155" s="104"/>
    </row>
    <row r="156" spans="1:117" ht="14.25" customHeight="1" x14ac:dyDescent="0.25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167"/>
      <c r="AD156" s="167"/>
      <c r="AE156" s="71"/>
      <c r="AF156" s="71"/>
      <c r="AG156" s="71"/>
      <c r="AH156" s="71"/>
      <c r="AI156" s="71"/>
      <c r="AJ156" s="71"/>
      <c r="AK156" s="71"/>
      <c r="AL156" s="71"/>
      <c r="AM156" s="71"/>
      <c r="AN156" s="71"/>
      <c r="AO156" s="71"/>
      <c r="AP156" s="71"/>
      <c r="AQ156" s="71"/>
      <c r="AR156" s="71"/>
      <c r="AS156" s="71"/>
      <c r="AT156" s="71"/>
      <c r="AU156" s="71"/>
      <c r="AV156" s="71"/>
      <c r="AW156" s="71"/>
      <c r="AX156" s="71"/>
      <c r="AY156" s="161"/>
      <c r="AZ156" s="161"/>
      <c r="BA156" s="161"/>
      <c r="BB156" s="161"/>
      <c r="BC156" s="71"/>
      <c r="BD156" s="161"/>
      <c r="BE156" s="71"/>
      <c r="BF156" s="71"/>
      <c r="BG156" s="71"/>
      <c r="BH156" s="71"/>
      <c r="BI156" s="181"/>
      <c r="BJ156" s="104"/>
      <c r="BK156" s="104"/>
      <c r="BL156" s="34"/>
      <c r="BM156" s="34"/>
      <c r="BN156" s="34"/>
      <c r="BO156" s="34"/>
      <c r="BP156" s="189"/>
      <c r="BQ156" s="190"/>
      <c r="BR156" s="189"/>
      <c r="BS156" s="189"/>
      <c r="BT156" s="191"/>
      <c r="BU156" s="191"/>
      <c r="BV156" s="189"/>
      <c r="BW156" s="189"/>
      <c r="BX156" s="189"/>
      <c r="BY156" s="190"/>
      <c r="BZ156" s="189"/>
      <c r="CA156" s="218"/>
      <c r="CB156" s="34"/>
      <c r="CC156" s="34"/>
      <c r="CD156" s="34"/>
      <c r="CE156" s="34"/>
      <c r="CF156" s="34"/>
      <c r="CG156" s="175"/>
      <c r="CH156" s="104"/>
      <c r="CI156" s="34"/>
      <c r="CJ156" s="172"/>
      <c r="CK156" s="175"/>
      <c r="CL156" s="175"/>
      <c r="CM156" s="104"/>
      <c r="CN156" s="104"/>
      <c r="CO156" s="104"/>
      <c r="CP156" s="104"/>
      <c r="CQ156" s="104"/>
      <c r="CR156" s="104"/>
      <c r="CS156" s="104"/>
      <c r="CT156" s="104"/>
      <c r="CU156" s="104"/>
      <c r="CV156" s="104"/>
      <c r="CW156" s="104"/>
      <c r="CX156" s="104"/>
      <c r="CY156" s="104"/>
      <c r="CZ156" s="104"/>
      <c r="DA156" s="104"/>
      <c r="DB156" s="104"/>
      <c r="DC156" s="104"/>
      <c r="DD156" s="104"/>
      <c r="DE156" s="104"/>
      <c r="DF156" s="104"/>
      <c r="DG156" s="104"/>
      <c r="DH156" s="104"/>
      <c r="DI156" s="104"/>
      <c r="DJ156" s="104"/>
      <c r="DK156" s="104"/>
      <c r="DL156" s="104"/>
      <c r="DM156" s="104"/>
    </row>
    <row r="157" spans="1:117" ht="14.25" customHeight="1" x14ac:dyDescent="0.25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167"/>
      <c r="AD157" s="167"/>
      <c r="AE157" s="71"/>
      <c r="AF157" s="71"/>
      <c r="AG157" s="71"/>
      <c r="AH157" s="71"/>
      <c r="AI157" s="71"/>
      <c r="AJ157" s="71"/>
      <c r="AK157" s="71"/>
      <c r="AL157" s="71"/>
      <c r="AM157" s="71"/>
      <c r="AN157" s="71"/>
      <c r="AO157" s="71"/>
      <c r="AP157" s="71"/>
      <c r="AQ157" s="71"/>
      <c r="AR157" s="71"/>
      <c r="AS157" s="71"/>
      <c r="AT157" s="71"/>
      <c r="AU157" s="71"/>
      <c r="AV157" s="71"/>
      <c r="AW157" s="71"/>
      <c r="AX157" s="71"/>
      <c r="AY157" s="161"/>
      <c r="AZ157" s="161"/>
      <c r="BA157" s="161"/>
      <c r="BB157" s="161"/>
      <c r="BC157" s="71"/>
      <c r="BD157" s="161"/>
      <c r="BE157" s="71"/>
      <c r="BF157" s="71"/>
      <c r="BG157" s="71"/>
      <c r="BH157" s="71"/>
      <c r="BI157" s="181"/>
      <c r="BJ157" s="104"/>
      <c r="BK157" s="104"/>
      <c r="BL157" s="34"/>
      <c r="BM157" s="34"/>
      <c r="BN157" s="34"/>
      <c r="BO157" s="34"/>
      <c r="BP157" s="189"/>
      <c r="BQ157" s="190"/>
      <c r="BR157" s="189"/>
      <c r="BS157" s="189"/>
      <c r="BT157" s="191"/>
      <c r="BU157" s="191"/>
      <c r="BV157" s="189"/>
      <c r="BW157" s="189"/>
      <c r="BX157" s="189"/>
      <c r="BY157" s="190"/>
      <c r="BZ157" s="189"/>
      <c r="CA157" s="218"/>
      <c r="CB157" s="34"/>
      <c r="CC157" s="34"/>
      <c r="CD157" s="34"/>
      <c r="CE157" s="34"/>
      <c r="CF157" s="34"/>
      <c r="CG157" s="175"/>
      <c r="CH157" s="104"/>
      <c r="CI157" s="34"/>
      <c r="CJ157" s="172"/>
      <c r="CK157" s="175"/>
      <c r="CL157" s="175"/>
      <c r="CM157" s="104"/>
      <c r="CN157" s="104"/>
      <c r="CO157" s="104"/>
      <c r="CP157" s="104"/>
      <c r="CQ157" s="104"/>
      <c r="CR157" s="104"/>
      <c r="CS157" s="104"/>
      <c r="CT157" s="104"/>
      <c r="CU157" s="104"/>
      <c r="CV157" s="104"/>
      <c r="CW157" s="104"/>
      <c r="CX157" s="104"/>
      <c r="CY157" s="104"/>
      <c r="CZ157" s="104"/>
      <c r="DA157" s="104"/>
      <c r="DB157" s="104"/>
      <c r="DC157" s="104"/>
      <c r="DD157" s="104"/>
      <c r="DE157" s="104"/>
      <c r="DF157" s="104"/>
      <c r="DG157" s="104"/>
      <c r="DH157" s="104"/>
      <c r="DI157" s="104"/>
      <c r="DJ157" s="104"/>
      <c r="DK157" s="104"/>
      <c r="DL157" s="104"/>
      <c r="DM157" s="104"/>
    </row>
    <row r="158" spans="1:117" ht="14.25" customHeight="1" x14ac:dyDescent="0.25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167"/>
      <c r="AD158" s="167"/>
      <c r="AE158" s="71"/>
      <c r="AF158" s="71"/>
      <c r="AG158" s="71"/>
      <c r="AH158" s="71"/>
      <c r="AI158" s="71"/>
      <c r="AJ158" s="71"/>
      <c r="AK158" s="71"/>
      <c r="AL158" s="71"/>
      <c r="AM158" s="71"/>
      <c r="AN158" s="71"/>
      <c r="AO158" s="71"/>
      <c r="AP158" s="71"/>
      <c r="AQ158" s="71"/>
      <c r="AR158" s="71"/>
      <c r="AS158" s="71"/>
      <c r="AT158" s="71"/>
      <c r="AU158" s="71"/>
      <c r="AV158" s="71"/>
      <c r="AW158" s="71"/>
      <c r="AX158" s="71"/>
      <c r="AY158" s="161"/>
      <c r="AZ158" s="161"/>
      <c r="BA158" s="161"/>
      <c r="BB158" s="161"/>
      <c r="BC158" s="71"/>
      <c r="BD158" s="161"/>
      <c r="BE158" s="71"/>
      <c r="BF158" s="71"/>
      <c r="BG158" s="71"/>
      <c r="BH158" s="71"/>
      <c r="BI158" s="181"/>
      <c r="BJ158" s="104"/>
      <c r="BK158" s="104"/>
      <c r="BL158" s="34"/>
      <c r="BM158" s="34"/>
      <c r="BN158" s="34"/>
      <c r="BO158" s="34"/>
      <c r="BP158" s="189"/>
      <c r="BQ158" s="190"/>
      <c r="BR158" s="189"/>
      <c r="BS158" s="189"/>
      <c r="BT158" s="191"/>
      <c r="BU158" s="191"/>
      <c r="BV158" s="189"/>
      <c r="BW158" s="189"/>
      <c r="BX158" s="189"/>
      <c r="BY158" s="190"/>
      <c r="BZ158" s="189"/>
      <c r="CA158" s="218"/>
      <c r="CB158" s="34"/>
      <c r="CC158" s="34"/>
      <c r="CD158" s="34"/>
      <c r="CE158" s="34"/>
      <c r="CF158" s="34"/>
      <c r="CG158" s="175"/>
      <c r="CH158" s="104"/>
      <c r="CI158" s="34"/>
      <c r="CJ158" s="172"/>
      <c r="CK158" s="175"/>
      <c r="CL158" s="175"/>
      <c r="CM158" s="104"/>
      <c r="CN158" s="104"/>
      <c r="CO158" s="104"/>
      <c r="CP158" s="104"/>
      <c r="CQ158" s="104"/>
      <c r="CR158" s="104"/>
      <c r="CS158" s="104"/>
      <c r="CT158" s="104"/>
      <c r="CU158" s="104"/>
      <c r="CV158" s="104"/>
      <c r="CW158" s="104"/>
      <c r="CX158" s="104"/>
      <c r="CY158" s="104"/>
      <c r="CZ158" s="104"/>
      <c r="DA158" s="104"/>
      <c r="DB158" s="104"/>
      <c r="DC158" s="104"/>
      <c r="DD158" s="104"/>
      <c r="DE158" s="104"/>
      <c r="DF158" s="104"/>
      <c r="DG158" s="104"/>
      <c r="DH158" s="104"/>
      <c r="DI158" s="104"/>
      <c r="DJ158" s="104"/>
      <c r="DK158" s="104"/>
      <c r="DL158" s="104"/>
      <c r="DM158" s="104"/>
    </row>
    <row r="159" spans="1:117" ht="14.25" customHeight="1" x14ac:dyDescent="0.25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167"/>
      <c r="AD159" s="167"/>
      <c r="AE159" s="71"/>
      <c r="AF159" s="71"/>
      <c r="AG159" s="71"/>
      <c r="AH159" s="71"/>
      <c r="AI159" s="71"/>
      <c r="AJ159" s="71"/>
      <c r="AK159" s="71"/>
      <c r="AL159" s="71"/>
      <c r="AM159" s="71"/>
      <c r="AN159" s="71"/>
      <c r="AO159" s="71"/>
      <c r="AP159" s="71"/>
      <c r="AQ159" s="71"/>
      <c r="AR159" s="71"/>
      <c r="AS159" s="71"/>
      <c r="AT159" s="71"/>
      <c r="AU159" s="71"/>
      <c r="AV159" s="71"/>
      <c r="AW159" s="71"/>
      <c r="AX159" s="71"/>
      <c r="AY159" s="161"/>
      <c r="AZ159" s="161"/>
      <c r="BA159" s="161"/>
      <c r="BB159" s="161"/>
      <c r="BC159" s="71"/>
      <c r="BD159" s="161"/>
      <c r="BE159" s="71"/>
      <c r="BF159" s="71"/>
      <c r="BG159" s="71"/>
      <c r="BH159" s="71"/>
      <c r="BI159" s="181"/>
      <c r="BJ159" s="104"/>
      <c r="BK159" s="104"/>
      <c r="BL159" s="34"/>
      <c r="BM159" s="34"/>
      <c r="BN159" s="34"/>
      <c r="BO159" s="34"/>
      <c r="BP159" s="189"/>
      <c r="BQ159" s="190"/>
      <c r="BR159" s="189"/>
      <c r="BS159" s="189"/>
      <c r="BT159" s="191"/>
      <c r="BU159" s="191"/>
      <c r="BV159" s="189"/>
      <c r="BW159" s="189"/>
      <c r="BX159" s="189"/>
      <c r="BY159" s="190"/>
      <c r="BZ159" s="189"/>
      <c r="CA159" s="218"/>
      <c r="CB159" s="34"/>
      <c r="CC159" s="34"/>
      <c r="CD159" s="34"/>
      <c r="CE159" s="34"/>
      <c r="CF159" s="34"/>
      <c r="CG159" s="175"/>
      <c r="CH159" s="104"/>
      <c r="CI159" s="34"/>
      <c r="CJ159" s="172"/>
      <c r="CK159" s="175"/>
      <c r="CL159" s="175"/>
      <c r="CM159" s="104"/>
      <c r="CN159" s="104"/>
      <c r="CO159" s="104"/>
      <c r="CP159" s="104"/>
      <c r="CQ159" s="104"/>
      <c r="CR159" s="104"/>
      <c r="CS159" s="104"/>
      <c r="CT159" s="104"/>
      <c r="CU159" s="104"/>
      <c r="CV159" s="104"/>
      <c r="CW159" s="104"/>
      <c r="CX159" s="104"/>
      <c r="CY159" s="104"/>
      <c r="CZ159" s="104"/>
      <c r="DA159" s="104"/>
      <c r="DB159" s="104"/>
      <c r="DC159" s="104"/>
      <c r="DD159" s="104"/>
      <c r="DE159" s="104"/>
      <c r="DF159" s="104"/>
      <c r="DG159" s="104"/>
      <c r="DH159" s="104"/>
      <c r="DI159" s="104"/>
      <c r="DJ159" s="104"/>
      <c r="DK159" s="104"/>
      <c r="DL159" s="104"/>
      <c r="DM159" s="104"/>
    </row>
    <row r="160" spans="1:117" ht="14.25" customHeight="1" x14ac:dyDescent="0.25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167"/>
      <c r="AD160" s="167"/>
      <c r="AE160" s="71"/>
      <c r="AF160" s="71"/>
      <c r="AG160" s="71"/>
      <c r="AH160" s="71"/>
      <c r="AI160" s="71"/>
      <c r="AJ160" s="71"/>
      <c r="AK160" s="71"/>
      <c r="AL160" s="71"/>
      <c r="AM160" s="71"/>
      <c r="AN160" s="71"/>
      <c r="AO160" s="71"/>
      <c r="AP160" s="71"/>
      <c r="AQ160" s="71"/>
      <c r="AR160" s="71"/>
      <c r="AS160" s="71"/>
      <c r="AT160" s="71"/>
      <c r="AU160" s="71"/>
      <c r="AV160" s="71"/>
      <c r="AW160" s="71"/>
      <c r="AX160" s="71"/>
      <c r="AY160" s="161"/>
      <c r="AZ160" s="161"/>
      <c r="BA160" s="161"/>
      <c r="BB160" s="161"/>
      <c r="BC160" s="71"/>
      <c r="BD160" s="161"/>
      <c r="BE160" s="71"/>
      <c r="BF160" s="71"/>
      <c r="BG160" s="71"/>
      <c r="BH160" s="71"/>
      <c r="BI160" s="181"/>
      <c r="BJ160" s="104"/>
      <c r="BK160" s="104"/>
      <c r="BL160" s="34"/>
      <c r="BM160" s="34"/>
      <c r="BN160" s="34"/>
      <c r="BO160" s="34"/>
      <c r="BP160" s="189"/>
      <c r="BQ160" s="190"/>
      <c r="BR160" s="189"/>
      <c r="BS160" s="189"/>
      <c r="BT160" s="191"/>
      <c r="BU160" s="191"/>
      <c r="BV160" s="189"/>
      <c r="BW160" s="189"/>
      <c r="BX160" s="189"/>
      <c r="BY160" s="190"/>
      <c r="BZ160" s="189"/>
      <c r="CA160" s="218"/>
      <c r="CB160" s="34"/>
      <c r="CC160" s="34"/>
      <c r="CD160" s="34"/>
      <c r="CE160" s="34"/>
      <c r="CF160" s="34"/>
      <c r="CG160" s="175"/>
      <c r="CH160" s="104"/>
      <c r="CI160" s="34"/>
      <c r="CJ160" s="172"/>
      <c r="CK160" s="175"/>
      <c r="CL160" s="175"/>
      <c r="CM160" s="104"/>
      <c r="CN160" s="104"/>
      <c r="CO160" s="104"/>
      <c r="CP160" s="104"/>
      <c r="CQ160" s="104"/>
      <c r="CR160" s="104"/>
      <c r="CS160" s="104"/>
      <c r="CT160" s="104"/>
      <c r="CU160" s="104"/>
      <c r="CV160" s="104"/>
      <c r="CW160" s="104"/>
      <c r="CX160" s="104"/>
      <c r="CY160" s="104"/>
      <c r="CZ160" s="104"/>
      <c r="DA160" s="104"/>
      <c r="DB160" s="104"/>
      <c r="DC160" s="104"/>
      <c r="DD160" s="104"/>
      <c r="DE160" s="104"/>
      <c r="DF160" s="104"/>
      <c r="DG160" s="104"/>
      <c r="DH160" s="104"/>
      <c r="DI160" s="104"/>
      <c r="DJ160" s="104"/>
      <c r="DK160" s="104"/>
      <c r="DL160" s="104"/>
      <c r="DM160" s="104"/>
    </row>
    <row r="161" spans="1:117" ht="14.25" customHeight="1" x14ac:dyDescent="0.25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167"/>
      <c r="AD161" s="167"/>
      <c r="AE161" s="71"/>
      <c r="AF161" s="71"/>
      <c r="AG161" s="71"/>
      <c r="AH161" s="71"/>
      <c r="AI161" s="71"/>
      <c r="AJ161" s="71"/>
      <c r="AK161" s="71"/>
      <c r="AL161" s="71"/>
      <c r="AM161" s="71"/>
      <c r="AN161" s="71"/>
      <c r="AO161" s="71"/>
      <c r="AP161" s="71"/>
      <c r="AQ161" s="71"/>
      <c r="AR161" s="71"/>
      <c r="AS161" s="71"/>
      <c r="AT161" s="71"/>
      <c r="AU161" s="71"/>
      <c r="AV161" s="71"/>
      <c r="AW161" s="71"/>
      <c r="AX161" s="71"/>
      <c r="AY161" s="161"/>
      <c r="AZ161" s="161"/>
      <c r="BA161" s="161"/>
      <c r="BB161" s="161"/>
      <c r="BC161" s="71"/>
      <c r="BD161" s="161"/>
      <c r="BE161" s="71"/>
      <c r="BF161" s="71"/>
      <c r="BG161" s="71"/>
      <c r="BH161" s="71"/>
      <c r="BI161" s="181"/>
      <c r="BJ161" s="104"/>
      <c r="BK161" s="104"/>
      <c r="BL161" s="34"/>
      <c r="BM161" s="34"/>
      <c r="BN161" s="34"/>
      <c r="BO161" s="34"/>
      <c r="BP161" s="189"/>
      <c r="BQ161" s="190"/>
      <c r="BR161" s="189"/>
      <c r="BS161" s="189"/>
      <c r="BT161" s="191"/>
      <c r="BU161" s="191"/>
      <c r="BV161" s="189"/>
      <c r="BW161" s="189"/>
      <c r="BX161" s="189"/>
      <c r="BY161" s="190"/>
      <c r="BZ161" s="189"/>
      <c r="CA161" s="218"/>
      <c r="CB161" s="34"/>
      <c r="CC161" s="34"/>
      <c r="CD161" s="34"/>
      <c r="CE161" s="34"/>
      <c r="CF161" s="34"/>
      <c r="CG161" s="175"/>
      <c r="CH161" s="104"/>
      <c r="CI161" s="34"/>
      <c r="CJ161" s="172"/>
      <c r="CK161" s="175"/>
      <c r="CL161" s="175"/>
      <c r="CM161" s="104"/>
      <c r="CN161" s="104"/>
      <c r="CO161" s="104"/>
      <c r="CP161" s="104"/>
      <c r="CQ161" s="104"/>
      <c r="CR161" s="104"/>
      <c r="CS161" s="104"/>
      <c r="CT161" s="104"/>
      <c r="CU161" s="104"/>
      <c r="CV161" s="104"/>
      <c r="CW161" s="104"/>
      <c r="CX161" s="104"/>
      <c r="CY161" s="104"/>
      <c r="CZ161" s="104"/>
      <c r="DA161" s="104"/>
      <c r="DB161" s="104"/>
      <c r="DC161" s="104"/>
      <c r="DD161" s="104"/>
      <c r="DE161" s="104"/>
      <c r="DF161" s="104"/>
      <c r="DG161" s="104"/>
      <c r="DH161" s="104"/>
      <c r="DI161" s="104"/>
      <c r="DJ161" s="104"/>
      <c r="DK161" s="104"/>
      <c r="DL161" s="104"/>
      <c r="DM161" s="104"/>
    </row>
    <row r="162" spans="1:117" ht="14.25" customHeight="1" x14ac:dyDescent="0.25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167"/>
      <c r="AD162" s="167"/>
      <c r="AE162" s="71"/>
      <c r="AF162" s="71"/>
      <c r="AG162" s="71"/>
      <c r="AH162" s="71"/>
      <c r="AI162" s="71"/>
      <c r="AJ162" s="71"/>
      <c r="AK162" s="71"/>
      <c r="AL162" s="71"/>
      <c r="AM162" s="71"/>
      <c r="AN162" s="71"/>
      <c r="AO162" s="71"/>
      <c r="AP162" s="71"/>
      <c r="AQ162" s="71"/>
      <c r="AR162" s="71"/>
      <c r="AS162" s="71"/>
      <c r="AT162" s="71"/>
      <c r="AU162" s="71"/>
      <c r="AV162" s="71"/>
      <c r="AW162" s="71"/>
      <c r="AX162" s="71"/>
      <c r="AY162" s="161"/>
      <c r="AZ162" s="161"/>
      <c r="BA162" s="161"/>
      <c r="BB162" s="161"/>
      <c r="BC162" s="71"/>
      <c r="BD162" s="161"/>
      <c r="BE162" s="71"/>
      <c r="BF162" s="71"/>
      <c r="BG162" s="71"/>
      <c r="BH162" s="71"/>
      <c r="BI162" s="181"/>
      <c r="BJ162" s="104"/>
      <c r="BK162" s="104"/>
      <c r="BL162" s="34"/>
      <c r="BM162" s="34"/>
      <c r="BN162" s="34"/>
      <c r="BO162" s="34"/>
      <c r="BP162" s="189"/>
      <c r="BQ162" s="190"/>
      <c r="BR162" s="189"/>
      <c r="BS162" s="189"/>
      <c r="BT162" s="191"/>
      <c r="BU162" s="191"/>
      <c r="BV162" s="189"/>
      <c r="BW162" s="189"/>
      <c r="BX162" s="189"/>
      <c r="BY162" s="190"/>
      <c r="BZ162" s="189"/>
      <c r="CA162" s="218"/>
      <c r="CB162" s="34"/>
      <c r="CC162" s="34"/>
      <c r="CD162" s="34"/>
      <c r="CE162" s="34"/>
      <c r="CF162" s="34"/>
      <c r="CG162" s="175"/>
      <c r="CH162" s="104"/>
      <c r="CI162" s="34"/>
      <c r="CJ162" s="172"/>
      <c r="CK162" s="175"/>
      <c r="CL162" s="175"/>
      <c r="CM162" s="104"/>
      <c r="CN162" s="104"/>
      <c r="CO162" s="104"/>
      <c r="CP162" s="104"/>
      <c r="CQ162" s="104"/>
      <c r="CR162" s="104"/>
      <c r="CS162" s="104"/>
      <c r="CT162" s="104"/>
      <c r="CU162" s="104"/>
      <c r="CV162" s="104"/>
      <c r="CW162" s="104"/>
      <c r="CX162" s="104"/>
      <c r="CY162" s="104"/>
      <c r="CZ162" s="104"/>
      <c r="DA162" s="104"/>
      <c r="DB162" s="104"/>
      <c r="DC162" s="104"/>
      <c r="DD162" s="104"/>
      <c r="DE162" s="104"/>
      <c r="DF162" s="104"/>
      <c r="DG162" s="104"/>
      <c r="DH162" s="104"/>
      <c r="DI162" s="104"/>
      <c r="DJ162" s="104"/>
      <c r="DK162" s="104"/>
      <c r="DL162" s="104"/>
      <c r="DM162" s="104"/>
    </row>
    <row r="163" spans="1:117" ht="14.25" customHeight="1" x14ac:dyDescent="0.25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167"/>
      <c r="AD163" s="167"/>
      <c r="AE163" s="71"/>
      <c r="AF163" s="71"/>
      <c r="AG163" s="71"/>
      <c r="AH163" s="71"/>
      <c r="AI163" s="71"/>
      <c r="AJ163" s="71"/>
      <c r="AK163" s="71"/>
      <c r="AL163" s="71"/>
      <c r="AM163" s="71"/>
      <c r="AN163" s="71"/>
      <c r="AO163" s="71"/>
      <c r="AP163" s="71"/>
      <c r="AQ163" s="71"/>
      <c r="AR163" s="71"/>
      <c r="AS163" s="71"/>
      <c r="AT163" s="71"/>
      <c r="AU163" s="71"/>
      <c r="AV163" s="71"/>
      <c r="AW163" s="71"/>
      <c r="AX163" s="71"/>
      <c r="AY163" s="161"/>
      <c r="AZ163" s="161"/>
      <c r="BA163" s="161"/>
      <c r="BB163" s="161"/>
      <c r="BC163" s="71"/>
      <c r="BD163" s="161"/>
      <c r="BE163" s="71"/>
      <c r="BF163" s="71"/>
      <c r="BG163" s="71"/>
      <c r="BH163" s="71"/>
      <c r="BI163" s="181"/>
      <c r="BJ163" s="104"/>
      <c r="BK163" s="104"/>
      <c r="BL163" s="34"/>
      <c r="BM163" s="34"/>
      <c r="BN163" s="34"/>
      <c r="BO163" s="34"/>
      <c r="BP163" s="189"/>
      <c r="BQ163" s="190"/>
      <c r="BR163" s="189"/>
      <c r="BS163" s="189"/>
      <c r="BT163" s="191"/>
      <c r="BU163" s="191"/>
      <c r="BV163" s="189"/>
      <c r="BW163" s="189"/>
      <c r="BX163" s="189"/>
      <c r="BY163" s="190"/>
      <c r="BZ163" s="189"/>
      <c r="CA163" s="218"/>
      <c r="CB163" s="34"/>
      <c r="CC163" s="34"/>
      <c r="CD163" s="34"/>
      <c r="CE163" s="34"/>
      <c r="CF163" s="34"/>
      <c r="CG163" s="175"/>
      <c r="CH163" s="104"/>
      <c r="CI163" s="34"/>
      <c r="CJ163" s="172"/>
      <c r="CK163" s="175"/>
      <c r="CL163" s="175"/>
      <c r="CM163" s="104"/>
      <c r="CN163" s="104"/>
      <c r="CO163" s="104"/>
      <c r="CP163" s="104"/>
      <c r="CQ163" s="104"/>
      <c r="CR163" s="104"/>
      <c r="CS163" s="104"/>
      <c r="CT163" s="104"/>
      <c r="CU163" s="104"/>
      <c r="CV163" s="104"/>
      <c r="CW163" s="104"/>
      <c r="CX163" s="104"/>
      <c r="CY163" s="104"/>
      <c r="CZ163" s="104"/>
      <c r="DA163" s="104"/>
      <c r="DB163" s="104"/>
      <c r="DC163" s="104"/>
      <c r="DD163" s="104"/>
      <c r="DE163" s="104"/>
      <c r="DF163" s="104"/>
      <c r="DG163" s="104"/>
      <c r="DH163" s="104"/>
      <c r="DI163" s="104"/>
      <c r="DJ163" s="104"/>
      <c r="DK163" s="104"/>
      <c r="DL163" s="104"/>
      <c r="DM163" s="104"/>
    </row>
    <row r="164" spans="1:117" ht="14.25" customHeight="1" x14ac:dyDescent="0.25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167"/>
      <c r="AD164" s="167"/>
      <c r="AE164" s="71"/>
      <c r="AF164" s="71"/>
      <c r="AG164" s="71"/>
      <c r="AH164" s="71"/>
      <c r="AI164" s="71"/>
      <c r="AJ164" s="71"/>
      <c r="AK164" s="71"/>
      <c r="AL164" s="71"/>
      <c r="AM164" s="71"/>
      <c r="AN164" s="71"/>
      <c r="AO164" s="71"/>
      <c r="AP164" s="71"/>
      <c r="AQ164" s="71"/>
      <c r="AR164" s="71"/>
      <c r="AS164" s="71"/>
      <c r="AT164" s="71"/>
      <c r="AU164" s="71"/>
      <c r="AV164" s="71"/>
      <c r="AW164" s="71"/>
      <c r="AX164" s="71"/>
      <c r="AY164" s="161"/>
      <c r="AZ164" s="161"/>
      <c r="BA164" s="161"/>
      <c r="BB164" s="161"/>
      <c r="BC164" s="71"/>
      <c r="BD164" s="161"/>
      <c r="BE164" s="71"/>
      <c r="BF164" s="71"/>
      <c r="BG164" s="71"/>
      <c r="BH164" s="71"/>
      <c r="BI164" s="181"/>
      <c r="BJ164" s="104"/>
      <c r="BK164" s="104"/>
      <c r="BL164" s="34"/>
      <c r="BM164" s="34"/>
      <c r="BN164" s="34"/>
      <c r="BO164" s="34"/>
      <c r="BP164" s="189"/>
      <c r="BQ164" s="190"/>
      <c r="BR164" s="189"/>
      <c r="BS164" s="189"/>
      <c r="BT164" s="191"/>
      <c r="BU164" s="191"/>
      <c r="BV164" s="189"/>
      <c r="BW164" s="189"/>
      <c r="BX164" s="189"/>
      <c r="BY164" s="190"/>
      <c r="BZ164" s="189"/>
      <c r="CA164" s="218"/>
      <c r="CB164" s="34"/>
      <c r="CC164" s="34"/>
      <c r="CD164" s="34"/>
      <c r="CE164" s="34"/>
      <c r="CF164" s="34"/>
      <c r="CG164" s="175"/>
      <c r="CH164" s="104"/>
      <c r="CI164" s="34"/>
      <c r="CJ164" s="172"/>
      <c r="CK164" s="175"/>
      <c r="CL164" s="175"/>
      <c r="CM164" s="104"/>
      <c r="CN164" s="104"/>
      <c r="CO164" s="104"/>
      <c r="CP164" s="104"/>
      <c r="CQ164" s="104"/>
      <c r="CR164" s="104"/>
      <c r="CS164" s="104"/>
      <c r="CT164" s="104"/>
      <c r="CU164" s="104"/>
      <c r="CV164" s="104"/>
      <c r="CW164" s="104"/>
      <c r="CX164" s="104"/>
      <c r="CY164" s="104"/>
      <c r="CZ164" s="104"/>
      <c r="DA164" s="104"/>
      <c r="DB164" s="104"/>
      <c r="DC164" s="104"/>
      <c r="DD164" s="104"/>
      <c r="DE164" s="104"/>
      <c r="DF164" s="104"/>
      <c r="DG164" s="104"/>
      <c r="DH164" s="104"/>
      <c r="DI164" s="104"/>
      <c r="DJ164" s="104"/>
      <c r="DK164" s="104"/>
      <c r="DL164" s="104"/>
      <c r="DM164" s="104"/>
    </row>
    <row r="165" spans="1:117" ht="14.25" customHeight="1" x14ac:dyDescent="0.2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167"/>
      <c r="AD165" s="167"/>
      <c r="AE165" s="71"/>
      <c r="AF165" s="71"/>
      <c r="AG165" s="71"/>
      <c r="AH165" s="71"/>
      <c r="AI165" s="71"/>
      <c r="AJ165" s="71"/>
      <c r="AK165" s="71"/>
      <c r="AL165" s="71"/>
      <c r="AM165" s="71"/>
      <c r="AN165" s="71"/>
      <c r="AO165" s="71"/>
      <c r="AP165" s="71"/>
      <c r="AQ165" s="71"/>
      <c r="AR165" s="71"/>
      <c r="AS165" s="71"/>
      <c r="AT165" s="71"/>
      <c r="AU165" s="71"/>
      <c r="AV165" s="71"/>
      <c r="AW165" s="71"/>
      <c r="AX165" s="71"/>
      <c r="AY165" s="161"/>
      <c r="AZ165" s="161"/>
      <c r="BA165" s="161"/>
      <c r="BB165" s="161"/>
      <c r="BC165" s="71"/>
      <c r="BD165" s="161"/>
      <c r="BE165" s="71"/>
      <c r="BF165" s="71"/>
      <c r="BG165" s="71"/>
      <c r="BH165" s="71"/>
      <c r="BI165" s="181"/>
      <c r="BJ165" s="104"/>
      <c r="BK165" s="104"/>
      <c r="BL165" s="34"/>
      <c r="BM165" s="34"/>
      <c r="BN165" s="34"/>
      <c r="BO165" s="34"/>
      <c r="BP165" s="189"/>
      <c r="BQ165" s="190"/>
      <c r="BR165" s="189"/>
      <c r="BS165" s="189"/>
      <c r="BT165" s="191"/>
      <c r="BU165" s="191"/>
      <c r="BV165" s="189"/>
      <c r="BW165" s="189"/>
      <c r="BX165" s="189"/>
      <c r="BY165" s="190"/>
      <c r="BZ165" s="189"/>
      <c r="CA165" s="218"/>
      <c r="CB165" s="34"/>
      <c r="CC165" s="34"/>
      <c r="CD165" s="34"/>
      <c r="CE165" s="34"/>
      <c r="CF165" s="34"/>
      <c r="CG165" s="175"/>
      <c r="CH165" s="104"/>
      <c r="CI165" s="34"/>
      <c r="CJ165" s="172"/>
      <c r="CK165" s="175"/>
      <c r="CL165" s="175"/>
      <c r="CM165" s="104"/>
      <c r="CN165" s="104"/>
      <c r="CO165" s="104"/>
      <c r="CP165" s="104"/>
      <c r="CQ165" s="104"/>
      <c r="CR165" s="104"/>
      <c r="CS165" s="104"/>
      <c r="CT165" s="104"/>
      <c r="CU165" s="104"/>
      <c r="CV165" s="104"/>
      <c r="CW165" s="104"/>
      <c r="CX165" s="104"/>
      <c r="CY165" s="104"/>
      <c r="CZ165" s="104"/>
      <c r="DA165" s="104"/>
      <c r="DB165" s="104"/>
      <c r="DC165" s="104"/>
      <c r="DD165" s="104"/>
      <c r="DE165" s="104"/>
      <c r="DF165" s="104"/>
      <c r="DG165" s="104"/>
      <c r="DH165" s="104"/>
      <c r="DI165" s="104"/>
      <c r="DJ165" s="104"/>
      <c r="DK165" s="104"/>
      <c r="DL165" s="104"/>
      <c r="DM165" s="104"/>
    </row>
    <row r="166" spans="1:117" ht="14.25" customHeight="1" x14ac:dyDescent="0.25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167"/>
      <c r="AD166" s="167"/>
      <c r="AE166" s="71"/>
      <c r="AF166" s="71"/>
      <c r="AG166" s="71"/>
      <c r="AH166" s="71"/>
      <c r="AI166" s="71"/>
      <c r="AJ166" s="71"/>
      <c r="AK166" s="71"/>
      <c r="AL166" s="71"/>
      <c r="AM166" s="71"/>
      <c r="AN166" s="71"/>
      <c r="AO166" s="71"/>
      <c r="AP166" s="71"/>
      <c r="AQ166" s="71"/>
      <c r="AR166" s="71"/>
      <c r="AS166" s="71"/>
      <c r="AT166" s="71"/>
      <c r="AU166" s="71"/>
      <c r="AV166" s="71"/>
      <c r="AW166" s="71"/>
      <c r="AX166" s="71"/>
      <c r="AY166" s="161"/>
      <c r="AZ166" s="161"/>
      <c r="BA166" s="161"/>
      <c r="BB166" s="161"/>
      <c r="BC166" s="71"/>
      <c r="BD166" s="161"/>
      <c r="BE166" s="71"/>
      <c r="BF166" s="71"/>
      <c r="BG166" s="71"/>
      <c r="BH166" s="71"/>
      <c r="BI166" s="181"/>
      <c r="BJ166" s="104"/>
      <c r="BK166" s="104"/>
      <c r="BL166" s="34"/>
      <c r="BM166" s="34"/>
      <c r="BN166" s="34"/>
      <c r="BO166" s="34"/>
      <c r="BP166" s="189"/>
      <c r="BQ166" s="190"/>
      <c r="BR166" s="189"/>
      <c r="BS166" s="189"/>
      <c r="BT166" s="191"/>
      <c r="BU166" s="191"/>
      <c r="BV166" s="189"/>
      <c r="BW166" s="189"/>
      <c r="BX166" s="189"/>
      <c r="BY166" s="190"/>
      <c r="BZ166" s="189"/>
      <c r="CA166" s="218"/>
      <c r="CB166" s="34"/>
      <c r="CC166" s="34"/>
      <c r="CD166" s="34"/>
      <c r="CE166" s="34"/>
      <c r="CF166" s="34"/>
      <c r="CG166" s="175"/>
      <c r="CH166" s="104"/>
      <c r="CI166" s="34"/>
      <c r="CJ166" s="172"/>
      <c r="CK166" s="175"/>
      <c r="CL166" s="175"/>
      <c r="CM166" s="104"/>
      <c r="CN166" s="104"/>
      <c r="CO166" s="104"/>
      <c r="CP166" s="104"/>
      <c r="CQ166" s="104"/>
      <c r="CR166" s="104"/>
      <c r="CS166" s="104"/>
      <c r="CT166" s="104"/>
      <c r="CU166" s="104"/>
      <c r="CV166" s="104"/>
      <c r="CW166" s="104"/>
      <c r="CX166" s="104"/>
      <c r="CY166" s="104"/>
      <c r="CZ166" s="104"/>
      <c r="DA166" s="104"/>
      <c r="DB166" s="104"/>
      <c r="DC166" s="104"/>
      <c r="DD166" s="104"/>
      <c r="DE166" s="104"/>
      <c r="DF166" s="104"/>
      <c r="DG166" s="104"/>
      <c r="DH166" s="104"/>
      <c r="DI166" s="104"/>
      <c r="DJ166" s="104"/>
      <c r="DK166" s="104"/>
      <c r="DL166" s="104"/>
      <c r="DM166" s="104"/>
    </row>
    <row r="167" spans="1:117" ht="14.25" customHeight="1" x14ac:dyDescent="0.25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167"/>
      <c r="AD167" s="167"/>
      <c r="AE167" s="71"/>
      <c r="AF167" s="71"/>
      <c r="AG167" s="71"/>
      <c r="AH167" s="71"/>
      <c r="AI167" s="71"/>
      <c r="AJ167" s="71"/>
      <c r="AK167" s="71"/>
      <c r="AL167" s="71"/>
      <c r="AM167" s="71"/>
      <c r="AN167" s="71"/>
      <c r="AO167" s="71"/>
      <c r="AP167" s="71"/>
      <c r="AQ167" s="71"/>
      <c r="AR167" s="71"/>
      <c r="AS167" s="71"/>
      <c r="AT167" s="71"/>
      <c r="AU167" s="71"/>
      <c r="AV167" s="71"/>
      <c r="AW167" s="71"/>
      <c r="AX167" s="71"/>
      <c r="AY167" s="161"/>
      <c r="AZ167" s="161"/>
      <c r="BA167" s="161"/>
      <c r="BB167" s="161"/>
      <c r="BC167" s="71"/>
      <c r="BD167" s="161"/>
      <c r="BE167" s="71"/>
      <c r="BF167" s="71"/>
      <c r="BG167" s="71"/>
      <c r="BH167" s="71"/>
      <c r="BI167" s="181"/>
      <c r="BJ167" s="104"/>
      <c r="BK167" s="104"/>
      <c r="BL167" s="34"/>
      <c r="BM167" s="34"/>
      <c r="BN167" s="34"/>
      <c r="BO167" s="34"/>
      <c r="BP167" s="189"/>
      <c r="BQ167" s="190"/>
      <c r="BR167" s="189"/>
      <c r="BS167" s="189"/>
      <c r="BT167" s="191"/>
      <c r="BU167" s="191"/>
      <c r="BV167" s="189"/>
      <c r="BW167" s="189"/>
      <c r="BX167" s="189"/>
      <c r="BY167" s="190"/>
      <c r="BZ167" s="189"/>
      <c r="CA167" s="218"/>
      <c r="CB167" s="34"/>
      <c r="CC167" s="34"/>
      <c r="CD167" s="34"/>
      <c r="CE167" s="34"/>
      <c r="CF167" s="34"/>
      <c r="CG167" s="175"/>
      <c r="CH167" s="104"/>
      <c r="CI167" s="34"/>
      <c r="CJ167" s="172"/>
      <c r="CK167" s="175"/>
      <c r="CL167" s="175"/>
      <c r="CM167" s="104"/>
      <c r="CN167" s="104"/>
      <c r="CO167" s="104"/>
      <c r="CP167" s="104"/>
      <c r="CQ167" s="104"/>
      <c r="CR167" s="104"/>
      <c r="CS167" s="104"/>
      <c r="CT167" s="104"/>
      <c r="CU167" s="104"/>
      <c r="CV167" s="104"/>
      <c r="CW167" s="104"/>
      <c r="CX167" s="104"/>
      <c r="CY167" s="104"/>
      <c r="CZ167" s="104"/>
      <c r="DA167" s="104"/>
      <c r="DB167" s="104"/>
      <c r="DC167" s="104"/>
      <c r="DD167" s="104"/>
      <c r="DE167" s="104"/>
      <c r="DF167" s="104"/>
      <c r="DG167" s="104"/>
      <c r="DH167" s="104"/>
      <c r="DI167" s="104"/>
      <c r="DJ167" s="104"/>
      <c r="DK167" s="104"/>
      <c r="DL167" s="104"/>
      <c r="DM167" s="104"/>
    </row>
    <row r="168" spans="1:117" ht="14.25" customHeight="1" x14ac:dyDescent="0.25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167"/>
      <c r="AD168" s="167"/>
      <c r="AE168" s="71"/>
      <c r="AF168" s="71"/>
      <c r="AG168" s="71"/>
      <c r="AH168" s="71"/>
      <c r="AI168" s="71"/>
      <c r="AJ168" s="71"/>
      <c r="AK168" s="71"/>
      <c r="AL168" s="71"/>
      <c r="AM168" s="71"/>
      <c r="AN168" s="71"/>
      <c r="AO168" s="71"/>
      <c r="AP168" s="71"/>
      <c r="AQ168" s="71"/>
      <c r="AR168" s="71"/>
      <c r="AS168" s="71"/>
      <c r="AT168" s="71"/>
      <c r="AU168" s="71"/>
      <c r="AV168" s="71"/>
      <c r="AW168" s="71"/>
      <c r="AX168" s="71"/>
      <c r="AY168" s="161"/>
      <c r="AZ168" s="161"/>
      <c r="BA168" s="161"/>
      <c r="BB168" s="161"/>
      <c r="BC168" s="71"/>
      <c r="BD168" s="161"/>
      <c r="BE168" s="71"/>
      <c r="BF168" s="71"/>
      <c r="BG168" s="71"/>
      <c r="BH168" s="71"/>
      <c r="BI168" s="181"/>
      <c r="BJ168" s="104"/>
      <c r="BK168" s="104"/>
      <c r="BL168" s="34"/>
      <c r="BM168" s="34"/>
      <c r="BN168" s="34"/>
      <c r="BO168" s="34"/>
      <c r="BP168" s="189"/>
      <c r="BQ168" s="190"/>
      <c r="BR168" s="189"/>
      <c r="BS168" s="189"/>
      <c r="BT168" s="191"/>
      <c r="BU168" s="191"/>
      <c r="BV168" s="189"/>
      <c r="BW168" s="189"/>
      <c r="BX168" s="189"/>
      <c r="BY168" s="190"/>
      <c r="BZ168" s="189"/>
      <c r="CA168" s="218"/>
      <c r="CB168" s="34"/>
      <c r="CC168" s="34"/>
      <c r="CD168" s="34"/>
      <c r="CE168" s="34"/>
      <c r="CF168" s="34"/>
      <c r="CG168" s="175"/>
      <c r="CH168" s="104"/>
      <c r="CI168" s="34"/>
      <c r="CJ168" s="172"/>
      <c r="CK168" s="175"/>
      <c r="CL168" s="175"/>
      <c r="CM168" s="104"/>
      <c r="CN168" s="104"/>
      <c r="CO168" s="104"/>
      <c r="CP168" s="104"/>
      <c r="CQ168" s="104"/>
      <c r="CR168" s="104"/>
      <c r="CS168" s="104"/>
      <c r="CT168" s="104"/>
      <c r="CU168" s="104"/>
      <c r="CV168" s="104"/>
      <c r="CW168" s="104"/>
      <c r="CX168" s="104"/>
      <c r="CY168" s="104"/>
      <c r="CZ168" s="104"/>
      <c r="DA168" s="104"/>
      <c r="DB168" s="104"/>
      <c r="DC168" s="104"/>
      <c r="DD168" s="104"/>
      <c r="DE168" s="104"/>
      <c r="DF168" s="104"/>
      <c r="DG168" s="104"/>
      <c r="DH168" s="104"/>
      <c r="DI168" s="104"/>
      <c r="DJ168" s="104"/>
      <c r="DK168" s="104"/>
      <c r="DL168" s="104"/>
      <c r="DM168" s="104"/>
    </row>
    <row r="169" spans="1:117" ht="14.25" customHeight="1" x14ac:dyDescent="0.25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167"/>
      <c r="AD169" s="167"/>
      <c r="AE169" s="71"/>
      <c r="AF169" s="71"/>
      <c r="AG169" s="71"/>
      <c r="AH169" s="71"/>
      <c r="AI169" s="71"/>
      <c r="AJ169" s="71"/>
      <c r="AK169" s="71"/>
      <c r="AL169" s="71"/>
      <c r="AM169" s="71"/>
      <c r="AN169" s="71"/>
      <c r="AO169" s="71"/>
      <c r="AP169" s="71"/>
      <c r="AQ169" s="71"/>
      <c r="AR169" s="71"/>
      <c r="AS169" s="71"/>
      <c r="AT169" s="71"/>
      <c r="AU169" s="71"/>
      <c r="AV169" s="71"/>
      <c r="AW169" s="71"/>
      <c r="AX169" s="71"/>
      <c r="AY169" s="161"/>
      <c r="AZ169" s="161"/>
      <c r="BA169" s="161"/>
      <c r="BB169" s="161"/>
      <c r="BC169" s="71"/>
      <c r="BD169" s="161"/>
      <c r="BE169" s="71"/>
      <c r="BF169" s="71"/>
      <c r="BG169" s="71"/>
      <c r="BH169" s="71"/>
      <c r="BI169" s="181"/>
      <c r="BJ169" s="104"/>
      <c r="BK169" s="104"/>
      <c r="BL169" s="34"/>
      <c r="BM169" s="34"/>
      <c r="BN169" s="34"/>
      <c r="BO169" s="34"/>
      <c r="BP169" s="189"/>
      <c r="BQ169" s="190"/>
      <c r="BR169" s="189"/>
      <c r="BS169" s="189"/>
      <c r="BT169" s="191"/>
      <c r="BU169" s="191"/>
      <c r="BV169" s="189"/>
      <c r="BW169" s="189"/>
      <c r="BX169" s="189"/>
      <c r="BY169" s="190"/>
      <c r="BZ169" s="189"/>
      <c r="CA169" s="218"/>
      <c r="CB169" s="34"/>
      <c r="CC169" s="34"/>
      <c r="CD169" s="34"/>
      <c r="CE169" s="34"/>
      <c r="CF169" s="34"/>
      <c r="CG169" s="175"/>
      <c r="CH169" s="104"/>
      <c r="CI169" s="34"/>
      <c r="CJ169" s="172"/>
      <c r="CK169" s="175"/>
      <c r="CL169" s="175"/>
      <c r="CM169" s="104"/>
      <c r="CN169" s="104"/>
      <c r="CO169" s="104"/>
      <c r="CP169" s="104"/>
      <c r="CQ169" s="104"/>
      <c r="CR169" s="104"/>
      <c r="CS169" s="104"/>
      <c r="CT169" s="104"/>
      <c r="CU169" s="104"/>
      <c r="CV169" s="104"/>
      <c r="CW169" s="104"/>
      <c r="CX169" s="104"/>
      <c r="CY169" s="104"/>
      <c r="CZ169" s="104"/>
      <c r="DA169" s="104"/>
      <c r="DB169" s="104"/>
      <c r="DC169" s="104"/>
      <c r="DD169" s="104"/>
      <c r="DE169" s="104"/>
      <c r="DF169" s="104"/>
      <c r="DG169" s="104"/>
      <c r="DH169" s="104"/>
      <c r="DI169" s="104"/>
      <c r="DJ169" s="104"/>
      <c r="DK169" s="104"/>
      <c r="DL169" s="104"/>
      <c r="DM169" s="104"/>
    </row>
    <row r="170" spans="1:117" ht="14.25" customHeight="1" x14ac:dyDescent="0.25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167"/>
      <c r="AD170" s="167"/>
      <c r="AE170" s="71"/>
      <c r="AF170" s="71"/>
      <c r="AG170" s="71"/>
      <c r="AH170" s="71"/>
      <c r="AI170" s="71"/>
      <c r="AJ170" s="71"/>
      <c r="AK170" s="71"/>
      <c r="AL170" s="71"/>
      <c r="AM170" s="71"/>
      <c r="AN170" s="71"/>
      <c r="AO170" s="71"/>
      <c r="AP170" s="71"/>
      <c r="AQ170" s="71"/>
      <c r="AR170" s="71"/>
      <c r="AS170" s="71"/>
      <c r="AT170" s="71"/>
      <c r="AU170" s="71"/>
      <c r="AV170" s="71"/>
      <c r="AW170" s="71"/>
      <c r="AX170" s="71"/>
      <c r="AY170" s="161"/>
      <c r="AZ170" s="161"/>
      <c r="BA170" s="161"/>
      <c r="BB170" s="161"/>
      <c r="BC170" s="71"/>
      <c r="BD170" s="161"/>
      <c r="BE170" s="71"/>
      <c r="BF170" s="71"/>
      <c r="BG170" s="71"/>
      <c r="BH170" s="71"/>
      <c r="BI170" s="181"/>
      <c r="BJ170" s="104"/>
      <c r="BK170" s="104"/>
      <c r="BL170" s="34"/>
      <c r="BM170" s="34"/>
      <c r="BN170" s="34"/>
      <c r="BO170" s="34"/>
      <c r="BP170" s="189"/>
      <c r="BQ170" s="190"/>
      <c r="BR170" s="189"/>
      <c r="BS170" s="189"/>
      <c r="BT170" s="191"/>
      <c r="BU170" s="191"/>
      <c r="BV170" s="189"/>
      <c r="BW170" s="189"/>
      <c r="BX170" s="189"/>
      <c r="BY170" s="190"/>
      <c r="BZ170" s="189"/>
      <c r="CA170" s="218"/>
      <c r="CB170" s="34"/>
      <c r="CC170" s="34"/>
      <c r="CD170" s="34"/>
      <c r="CE170" s="34"/>
      <c r="CF170" s="34"/>
      <c r="CG170" s="175"/>
      <c r="CH170" s="104"/>
      <c r="CI170" s="34"/>
      <c r="CJ170" s="172"/>
      <c r="CK170" s="175"/>
      <c r="CL170" s="175"/>
      <c r="CM170" s="104"/>
      <c r="CN170" s="104"/>
      <c r="CO170" s="104"/>
      <c r="CP170" s="104"/>
      <c r="CQ170" s="104"/>
      <c r="CR170" s="104"/>
      <c r="CS170" s="104"/>
      <c r="CT170" s="104"/>
      <c r="CU170" s="104"/>
      <c r="CV170" s="104"/>
      <c r="CW170" s="104"/>
      <c r="CX170" s="104"/>
      <c r="CY170" s="104"/>
      <c r="CZ170" s="104"/>
      <c r="DA170" s="104"/>
      <c r="DB170" s="104"/>
      <c r="DC170" s="104"/>
      <c r="DD170" s="104"/>
      <c r="DE170" s="104"/>
      <c r="DF170" s="104"/>
      <c r="DG170" s="104"/>
      <c r="DH170" s="104"/>
      <c r="DI170" s="104"/>
      <c r="DJ170" s="104"/>
      <c r="DK170" s="104"/>
      <c r="DL170" s="104"/>
      <c r="DM170" s="104"/>
    </row>
    <row r="171" spans="1:117" ht="14.25" customHeight="1" x14ac:dyDescent="0.25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167"/>
      <c r="AD171" s="167"/>
      <c r="AE171" s="71"/>
      <c r="AF171" s="71"/>
      <c r="AG171" s="71"/>
      <c r="AH171" s="71"/>
      <c r="AI171" s="71"/>
      <c r="AJ171" s="71"/>
      <c r="AK171" s="71"/>
      <c r="AL171" s="71"/>
      <c r="AM171" s="71"/>
      <c r="AN171" s="71"/>
      <c r="AO171" s="71"/>
      <c r="AP171" s="71"/>
      <c r="AQ171" s="71"/>
      <c r="AR171" s="71"/>
      <c r="AS171" s="71"/>
      <c r="AT171" s="71"/>
      <c r="AU171" s="71"/>
      <c r="AV171" s="71"/>
      <c r="AW171" s="71"/>
      <c r="AX171" s="71"/>
      <c r="AY171" s="161"/>
      <c r="AZ171" s="161"/>
      <c r="BA171" s="161"/>
      <c r="BB171" s="161"/>
      <c r="BC171" s="71"/>
      <c r="BD171" s="161"/>
      <c r="BE171" s="71"/>
      <c r="BF171" s="71"/>
      <c r="BG171" s="71"/>
      <c r="BH171" s="71"/>
      <c r="BI171" s="181"/>
      <c r="BJ171" s="104"/>
      <c r="BK171" s="104"/>
      <c r="BL171" s="34"/>
      <c r="BM171" s="34"/>
      <c r="BN171" s="34"/>
      <c r="BO171" s="34"/>
      <c r="BP171" s="189"/>
      <c r="BQ171" s="190"/>
      <c r="BR171" s="189"/>
      <c r="BS171" s="189"/>
      <c r="BT171" s="191"/>
      <c r="BU171" s="191"/>
      <c r="BV171" s="189"/>
      <c r="BW171" s="189"/>
      <c r="BX171" s="189"/>
      <c r="BY171" s="190"/>
      <c r="BZ171" s="189"/>
      <c r="CA171" s="218"/>
      <c r="CB171" s="34"/>
      <c r="CC171" s="34"/>
      <c r="CD171" s="34"/>
      <c r="CE171" s="34"/>
      <c r="CF171" s="34"/>
      <c r="CG171" s="175"/>
      <c r="CH171" s="104"/>
      <c r="CI171" s="34"/>
      <c r="CJ171" s="172"/>
      <c r="CK171" s="175"/>
      <c r="CL171" s="175"/>
      <c r="CM171" s="104"/>
      <c r="CN171" s="104"/>
      <c r="CO171" s="104"/>
      <c r="CP171" s="104"/>
      <c r="CQ171" s="104"/>
      <c r="CR171" s="104"/>
      <c r="CS171" s="104"/>
      <c r="CT171" s="104"/>
      <c r="CU171" s="104"/>
      <c r="CV171" s="104"/>
      <c r="CW171" s="104"/>
      <c r="CX171" s="104"/>
      <c r="CY171" s="104"/>
      <c r="CZ171" s="104"/>
      <c r="DA171" s="104"/>
      <c r="DB171" s="104"/>
      <c r="DC171" s="104"/>
      <c r="DD171" s="104"/>
      <c r="DE171" s="104"/>
      <c r="DF171" s="104"/>
      <c r="DG171" s="104"/>
      <c r="DH171" s="104"/>
      <c r="DI171" s="104"/>
      <c r="DJ171" s="104"/>
      <c r="DK171" s="104"/>
      <c r="DL171" s="104"/>
      <c r="DM171" s="104"/>
    </row>
    <row r="172" spans="1:117" ht="14.25" customHeight="1" x14ac:dyDescent="0.25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167"/>
      <c r="AD172" s="167"/>
      <c r="AE172" s="71"/>
      <c r="AF172" s="71"/>
      <c r="AG172" s="71"/>
      <c r="AH172" s="71"/>
      <c r="AI172" s="71"/>
      <c r="AJ172" s="71"/>
      <c r="AK172" s="71"/>
      <c r="AL172" s="71"/>
      <c r="AM172" s="71"/>
      <c r="AN172" s="71"/>
      <c r="AO172" s="71"/>
      <c r="AP172" s="71"/>
      <c r="AQ172" s="71"/>
      <c r="AR172" s="71"/>
      <c r="AS172" s="71"/>
      <c r="AT172" s="71"/>
      <c r="AU172" s="71"/>
      <c r="AV172" s="71"/>
      <c r="AW172" s="71"/>
      <c r="AX172" s="71"/>
      <c r="AY172" s="161"/>
      <c r="AZ172" s="161"/>
      <c r="BA172" s="161"/>
      <c r="BB172" s="161"/>
      <c r="BC172" s="71"/>
      <c r="BD172" s="161"/>
      <c r="BE172" s="71"/>
      <c r="BF172" s="71"/>
      <c r="BG172" s="71"/>
      <c r="BH172" s="71"/>
      <c r="BI172" s="181"/>
      <c r="BJ172" s="104"/>
      <c r="BK172" s="104"/>
      <c r="BL172" s="34"/>
      <c r="BM172" s="34"/>
      <c r="BN172" s="34"/>
      <c r="BO172" s="34"/>
      <c r="BP172" s="189"/>
      <c r="BQ172" s="190"/>
      <c r="BR172" s="189"/>
      <c r="BS172" s="189"/>
      <c r="BT172" s="191"/>
      <c r="BU172" s="191"/>
      <c r="BV172" s="189"/>
      <c r="BW172" s="189"/>
      <c r="BX172" s="189"/>
      <c r="BY172" s="190"/>
      <c r="BZ172" s="189"/>
      <c r="CA172" s="218"/>
      <c r="CB172" s="34"/>
      <c r="CC172" s="34"/>
      <c r="CD172" s="34"/>
      <c r="CE172" s="34"/>
      <c r="CF172" s="34"/>
      <c r="CG172" s="175"/>
      <c r="CH172" s="104"/>
      <c r="CI172" s="34"/>
      <c r="CJ172" s="172"/>
      <c r="CK172" s="175"/>
      <c r="CL172" s="175"/>
      <c r="CM172" s="104"/>
      <c r="CN172" s="104"/>
      <c r="CO172" s="104"/>
      <c r="CP172" s="104"/>
      <c r="CQ172" s="104"/>
      <c r="CR172" s="104"/>
      <c r="CS172" s="104"/>
      <c r="CT172" s="104"/>
      <c r="CU172" s="104"/>
      <c r="CV172" s="104"/>
      <c r="CW172" s="104"/>
      <c r="CX172" s="104"/>
      <c r="CY172" s="104"/>
      <c r="CZ172" s="104"/>
      <c r="DA172" s="104"/>
      <c r="DB172" s="104"/>
      <c r="DC172" s="104"/>
      <c r="DD172" s="104"/>
      <c r="DE172" s="104"/>
      <c r="DF172" s="104"/>
      <c r="DG172" s="104"/>
      <c r="DH172" s="104"/>
      <c r="DI172" s="104"/>
      <c r="DJ172" s="104"/>
      <c r="DK172" s="104"/>
      <c r="DL172" s="104"/>
      <c r="DM172" s="104"/>
    </row>
    <row r="173" spans="1:117" ht="14.25" customHeight="1" x14ac:dyDescent="0.25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167"/>
      <c r="AD173" s="167"/>
      <c r="AE173" s="71"/>
      <c r="AF173" s="71"/>
      <c r="AG173" s="71"/>
      <c r="AH173" s="71"/>
      <c r="AI173" s="71"/>
      <c r="AJ173" s="71"/>
      <c r="AK173" s="71"/>
      <c r="AL173" s="71"/>
      <c r="AM173" s="71"/>
      <c r="AN173" s="71"/>
      <c r="AO173" s="71"/>
      <c r="AP173" s="71"/>
      <c r="AQ173" s="71"/>
      <c r="AR173" s="71"/>
      <c r="AS173" s="71"/>
      <c r="AT173" s="71"/>
      <c r="AU173" s="71"/>
      <c r="AV173" s="71"/>
      <c r="AW173" s="71"/>
      <c r="AX173" s="71"/>
      <c r="AY173" s="161"/>
      <c r="AZ173" s="161"/>
      <c r="BA173" s="161"/>
      <c r="BB173" s="161"/>
      <c r="BC173" s="71"/>
      <c r="BD173" s="161"/>
      <c r="BE173" s="71"/>
      <c r="BF173" s="71"/>
      <c r="BG173" s="71"/>
      <c r="BH173" s="71"/>
      <c r="BI173" s="181"/>
      <c r="BJ173" s="104"/>
      <c r="BK173" s="104"/>
      <c r="BL173" s="34"/>
      <c r="BM173" s="34"/>
      <c r="BN173" s="34"/>
      <c r="BO173" s="34"/>
      <c r="BP173" s="189"/>
      <c r="BQ173" s="190"/>
      <c r="BR173" s="189"/>
      <c r="BS173" s="189"/>
      <c r="BT173" s="191"/>
      <c r="BU173" s="191"/>
      <c r="BV173" s="189"/>
      <c r="BW173" s="189"/>
      <c r="BX173" s="189"/>
      <c r="BY173" s="190"/>
      <c r="BZ173" s="189"/>
      <c r="CA173" s="218"/>
      <c r="CB173" s="34"/>
      <c r="CC173" s="34"/>
      <c r="CD173" s="34"/>
      <c r="CE173" s="34"/>
      <c r="CF173" s="34"/>
      <c r="CG173" s="175"/>
      <c r="CH173" s="104"/>
      <c r="CI173" s="34"/>
      <c r="CJ173" s="172"/>
      <c r="CK173" s="175"/>
      <c r="CL173" s="175"/>
      <c r="CM173" s="104"/>
      <c r="CN173" s="104"/>
      <c r="CO173" s="104"/>
      <c r="CP173" s="104"/>
      <c r="CQ173" s="104"/>
      <c r="CR173" s="104"/>
      <c r="CS173" s="104"/>
      <c r="CT173" s="104"/>
      <c r="CU173" s="104"/>
      <c r="CV173" s="104"/>
      <c r="CW173" s="104"/>
      <c r="CX173" s="104"/>
      <c r="CY173" s="104"/>
      <c r="CZ173" s="104"/>
      <c r="DA173" s="104"/>
      <c r="DB173" s="104"/>
      <c r="DC173" s="104"/>
      <c r="DD173" s="104"/>
      <c r="DE173" s="104"/>
      <c r="DF173" s="104"/>
      <c r="DG173" s="104"/>
      <c r="DH173" s="104"/>
      <c r="DI173" s="104"/>
      <c r="DJ173" s="104"/>
      <c r="DK173" s="104"/>
      <c r="DL173" s="104"/>
      <c r="DM173" s="104"/>
    </row>
    <row r="174" spans="1:117" ht="14.25" customHeight="1" x14ac:dyDescent="0.25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167"/>
      <c r="AD174" s="167"/>
      <c r="AE174" s="71"/>
      <c r="AF174" s="71"/>
      <c r="AG174" s="71"/>
      <c r="AH174" s="71"/>
      <c r="AI174" s="71"/>
      <c r="AJ174" s="71"/>
      <c r="AK174" s="71"/>
      <c r="AL174" s="71"/>
      <c r="AM174" s="71"/>
      <c r="AN174" s="71"/>
      <c r="AO174" s="71"/>
      <c r="AP174" s="71"/>
      <c r="AQ174" s="71"/>
      <c r="AR174" s="71"/>
      <c r="AS174" s="71"/>
      <c r="AT174" s="71"/>
      <c r="AU174" s="71"/>
      <c r="AV174" s="71"/>
      <c r="AW174" s="71"/>
      <c r="AX174" s="71"/>
      <c r="AY174" s="161"/>
      <c r="AZ174" s="161"/>
      <c r="BA174" s="161"/>
      <c r="BB174" s="161"/>
      <c r="BC174" s="71"/>
      <c r="BD174" s="161"/>
      <c r="BE174" s="71"/>
      <c r="BF174" s="71"/>
      <c r="BG174" s="71"/>
      <c r="BH174" s="71"/>
      <c r="BI174" s="181"/>
      <c r="BJ174" s="104"/>
      <c r="BK174" s="104"/>
      <c r="BL174" s="34"/>
      <c r="BM174" s="34"/>
      <c r="BN174" s="34"/>
      <c r="BO174" s="34"/>
      <c r="BP174" s="189"/>
      <c r="BQ174" s="190"/>
      <c r="BR174" s="189"/>
      <c r="BS174" s="189"/>
      <c r="BT174" s="191"/>
      <c r="BU174" s="191"/>
      <c r="BV174" s="189"/>
      <c r="BW174" s="189"/>
      <c r="BX174" s="189"/>
      <c r="BY174" s="190"/>
      <c r="BZ174" s="189"/>
      <c r="CA174" s="218"/>
      <c r="CB174" s="34"/>
      <c r="CC174" s="34"/>
      <c r="CD174" s="34"/>
      <c r="CE174" s="34"/>
      <c r="CF174" s="34"/>
      <c r="CG174" s="175"/>
      <c r="CH174" s="104"/>
      <c r="CI174" s="34"/>
      <c r="CJ174" s="172"/>
      <c r="CK174" s="175"/>
      <c r="CL174" s="175"/>
      <c r="CM174" s="104"/>
      <c r="CN174" s="104"/>
      <c r="CO174" s="104"/>
      <c r="CP174" s="104"/>
      <c r="CQ174" s="104"/>
      <c r="CR174" s="104"/>
      <c r="CS174" s="104"/>
      <c r="CT174" s="104"/>
      <c r="CU174" s="104"/>
      <c r="CV174" s="104"/>
      <c r="CW174" s="104"/>
      <c r="CX174" s="104"/>
      <c r="CY174" s="104"/>
      <c r="CZ174" s="104"/>
      <c r="DA174" s="104"/>
      <c r="DB174" s="104"/>
      <c r="DC174" s="104"/>
      <c r="DD174" s="104"/>
      <c r="DE174" s="104"/>
      <c r="DF174" s="104"/>
      <c r="DG174" s="104"/>
      <c r="DH174" s="104"/>
      <c r="DI174" s="104"/>
      <c r="DJ174" s="104"/>
      <c r="DK174" s="104"/>
      <c r="DL174" s="104"/>
      <c r="DM174" s="104"/>
    </row>
    <row r="175" spans="1:117" ht="14.25" customHeight="1" x14ac:dyDescent="0.2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167"/>
      <c r="AD175" s="167"/>
      <c r="AE175" s="71"/>
      <c r="AF175" s="71"/>
      <c r="AG175" s="71"/>
      <c r="AH175" s="71"/>
      <c r="AI175" s="71"/>
      <c r="AJ175" s="71"/>
      <c r="AK175" s="71"/>
      <c r="AL175" s="71"/>
      <c r="AM175" s="71"/>
      <c r="AN175" s="71"/>
      <c r="AO175" s="71"/>
      <c r="AP175" s="71"/>
      <c r="AQ175" s="71"/>
      <c r="AR175" s="71"/>
      <c r="AS175" s="71"/>
      <c r="AT175" s="71"/>
      <c r="AU175" s="71"/>
      <c r="AV175" s="71"/>
      <c r="AW175" s="71"/>
      <c r="AX175" s="71"/>
      <c r="AY175" s="161"/>
      <c r="AZ175" s="161"/>
      <c r="BA175" s="161"/>
      <c r="BB175" s="161"/>
      <c r="BC175" s="71"/>
      <c r="BD175" s="161"/>
      <c r="BE175" s="71"/>
      <c r="BF175" s="71"/>
      <c r="BG175" s="71"/>
      <c r="BH175" s="71"/>
      <c r="BI175" s="181"/>
      <c r="BJ175" s="104"/>
      <c r="BK175" s="104"/>
      <c r="BL175" s="34"/>
      <c r="BM175" s="34"/>
      <c r="BN175" s="34"/>
      <c r="BO175" s="34"/>
      <c r="BP175" s="189"/>
      <c r="BQ175" s="190"/>
      <c r="BR175" s="189"/>
      <c r="BS175" s="189"/>
      <c r="BT175" s="191"/>
      <c r="BU175" s="191"/>
      <c r="BV175" s="189"/>
      <c r="BW175" s="189"/>
      <c r="BX175" s="189"/>
      <c r="BY175" s="190"/>
      <c r="BZ175" s="189"/>
      <c r="CA175" s="218"/>
      <c r="CB175" s="34"/>
      <c r="CC175" s="34"/>
      <c r="CD175" s="34"/>
      <c r="CE175" s="34"/>
      <c r="CF175" s="34"/>
      <c r="CG175" s="175"/>
      <c r="CH175" s="104"/>
      <c r="CI175" s="34"/>
      <c r="CJ175" s="172"/>
      <c r="CK175" s="175"/>
      <c r="CL175" s="175"/>
      <c r="CM175" s="104"/>
      <c r="CN175" s="104"/>
      <c r="CO175" s="104"/>
      <c r="CP175" s="104"/>
      <c r="CQ175" s="104"/>
      <c r="CR175" s="104"/>
      <c r="CS175" s="104"/>
      <c r="CT175" s="104"/>
      <c r="CU175" s="104"/>
      <c r="CV175" s="104"/>
      <c r="CW175" s="104"/>
      <c r="CX175" s="104"/>
      <c r="CY175" s="104"/>
      <c r="CZ175" s="104"/>
      <c r="DA175" s="104"/>
      <c r="DB175" s="104"/>
      <c r="DC175" s="104"/>
      <c r="DD175" s="104"/>
      <c r="DE175" s="104"/>
      <c r="DF175" s="104"/>
      <c r="DG175" s="104"/>
      <c r="DH175" s="104"/>
      <c r="DI175" s="104"/>
      <c r="DJ175" s="104"/>
      <c r="DK175" s="104"/>
      <c r="DL175" s="104"/>
      <c r="DM175" s="104"/>
    </row>
    <row r="176" spans="1:117" ht="14.25" customHeight="1" x14ac:dyDescent="0.25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167"/>
      <c r="AD176" s="167"/>
      <c r="AE176" s="71"/>
      <c r="AF176" s="71"/>
      <c r="AG176" s="71"/>
      <c r="AH176" s="71"/>
      <c r="AI176" s="71"/>
      <c r="AJ176" s="71"/>
      <c r="AK176" s="71"/>
      <c r="AL176" s="71"/>
      <c r="AM176" s="71"/>
      <c r="AN176" s="71"/>
      <c r="AO176" s="71"/>
      <c r="AP176" s="71"/>
      <c r="AQ176" s="71"/>
      <c r="AR176" s="71"/>
      <c r="AS176" s="71"/>
      <c r="AT176" s="71"/>
      <c r="AU176" s="71"/>
      <c r="AV176" s="71"/>
      <c r="AW176" s="71"/>
      <c r="AX176" s="71"/>
      <c r="AY176" s="161"/>
      <c r="AZ176" s="161"/>
      <c r="BA176" s="161"/>
      <c r="BB176" s="161"/>
      <c r="BC176" s="71"/>
      <c r="BD176" s="161"/>
      <c r="BE176" s="71"/>
      <c r="BF176" s="71"/>
      <c r="BG176" s="71"/>
      <c r="BH176" s="71"/>
      <c r="BI176" s="181"/>
      <c r="BJ176" s="104"/>
      <c r="BK176" s="104"/>
      <c r="BL176" s="34"/>
      <c r="BM176" s="34"/>
      <c r="BN176" s="34"/>
      <c r="BO176" s="34"/>
      <c r="BP176" s="189"/>
      <c r="BQ176" s="190"/>
      <c r="BR176" s="189"/>
      <c r="BS176" s="189"/>
      <c r="BT176" s="191"/>
      <c r="BU176" s="191"/>
      <c r="BV176" s="189"/>
      <c r="BW176" s="189"/>
      <c r="BX176" s="189"/>
      <c r="BY176" s="190"/>
      <c r="BZ176" s="189"/>
      <c r="CA176" s="218"/>
      <c r="CB176" s="34"/>
      <c r="CC176" s="34"/>
      <c r="CD176" s="34"/>
      <c r="CE176" s="34"/>
      <c r="CF176" s="34"/>
      <c r="CG176" s="175"/>
      <c r="CH176" s="104"/>
      <c r="CI176" s="34"/>
      <c r="CJ176" s="172"/>
      <c r="CK176" s="175"/>
      <c r="CL176" s="175"/>
      <c r="CM176" s="104"/>
      <c r="CN176" s="104"/>
      <c r="CO176" s="104"/>
      <c r="CP176" s="104"/>
      <c r="CQ176" s="104"/>
      <c r="CR176" s="104"/>
      <c r="CS176" s="104"/>
      <c r="CT176" s="104"/>
      <c r="CU176" s="104"/>
      <c r="CV176" s="104"/>
      <c r="CW176" s="104"/>
      <c r="CX176" s="104"/>
      <c r="CY176" s="104"/>
      <c r="CZ176" s="104"/>
      <c r="DA176" s="104"/>
      <c r="DB176" s="104"/>
      <c r="DC176" s="104"/>
      <c r="DD176" s="104"/>
      <c r="DE176" s="104"/>
      <c r="DF176" s="104"/>
      <c r="DG176" s="104"/>
      <c r="DH176" s="104"/>
      <c r="DI176" s="104"/>
      <c r="DJ176" s="104"/>
      <c r="DK176" s="104"/>
      <c r="DL176" s="104"/>
      <c r="DM176" s="104"/>
    </row>
    <row r="177" spans="1:117" ht="14.25" customHeight="1" x14ac:dyDescent="0.25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167"/>
      <c r="AD177" s="167"/>
      <c r="AE177" s="71"/>
      <c r="AF177" s="71"/>
      <c r="AG177" s="71"/>
      <c r="AH177" s="71"/>
      <c r="AI177" s="71"/>
      <c r="AJ177" s="71"/>
      <c r="AK177" s="71"/>
      <c r="AL177" s="71"/>
      <c r="AM177" s="71"/>
      <c r="AN177" s="71"/>
      <c r="AO177" s="71"/>
      <c r="AP177" s="71"/>
      <c r="AQ177" s="71"/>
      <c r="AR177" s="71"/>
      <c r="AS177" s="71"/>
      <c r="AT177" s="71"/>
      <c r="AU177" s="71"/>
      <c r="AV177" s="71"/>
      <c r="AW177" s="71"/>
      <c r="AX177" s="71"/>
      <c r="AY177" s="161"/>
      <c r="AZ177" s="161"/>
      <c r="BA177" s="161"/>
      <c r="BB177" s="161"/>
      <c r="BC177" s="71"/>
      <c r="BD177" s="161"/>
      <c r="BE177" s="71"/>
      <c r="BF177" s="71"/>
      <c r="BG177" s="71"/>
      <c r="BH177" s="71"/>
      <c r="BI177" s="181"/>
      <c r="BJ177" s="104"/>
      <c r="BK177" s="104"/>
      <c r="BL177" s="34"/>
      <c r="BM177" s="34"/>
      <c r="BN177" s="34"/>
      <c r="BO177" s="34"/>
      <c r="BP177" s="189"/>
      <c r="BQ177" s="190"/>
      <c r="BR177" s="189"/>
      <c r="BS177" s="189"/>
      <c r="BT177" s="191"/>
      <c r="BU177" s="191"/>
      <c r="BV177" s="189"/>
      <c r="BW177" s="189"/>
      <c r="BX177" s="189"/>
      <c r="BY177" s="190"/>
      <c r="BZ177" s="189"/>
      <c r="CA177" s="218"/>
      <c r="CB177" s="34"/>
      <c r="CC177" s="34"/>
      <c r="CD177" s="34"/>
      <c r="CE177" s="34"/>
      <c r="CF177" s="34"/>
      <c r="CG177" s="175"/>
      <c r="CH177" s="104"/>
      <c r="CI177" s="34"/>
      <c r="CJ177" s="172"/>
      <c r="CK177" s="175"/>
      <c r="CL177" s="175"/>
      <c r="CM177" s="104"/>
      <c r="CN177" s="104"/>
      <c r="CO177" s="104"/>
      <c r="CP177" s="104"/>
      <c r="CQ177" s="104"/>
      <c r="CR177" s="104"/>
      <c r="CS177" s="104"/>
      <c r="CT177" s="104"/>
      <c r="CU177" s="104"/>
      <c r="CV177" s="104"/>
      <c r="CW177" s="104"/>
      <c r="CX177" s="104"/>
      <c r="CY177" s="104"/>
      <c r="CZ177" s="104"/>
      <c r="DA177" s="104"/>
      <c r="DB177" s="104"/>
      <c r="DC177" s="104"/>
      <c r="DD177" s="104"/>
      <c r="DE177" s="104"/>
      <c r="DF177" s="104"/>
      <c r="DG177" s="104"/>
      <c r="DH177" s="104"/>
      <c r="DI177" s="104"/>
      <c r="DJ177" s="104"/>
      <c r="DK177" s="104"/>
      <c r="DL177" s="104"/>
      <c r="DM177" s="104"/>
    </row>
    <row r="178" spans="1:117" ht="14.25" customHeight="1" x14ac:dyDescent="0.25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167"/>
      <c r="AD178" s="167"/>
      <c r="AE178" s="71"/>
      <c r="AF178" s="71"/>
      <c r="AG178" s="71"/>
      <c r="AH178" s="71"/>
      <c r="AI178" s="71"/>
      <c r="AJ178" s="71"/>
      <c r="AK178" s="71"/>
      <c r="AL178" s="71"/>
      <c r="AM178" s="71"/>
      <c r="AN178" s="71"/>
      <c r="AO178" s="71"/>
      <c r="AP178" s="71"/>
      <c r="AQ178" s="71"/>
      <c r="AR178" s="71"/>
      <c r="AS178" s="71"/>
      <c r="AT178" s="71"/>
      <c r="AU178" s="71"/>
      <c r="AV178" s="71"/>
      <c r="AW178" s="71"/>
      <c r="AX178" s="71"/>
      <c r="AY178" s="161"/>
      <c r="AZ178" s="161"/>
      <c r="BA178" s="161"/>
      <c r="BB178" s="161"/>
      <c r="BC178" s="71"/>
      <c r="BD178" s="161"/>
      <c r="BE178" s="71"/>
      <c r="BF178" s="71"/>
      <c r="BG178" s="71"/>
      <c r="BH178" s="71"/>
      <c r="BI178" s="181"/>
      <c r="BJ178" s="104"/>
      <c r="BK178" s="104"/>
      <c r="BL178" s="34"/>
      <c r="BM178" s="34"/>
      <c r="BN178" s="34"/>
      <c r="BO178" s="34"/>
      <c r="BP178" s="189"/>
      <c r="BQ178" s="190"/>
      <c r="BR178" s="189"/>
      <c r="BS178" s="189"/>
      <c r="BT178" s="191"/>
      <c r="BU178" s="191"/>
      <c r="BV178" s="189"/>
      <c r="BW178" s="189"/>
      <c r="BX178" s="189"/>
      <c r="BY178" s="190"/>
      <c r="BZ178" s="189"/>
      <c r="CA178" s="218"/>
      <c r="CB178" s="34"/>
      <c r="CC178" s="34"/>
      <c r="CD178" s="34"/>
      <c r="CE178" s="34"/>
      <c r="CF178" s="34"/>
      <c r="CG178" s="175"/>
      <c r="CH178" s="104"/>
      <c r="CI178" s="34"/>
      <c r="CJ178" s="172"/>
      <c r="CK178" s="175"/>
      <c r="CL178" s="175"/>
      <c r="CM178" s="104"/>
      <c r="CN178" s="104"/>
      <c r="CO178" s="104"/>
      <c r="CP178" s="104"/>
      <c r="CQ178" s="104"/>
      <c r="CR178" s="104"/>
      <c r="CS178" s="104"/>
      <c r="CT178" s="104"/>
      <c r="CU178" s="104"/>
      <c r="CV178" s="104"/>
      <c r="CW178" s="104"/>
      <c r="CX178" s="104"/>
      <c r="CY178" s="104"/>
      <c r="CZ178" s="104"/>
      <c r="DA178" s="104"/>
      <c r="DB178" s="104"/>
      <c r="DC178" s="104"/>
      <c r="DD178" s="104"/>
      <c r="DE178" s="104"/>
      <c r="DF178" s="104"/>
      <c r="DG178" s="104"/>
      <c r="DH178" s="104"/>
      <c r="DI178" s="104"/>
      <c r="DJ178" s="104"/>
      <c r="DK178" s="104"/>
      <c r="DL178" s="104"/>
      <c r="DM178" s="104"/>
    </row>
    <row r="179" spans="1:117" ht="14.25" customHeight="1" x14ac:dyDescent="0.25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167"/>
      <c r="AD179" s="167"/>
      <c r="AE179" s="71"/>
      <c r="AF179" s="71"/>
      <c r="AG179" s="71"/>
      <c r="AH179" s="71"/>
      <c r="AI179" s="71"/>
      <c r="AJ179" s="71"/>
      <c r="AK179" s="71"/>
      <c r="AL179" s="71"/>
      <c r="AM179" s="71"/>
      <c r="AN179" s="71"/>
      <c r="AO179" s="71"/>
      <c r="AP179" s="71"/>
      <c r="AQ179" s="71"/>
      <c r="AR179" s="71"/>
      <c r="AS179" s="71"/>
      <c r="AT179" s="71"/>
      <c r="AU179" s="71"/>
      <c r="AV179" s="71"/>
      <c r="AW179" s="71"/>
      <c r="AX179" s="71"/>
      <c r="AY179" s="161"/>
      <c r="AZ179" s="161"/>
      <c r="BA179" s="161"/>
      <c r="BB179" s="161"/>
      <c r="BC179" s="71"/>
      <c r="BD179" s="161"/>
      <c r="BE179" s="71"/>
      <c r="BF179" s="71"/>
      <c r="BG179" s="71"/>
      <c r="BH179" s="71"/>
      <c r="BI179" s="181"/>
      <c r="BJ179" s="104"/>
      <c r="BK179" s="104"/>
      <c r="BL179" s="34"/>
      <c r="BM179" s="34"/>
      <c r="BN179" s="34"/>
      <c r="BO179" s="34"/>
      <c r="BP179" s="189"/>
      <c r="BQ179" s="190"/>
      <c r="BR179" s="189"/>
      <c r="BS179" s="189"/>
      <c r="BT179" s="191"/>
      <c r="BU179" s="191"/>
      <c r="BV179" s="189"/>
      <c r="BW179" s="189"/>
      <c r="BX179" s="189"/>
      <c r="BY179" s="190"/>
      <c r="BZ179" s="189"/>
      <c r="CA179" s="218"/>
      <c r="CB179" s="34"/>
      <c r="CC179" s="34"/>
      <c r="CD179" s="34"/>
      <c r="CE179" s="34"/>
      <c r="CF179" s="34"/>
      <c r="CG179" s="175"/>
      <c r="CH179" s="104"/>
      <c r="CI179" s="34"/>
      <c r="CJ179" s="172"/>
      <c r="CK179" s="175"/>
      <c r="CL179" s="175"/>
      <c r="CM179" s="104"/>
      <c r="CN179" s="104"/>
      <c r="CO179" s="104"/>
      <c r="CP179" s="104"/>
      <c r="CQ179" s="104"/>
      <c r="CR179" s="104"/>
      <c r="CS179" s="104"/>
      <c r="CT179" s="104"/>
      <c r="CU179" s="104"/>
      <c r="CV179" s="104"/>
      <c r="CW179" s="104"/>
      <c r="CX179" s="104"/>
      <c r="CY179" s="104"/>
      <c r="CZ179" s="104"/>
      <c r="DA179" s="104"/>
      <c r="DB179" s="104"/>
      <c r="DC179" s="104"/>
      <c r="DD179" s="104"/>
      <c r="DE179" s="104"/>
      <c r="DF179" s="104"/>
      <c r="DG179" s="104"/>
      <c r="DH179" s="104"/>
      <c r="DI179" s="104"/>
      <c r="DJ179" s="104"/>
      <c r="DK179" s="104"/>
      <c r="DL179" s="104"/>
      <c r="DM179" s="104"/>
    </row>
    <row r="180" spans="1:117" ht="14.25" customHeight="1" x14ac:dyDescent="0.25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167"/>
      <c r="AD180" s="167"/>
      <c r="AE180" s="71"/>
      <c r="AF180" s="71"/>
      <c r="AG180" s="71"/>
      <c r="AH180" s="71"/>
      <c r="AI180" s="71"/>
      <c r="AJ180" s="71"/>
      <c r="AK180" s="71"/>
      <c r="AL180" s="71"/>
      <c r="AM180" s="71"/>
      <c r="AN180" s="71"/>
      <c r="AO180" s="71"/>
      <c r="AP180" s="71"/>
      <c r="AQ180" s="71"/>
      <c r="AR180" s="71"/>
      <c r="AS180" s="71"/>
      <c r="AT180" s="71"/>
      <c r="AU180" s="71"/>
      <c r="AV180" s="71"/>
      <c r="AW180" s="71"/>
      <c r="AX180" s="71"/>
      <c r="AY180" s="161"/>
      <c r="AZ180" s="161"/>
      <c r="BA180" s="161"/>
      <c r="BB180" s="161"/>
      <c r="BC180" s="71"/>
      <c r="BD180" s="161"/>
      <c r="BE180" s="71"/>
      <c r="BF180" s="71"/>
      <c r="BG180" s="71"/>
      <c r="BH180" s="71"/>
      <c r="BI180" s="181"/>
      <c r="BJ180" s="104"/>
      <c r="BK180" s="104"/>
      <c r="BL180" s="34"/>
      <c r="BM180" s="34"/>
      <c r="BN180" s="34"/>
      <c r="BO180" s="34"/>
      <c r="BP180" s="189"/>
      <c r="BQ180" s="190"/>
      <c r="BR180" s="189"/>
      <c r="BS180" s="189"/>
      <c r="BT180" s="191"/>
      <c r="BU180" s="191"/>
      <c r="BV180" s="189"/>
      <c r="BW180" s="189"/>
      <c r="BX180" s="189"/>
      <c r="BY180" s="190"/>
      <c r="BZ180" s="189"/>
      <c r="CA180" s="218"/>
      <c r="CB180" s="34"/>
      <c r="CC180" s="34"/>
      <c r="CD180" s="34"/>
      <c r="CE180" s="34"/>
      <c r="CF180" s="34"/>
      <c r="CG180" s="175"/>
      <c r="CH180" s="104"/>
      <c r="CI180" s="34"/>
      <c r="CJ180" s="172"/>
      <c r="CK180" s="175"/>
      <c r="CL180" s="175"/>
      <c r="CM180" s="104"/>
      <c r="CN180" s="104"/>
      <c r="CO180" s="104"/>
      <c r="CP180" s="104"/>
      <c r="CQ180" s="104"/>
      <c r="CR180" s="104"/>
      <c r="CS180" s="104"/>
      <c r="CT180" s="104"/>
      <c r="CU180" s="104"/>
      <c r="CV180" s="104"/>
      <c r="CW180" s="104"/>
      <c r="CX180" s="104"/>
      <c r="CY180" s="104"/>
      <c r="CZ180" s="104"/>
      <c r="DA180" s="104"/>
      <c r="DB180" s="104"/>
      <c r="DC180" s="104"/>
      <c r="DD180" s="104"/>
      <c r="DE180" s="104"/>
      <c r="DF180" s="104"/>
      <c r="DG180" s="104"/>
      <c r="DH180" s="104"/>
      <c r="DI180" s="104"/>
      <c r="DJ180" s="104"/>
      <c r="DK180" s="104"/>
      <c r="DL180" s="104"/>
      <c r="DM180" s="104"/>
    </row>
    <row r="181" spans="1:117" ht="14.25" customHeight="1" x14ac:dyDescent="0.25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167"/>
      <c r="AD181" s="167"/>
      <c r="AE181" s="71"/>
      <c r="AF181" s="71"/>
      <c r="AG181" s="71"/>
      <c r="AH181" s="71"/>
      <c r="AI181" s="71"/>
      <c r="AJ181" s="71"/>
      <c r="AK181" s="71"/>
      <c r="AL181" s="71"/>
      <c r="AM181" s="71"/>
      <c r="AN181" s="71"/>
      <c r="AO181" s="71"/>
      <c r="AP181" s="71"/>
      <c r="AQ181" s="71"/>
      <c r="AR181" s="71"/>
      <c r="AS181" s="71"/>
      <c r="AT181" s="71"/>
      <c r="AU181" s="71"/>
      <c r="AV181" s="71"/>
      <c r="AW181" s="71"/>
      <c r="AX181" s="71"/>
      <c r="AY181" s="161"/>
      <c r="AZ181" s="161"/>
      <c r="BA181" s="161"/>
      <c r="BB181" s="161"/>
      <c r="BC181" s="71"/>
      <c r="BD181" s="161"/>
      <c r="BE181" s="71"/>
      <c r="BF181" s="71"/>
      <c r="BG181" s="71"/>
      <c r="BH181" s="71"/>
      <c r="BI181" s="181"/>
      <c r="BJ181" s="104"/>
      <c r="BK181" s="104"/>
      <c r="BL181" s="34"/>
      <c r="BM181" s="34"/>
      <c r="BN181" s="34"/>
      <c r="BO181" s="34"/>
      <c r="BP181" s="189"/>
      <c r="BQ181" s="190"/>
      <c r="BR181" s="189"/>
      <c r="BS181" s="189"/>
      <c r="BT181" s="191"/>
      <c r="BU181" s="191"/>
      <c r="BV181" s="189"/>
      <c r="BW181" s="189"/>
      <c r="BX181" s="189"/>
      <c r="BY181" s="190"/>
      <c r="BZ181" s="189"/>
      <c r="CA181" s="218"/>
      <c r="CB181" s="34"/>
      <c r="CC181" s="34"/>
      <c r="CD181" s="34"/>
      <c r="CE181" s="34"/>
      <c r="CF181" s="34"/>
      <c r="CG181" s="175"/>
      <c r="CH181" s="104"/>
      <c r="CI181" s="34"/>
      <c r="CJ181" s="172"/>
      <c r="CK181" s="175"/>
      <c r="CL181" s="175"/>
      <c r="CM181" s="104"/>
      <c r="CN181" s="104"/>
      <c r="CO181" s="104"/>
      <c r="CP181" s="104"/>
      <c r="CQ181" s="104"/>
      <c r="CR181" s="104"/>
      <c r="CS181" s="104"/>
      <c r="CT181" s="104"/>
      <c r="CU181" s="104"/>
      <c r="CV181" s="104"/>
      <c r="CW181" s="104"/>
      <c r="CX181" s="104"/>
      <c r="CY181" s="104"/>
      <c r="CZ181" s="104"/>
      <c r="DA181" s="104"/>
      <c r="DB181" s="104"/>
      <c r="DC181" s="104"/>
      <c r="DD181" s="104"/>
      <c r="DE181" s="104"/>
      <c r="DF181" s="104"/>
      <c r="DG181" s="104"/>
      <c r="DH181" s="104"/>
      <c r="DI181" s="104"/>
      <c r="DJ181" s="104"/>
      <c r="DK181" s="104"/>
      <c r="DL181" s="104"/>
      <c r="DM181" s="104"/>
    </row>
    <row r="182" spans="1:117" ht="14.25" customHeight="1" x14ac:dyDescent="0.25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167"/>
      <c r="AD182" s="167"/>
      <c r="AE182" s="71"/>
      <c r="AF182" s="71"/>
      <c r="AG182" s="71"/>
      <c r="AH182" s="71"/>
      <c r="AI182" s="71"/>
      <c r="AJ182" s="71"/>
      <c r="AK182" s="71"/>
      <c r="AL182" s="71"/>
      <c r="AM182" s="71"/>
      <c r="AN182" s="71"/>
      <c r="AO182" s="71"/>
      <c r="AP182" s="71"/>
      <c r="AQ182" s="71"/>
      <c r="AR182" s="71"/>
      <c r="AS182" s="71"/>
      <c r="AT182" s="71"/>
      <c r="AU182" s="71"/>
      <c r="AV182" s="71"/>
      <c r="AW182" s="71"/>
      <c r="AX182" s="71"/>
      <c r="AY182" s="161"/>
      <c r="AZ182" s="161"/>
      <c r="BA182" s="161"/>
      <c r="BB182" s="161"/>
      <c r="BC182" s="71"/>
      <c r="BD182" s="161"/>
      <c r="BE182" s="71"/>
      <c r="BF182" s="71"/>
      <c r="BG182" s="71"/>
      <c r="BH182" s="71"/>
      <c r="BI182" s="181"/>
      <c r="BJ182" s="104"/>
      <c r="BK182" s="104"/>
      <c r="BL182" s="34"/>
      <c r="BM182" s="34"/>
      <c r="BN182" s="34"/>
      <c r="BO182" s="34"/>
      <c r="BP182" s="189"/>
      <c r="BQ182" s="190"/>
      <c r="BR182" s="189"/>
      <c r="BS182" s="189"/>
      <c r="BT182" s="191"/>
      <c r="BU182" s="191"/>
      <c r="BV182" s="189"/>
      <c r="BW182" s="189"/>
      <c r="BX182" s="189"/>
      <c r="BY182" s="190"/>
      <c r="BZ182" s="189"/>
      <c r="CA182" s="218"/>
      <c r="CB182" s="34"/>
      <c r="CC182" s="34"/>
      <c r="CD182" s="34"/>
      <c r="CE182" s="34"/>
      <c r="CF182" s="34"/>
      <c r="CG182" s="175"/>
      <c r="CH182" s="104"/>
      <c r="CI182" s="34"/>
      <c r="CJ182" s="172"/>
      <c r="CK182" s="175"/>
      <c r="CL182" s="175"/>
      <c r="CM182" s="104"/>
      <c r="CN182" s="104"/>
      <c r="CO182" s="104"/>
      <c r="CP182" s="104"/>
      <c r="CQ182" s="104"/>
      <c r="CR182" s="104"/>
      <c r="CS182" s="104"/>
      <c r="CT182" s="104"/>
      <c r="CU182" s="104"/>
      <c r="CV182" s="104"/>
      <c r="CW182" s="104"/>
      <c r="CX182" s="104"/>
      <c r="CY182" s="104"/>
      <c r="CZ182" s="104"/>
      <c r="DA182" s="104"/>
      <c r="DB182" s="104"/>
      <c r="DC182" s="104"/>
      <c r="DD182" s="104"/>
      <c r="DE182" s="104"/>
      <c r="DF182" s="104"/>
      <c r="DG182" s="104"/>
      <c r="DH182" s="104"/>
      <c r="DI182" s="104"/>
      <c r="DJ182" s="104"/>
      <c r="DK182" s="104"/>
      <c r="DL182" s="104"/>
      <c r="DM182" s="104"/>
    </row>
    <row r="183" spans="1:117" ht="14.25" customHeight="1" x14ac:dyDescent="0.25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167"/>
      <c r="AD183" s="167"/>
      <c r="AE183" s="71"/>
      <c r="AF183" s="71"/>
      <c r="AG183" s="71"/>
      <c r="AH183" s="71"/>
      <c r="AI183" s="71"/>
      <c r="AJ183" s="71"/>
      <c r="AK183" s="71"/>
      <c r="AL183" s="71"/>
      <c r="AM183" s="71"/>
      <c r="AN183" s="71"/>
      <c r="AO183" s="71"/>
      <c r="AP183" s="71"/>
      <c r="AQ183" s="71"/>
      <c r="AR183" s="71"/>
      <c r="AS183" s="71"/>
      <c r="AT183" s="71"/>
      <c r="AU183" s="71"/>
      <c r="AV183" s="71"/>
      <c r="AW183" s="71"/>
      <c r="AX183" s="71"/>
      <c r="AY183" s="161"/>
      <c r="AZ183" s="161"/>
      <c r="BA183" s="161"/>
      <c r="BB183" s="161"/>
      <c r="BC183" s="71"/>
      <c r="BD183" s="161"/>
      <c r="BE183" s="71"/>
      <c r="BF183" s="71"/>
      <c r="BG183" s="71"/>
      <c r="BH183" s="71"/>
      <c r="BI183" s="181"/>
      <c r="BJ183" s="104"/>
      <c r="BK183" s="104"/>
      <c r="BL183" s="34"/>
      <c r="BM183" s="34"/>
      <c r="BN183" s="34"/>
      <c r="BO183" s="34"/>
      <c r="BP183" s="189"/>
      <c r="BQ183" s="190"/>
      <c r="BR183" s="189"/>
      <c r="BS183" s="189"/>
      <c r="BT183" s="191"/>
      <c r="BU183" s="191"/>
      <c r="BV183" s="189"/>
      <c r="BW183" s="189"/>
      <c r="BX183" s="189"/>
      <c r="BY183" s="190"/>
      <c r="BZ183" s="189"/>
      <c r="CA183" s="218"/>
      <c r="CB183" s="34"/>
      <c r="CC183" s="34"/>
      <c r="CD183" s="34"/>
      <c r="CE183" s="34"/>
      <c r="CF183" s="34"/>
      <c r="CG183" s="175"/>
      <c r="CH183" s="104"/>
      <c r="CI183" s="34"/>
      <c r="CJ183" s="172"/>
      <c r="CK183" s="175"/>
      <c r="CL183" s="175"/>
      <c r="CM183" s="104"/>
      <c r="CN183" s="104"/>
      <c r="CO183" s="104"/>
      <c r="CP183" s="104"/>
      <c r="CQ183" s="104"/>
      <c r="CR183" s="104"/>
      <c r="CS183" s="104"/>
      <c r="CT183" s="104"/>
      <c r="CU183" s="104"/>
      <c r="CV183" s="104"/>
      <c r="CW183" s="104"/>
      <c r="CX183" s="104"/>
      <c r="CY183" s="104"/>
      <c r="CZ183" s="104"/>
      <c r="DA183" s="104"/>
      <c r="DB183" s="104"/>
      <c r="DC183" s="104"/>
      <c r="DD183" s="104"/>
      <c r="DE183" s="104"/>
      <c r="DF183" s="104"/>
      <c r="DG183" s="104"/>
      <c r="DH183" s="104"/>
      <c r="DI183" s="104"/>
      <c r="DJ183" s="104"/>
      <c r="DK183" s="104"/>
      <c r="DL183" s="104"/>
      <c r="DM183" s="104"/>
    </row>
    <row r="184" spans="1:117" ht="14.25" customHeight="1" x14ac:dyDescent="0.25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167"/>
      <c r="AD184" s="167"/>
      <c r="AE184" s="71"/>
      <c r="AF184" s="71"/>
      <c r="AG184" s="71"/>
      <c r="AH184" s="71"/>
      <c r="AI184" s="71"/>
      <c r="AJ184" s="71"/>
      <c r="AK184" s="71"/>
      <c r="AL184" s="71"/>
      <c r="AM184" s="71"/>
      <c r="AN184" s="71"/>
      <c r="AO184" s="71"/>
      <c r="AP184" s="71"/>
      <c r="AQ184" s="71"/>
      <c r="AR184" s="71"/>
      <c r="AS184" s="71"/>
      <c r="AT184" s="71"/>
      <c r="AU184" s="71"/>
      <c r="AV184" s="71"/>
      <c r="AW184" s="71"/>
      <c r="AX184" s="71"/>
      <c r="AY184" s="161"/>
      <c r="AZ184" s="161"/>
      <c r="BA184" s="161"/>
      <c r="BB184" s="161"/>
      <c r="BC184" s="71"/>
      <c r="BD184" s="161"/>
      <c r="BE184" s="71"/>
      <c r="BF184" s="71"/>
      <c r="BG184" s="71"/>
      <c r="BH184" s="71"/>
      <c r="BI184" s="181"/>
      <c r="BJ184" s="104"/>
      <c r="BK184" s="104"/>
      <c r="BL184" s="34"/>
      <c r="BM184" s="34"/>
      <c r="BN184" s="34"/>
      <c r="BO184" s="34"/>
      <c r="BP184" s="189"/>
      <c r="BQ184" s="190"/>
      <c r="BR184" s="189"/>
      <c r="BS184" s="189"/>
      <c r="BT184" s="191"/>
      <c r="BU184" s="191"/>
      <c r="BV184" s="189"/>
      <c r="BW184" s="189"/>
      <c r="BX184" s="189"/>
      <c r="BY184" s="190"/>
      <c r="BZ184" s="189"/>
      <c r="CA184" s="218"/>
      <c r="CB184" s="34"/>
      <c r="CC184" s="34"/>
      <c r="CD184" s="34"/>
      <c r="CE184" s="34"/>
      <c r="CF184" s="34"/>
      <c r="CG184" s="175"/>
      <c r="CH184" s="104"/>
      <c r="CI184" s="34"/>
      <c r="CJ184" s="172"/>
      <c r="CK184" s="175"/>
      <c r="CL184" s="175"/>
      <c r="CM184" s="104"/>
      <c r="CN184" s="104"/>
      <c r="CO184" s="104"/>
      <c r="CP184" s="104"/>
      <c r="CQ184" s="104"/>
      <c r="CR184" s="104"/>
      <c r="CS184" s="104"/>
      <c r="CT184" s="104"/>
      <c r="CU184" s="104"/>
      <c r="CV184" s="104"/>
      <c r="CW184" s="104"/>
      <c r="CX184" s="104"/>
      <c r="CY184" s="104"/>
      <c r="CZ184" s="104"/>
      <c r="DA184" s="104"/>
      <c r="DB184" s="104"/>
      <c r="DC184" s="104"/>
      <c r="DD184" s="104"/>
      <c r="DE184" s="104"/>
      <c r="DF184" s="104"/>
      <c r="DG184" s="104"/>
      <c r="DH184" s="104"/>
      <c r="DI184" s="104"/>
      <c r="DJ184" s="104"/>
      <c r="DK184" s="104"/>
      <c r="DL184" s="104"/>
      <c r="DM184" s="104"/>
    </row>
    <row r="185" spans="1:117" ht="14.25" customHeight="1" x14ac:dyDescent="0.2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167"/>
      <c r="AD185" s="167"/>
      <c r="AE185" s="71"/>
      <c r="AF185" s="71"/>
      <c r="AG185" s="71"/>
      <c r="AH185" s="71"/>
      <c r="AI185" s="71"/>
      <c r="AJ185" s="71"/>
      <c r="AK185" s="71"/>
      <c r="AL185" s="71"/>
      <c r="AM185" s="71"/>
      <c r="AN185" s="71"/>
      <c r="AO185" s="71"/>
      <c r="AP185" s="71"/>
      <c r="AQ185" s="71"/>
      <c r="AR185" s="71"/>
      <c r="AS185" s="71"/>
      <c r="AT185" s="71"/>
      <c r="AU185" s="71"/>
      <c r="AV185" s="71"/>
      <c r="AW185" s="71"/>
      <c r="AX185" s="71"/>
      <c r="AY185" s="161"/>
      <c r="AZ185" s="161"/>
      <c r="BA185" s="161"/>
      <c r="BB185" s="161"/>
      <c r="BC185" s="71"/>
      <c r="BD185" s="161"/>
      <c r="BE185" s="71"/>
      <c r="BF185" s="71"/>
      <c r="BG185" s="71"/>
      <c r="BH185" s="71"/>
      <c r="BI185" s="181"/>
      <c r="BJ185" s="104"/>
      <c r="BK185" s="104"/>
      <c r="BL185" s="34"/>
      <c r="BM185" s="34"/>
      <c r="BN185" s="34"/>
      <c r="BO185" s="34"/>
      <c r="BP185" s="189"/>
      <c r="BQ185" s="190"/>
      <c r="BR185" s="189"/>
      <c r="BS185" s="189"/>
      <c r="BT185" s="191"/>
      <c r="BU185" s="191"/>
      <c r="BV185" s="189"/>
      <c r="BW185" s="189"/>
      <c r="BX185" s="189"/>
      <c r="BY185" s="190"/>
      <c r="BZ185" s="189"/>
      <c r="CA185" s="218"/>
      <c r="CB185" s="34"/>
      <c r="CC185" s="34"/>
      <c r="CD185" s="34"/>
      <c r="CE185" s="34"/>
      <c r="CF185" s="34"/>
      <c r="CG185" s="175"/>
      <c r="CH185" s="104"/>
      <c r="CI185" s="34"/>
      <c r="CJ185" s="172"/>
      <c r="CK185" s="175"/>
      <c r="CL185" s="175"/>
      <c r="CM185" s="104"/>
      <c r="CN185" s="104"/>
      <c r="CO185" s="104"/>
      <c r="CP185" s="104"/>
      <c r="CQ185" s="104"/>
      <c r="CR185" s="104"/>
      <c r="CS185" s="104"/>
      <c r="CT185" s="104"/>
      <c r="CU185" s="104"/>
      <c r="CV185" s="104"/>
      <c r="CW185" s="104"/>
      <c r="CX185" s="104"/>
      <c r="CY185" s="104"/>
      <c r="CZ185" s="104"/>
      <c r="DA185" s="104"/>
      <c r="DB185" s="104"/>
      <c r="DC185" s="104"/>
      <c r="DD185" s="104"/>
      <c r="DE185" s="104"/>
      <c r="DF185" s="104"/>
      <c r="DG185" s="104"/>
      <c r="DH185" s="104"/>
      <c r="DI185" s="104"/>
      <c r="DJ185" s="104"/>
      <c r="DK185" s="104"/>
      <c r="DL185" s="104"/>
      <c r="DM185" s="104"/>
    </row>
    <row r="186" spans="1:117" ht="14.25" customHeight="1" x14ac:dyDescent="0.25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167"/>
      <c r="AD186" s="167"/>
      <c r="AE186" s="71"/>
      <c r="AF186" s="71"/>
      <c r="AG186" s="71"/>
      <c r="AH186" s="71"/>
      <c r="AI186" s="71"/>
      <c r="AJ186" s="71"/>
      <c r="AK186" s="71"/>
      <c r="AL186" s="71"/>
      <c r="AM186" s="71"/>
      <c r="AN186" s="71"/>
      <c r="AO186" s="71"/>
      <c r="AP186" s="71"/>
      <c r="AQ186" s="71"/>
      <c r="AR186" s="71"/>
      <c r="AS186" s="71"/>
      <c r="AT186" s="71"/>
      <c r="AU186" s="71"/>
      <c r="AV186" s="71"/>
      <c r="AW186" s="71"/>
      <c r="AX186" s="71"/>
      <c r="AY186" s="161"/>
      <c r="AZ186" s="161"/>
      <c r="BA186" s="161"/>
      <c r="BB186" s="161"/>
      <c r="BC186" s="71"/>
      <c r="BD186" s="161"/>
      <c r="BE186" s="71"/>
      <c r="BF186" s="71"/>
      <c r="BG186" s="71"/>
      <c r="BH186" s="71"/>
      <c r="BI186" s="181"/>
      <c r="BJ186" s="104"/>
      <c r="BK186" s="104"/>
      <c r="BL186" s="34"/>
      <c r="BM186" s="34"/>
      <c r="BN186" s="34"/>
      <c r="BO186" s="34"/>
      <c r="BP186" s="189"/>
      <c r="BQ186" s="190"/>
      <c r="BR186" s="189"/>
      <c r="BS186" s="189"/>
      <c r="BT186" s="191"/>
      <c r="BU186" s="191"/>
      <c r="BV186" s="189"/>
      <c r="BW186" s="189"/>
      <c r="BX186" s="189"/>
      <c r="BY186" s="190"/>
      <c r="BZ186" s="189"/>
      <c r="CA186" s="218"/>
      <c r="CB186" s="34"/>
      <c r="CC186" s="34"/>
      <c r="CD186" s="34"/>
      <c r="CE186" s="34"/>
      <c r="CF186" s="34"/>
      <c r="CG186" s="175"/>
      <c r="CH186" s="104"/>
      <c r="CI186" s="34"/>
      <c r="CJ186" s="172"/>
      <c r="CK186" s="175"/>
      <c r="CL186" s="175"/>
      <c r="CM186" s="104"/>
      <c r="CN186" s="104"/>
      <c r="CO186" s="104"/>
      <c r="CP186" s="104"/>
      <c r="CQ186" s="104"/>
      <c r="CR186" s="104"/>
      <c r="CS186" s="104"/>
      <c r="CT186" s="104"/>
      <c r="CU186" s="104"/>
      <c r="CV186" s="104"/>
      <c r="CW186" s="104"/>
      <c r="CX186" s="104"/>
      <c r="CY186" s="104"/>
      <c r="CZ186" s="104"/>
      <c r="DA186" s="104"/>
      <c r="DB186" s="104"/>
      <c r="DC186" s="104"/>
      <c r="DD186" s="104"/>
      <c r="DE186" s="104"/>
      <c r="DF186" s="104"/>
      <c r="DG186" s="104"/>
      <c r="DH186" s="104"/>
      <c r="DI186" s="104"/>
      <c r="DJ186" s="104"/>
      <c r="DK186" s="104"/>
      <c r="DL186" s="104"/>
      <c r="DM186" s="104"/>
    </row>
    <row r="187" spans="1:117" ht="14.25" customHeight="1" x14ac:dyDescent="0.25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167"/>
      <c r="AD187" s="167"/>
      <c r="AE187" s="71"/>
      <c r="AF187" s="71"/>
      <c r="AG187" s="71"/>
      <c r="AH187" s="71"/>
      <c r="AI187" s="71"/>
      <c r="AJ187" s="71"/>
      <c r="AK187" s="71"/>
      <c r="AL187" s="71"/>
      <c r="AM187" s="71"/>
      <c r="AN187" s="71"/>
      <c r="AO187" s="71"/>
      <c r="AP187" s="71"/>
      <c r="AQ187" s="71"/>
      <c r="AR187" s="71"/>
      <c r="AS187" s="71"/>
      <c r="AT187" s="71"/>
      <c r="AU187" s="71"/>
      <c r="AV187" s="71"/>
      <c r="AW187" s="71"/>
      <c r="AX187" s="71"/>
      <c r="AY187" s="161"/>
      <c r="AZ187" s="161"/>
      <c r="BA187" s="161"/>
      <c r="BB187" s="161"/>
      <c r="BC187" s="71"/>
      <c r="BD187" s="161"/>
      <c r="BE187" s="71"/>
      <c r="BF187" s="71"/>
      <c r="BG187" s="71"/>
      <c r="BH187" s="71"/>
      <c r="BI187" s="181"/>
      <c r="BJ187" s="104"/>
      <c r="BK187" s="104"/>
      <c r="BL187" s="34"/>
      <c r="BM187" s="34"/>
      <c r="BN187" s="34"/>
      <c r="BO187" s="34"/>
      <c r="BP187" s="189"/>
      <c r="BQ187" s="190"/>
      <c r="BR187" s="189"/>
      <c r="BS187" s="189"/>
      <c r="BT187" s="191"/>
      <c r="BU187" s="191"/>
      <c r="BV187" s="189"/>
      <c r="BW187" s="189"/>
      <c r="BX187" s="189"/>
      <c r="BY187" s="190"/>
      <c r="BZ187" s="189"/>
      <c r="CA187" s="218"/>
      <c r="CB187" s="34"/>
      <c r="CC187" s="34"/>
      <c r="CD187" s="34"/>
      <c r="CE187" s="34"/>
      <c r="CF187" s="34"/>
      <c r="CG187" s="175"/>
      <c r="CH187" s="104"/>
      <c r="CI187" s="34"/>
      <c r="CJ187" s="172"/>
      <c r="CK187" s="175"/>
      <c r="CL187" s="175"/>
      <c r="CM187" s="104"/>
      <c r="CN187" s="104"/>
      <c r="CO187" s="104"/>
      <c r="CP187" s="104"/>
      <c r="CQ187" s="104"/>
      <c r="CR187" s="104"/>
      <c r="CS187" s="104"/>
      <c r="CT187" s="104"/>
      <c r="CU187" s="104"/>
      <c r="CV187" s="104"/>
      <c r="CW187" s="104"/>
      <c r="CX187" s="104"/>
      <c r="CY187" s="104"/>
      <c r="CZ187" s="104"/>
      <c r="DA187" s="104"/>
      <c r="DB187" s="104"/>
      <c r="DC187" s="104"/>
      <c r="DD187" s="104"/>
      <c r="DE187" s="104"/>
      <c r="DF187" s="104"/>
      <c r="DG187" s="104"/>
      <c r="DH187" s="104"/>
      <c r="DI187" s="104"/>
      <c r="DJ187" s="104"/>
      <c r="DK187" s="104"/>
      <c r="DL187" s="104"/>
      <c r="DM187" s="104"/>
    </row>
    <row r="188" spans="1:117" ht="14.25" customHeight="1" x14ac:dyDescent="0.25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167"/>
      <c r="AD188" s="167"/>
      <c r="AE188" s="71"/>
      <c r="AF188" s="71"/>
      <c r="AG188" s="71"/>
      <c r="AH188" s="71"/>
      <c r="AI188" s="71"/>
      <c r="AJ188" s="71"/>
      <c r="AK188" s="71"/>
      <c r="AL188" s="71"/>
      <c r="AM188" s="71"/>
      <c r="AN188" s="71"/>
      <c r="AO188" s="71"/>
      <c r="AP188" s="71"/>
      <c r="AQ188" s="71"/>
      <c r="AR188" s="71"/>
      <c r="AS188" s="71"/>
      <c r="AT188" s="71"/>
      <c r="AU188" s="71"/>
      <c r="AV188" s="71"/>
      <c r="AW188" s="71"/>
      <c r="AX188" s="71"/>
      <c r="AY188" s="161"/>
      <c r="AZ188" s="161"/>
      <c r="BA188" s="161"/>
      <c r="BB188" s="161"/>
      <c r="BC188" s="71"/>
      <c r="BD188" s="161"/>
      <c r="BE188" s="71"/>
      <c r="BF188" s="71"/>
      <c r="BG188" s="71"/>
      <c r="BH188" s="71"/>
      <c r="BI188" s="181"/>
      <c r="BJ188" s="104"/>
      <c r="BK188" s="104"/>
      <c r="BL188" s="34"/>
      <c r="BM188" s="34"/>
      <c r="BN188" s="34"/>
      <c r="BO188" s="34"/>
      <c r="BP188" s="189"/>
      <c r="BQ188" s="190"/>
      <c r="BR188" s="189"/>
      <c r="BS188" s="189"/>
      <c r="BT188" s="191"/>
      <c r="BU188" s="191"/>
      <c r="BV188" s="189"/>
      <c r="BW188" s="189"/>
      <c r="BX188" s="189"/>
      <c r="BY188" s="190"/>
      <c r="BZ188" s="189"/>
      <c r="CA188" s="218"/>
      <c r="CB188" s="34"/>
      <c r="CC188" s="34"/>
      <c r="CD188" s="34"/>
      <c r="CE188" s="34"/>
      <c r="CF188" s="34"/>
      <c r="CG188" s="175"/>
      <c r="CH188" s="104"/>
      <c r="CI188" s="34"/>
      <c r="CJ188" s="172"/>
      <c r="CK188" s="175"/>
      <c r="CL188" s="175"/>
      <c r="CM188" s="104"/>
      <c r="CN188" s="104"/>
      <c r="CO188" s="104"/>
      <c r="CP188" s="104"/>
      <c r="CQ188" s="104"/>
      <c r="CR188" s="104"/>
      <c r="CS188" s="104"/>
      <c r="CT188" s="104"/>
      <c r="CU188" s="104"/>
      <c r="CV188" s="104"/>
      <c r="CW188" s="104"/>
      <c r="CX188" s="104"/>
      <c r="CY188" s="104"/>
      <c r="CZ188" s="104"/>
      <c r="DA188" s="104"/>
      <c r="DB188" s="104"/>
      <c r="DC188" s="104"/>
      <c r="DD188" s="104"/>
      <c r="DE188" s="104"/>
      <c r="DF188" s="104"/>
      <c r="DG188" s="104"/>
      <c r="DH188" s="104"/>
      <c r="DI188" s="104"/>
      <c r="DJ188" s="104"/>
      <c r="DK188" s="104"/>
      <c r="DL188" s="104"/>
      <c r="DM188" s="104"/>
    </row>
    <row r="189" spans="1:117" ht="14.25" customHeight="1" x14ac:dyDescent="0.25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167"/>
      <c r="AD189" s="167"/>
      <c r="AE189" s="71"/>
      <c r="AF189" s="71"/>
      <c r="AG189" s="71"/>
      <c r="AH189" s="71"/>
      <c r="AI189" s="71"/>
      <c r="AJ189" s="71"/>
      <c r="AK189" s="71"/>
      <c r="AL189" s="71"/>
      <c r="AM189" s="71"/>
      <c r="AN189" s="71"/>
      <c r="AO189" s="71"/>
      <c r="AP189" s="71"/>
      <c r="AQ189" s="71"/>
      <c r="AR189" s="71"/>
      <c r="AS189" s="71"/>
      <c r="AT189" s="71"/>
      <c r="AU189" s="71"/>
      <c r="AV189" s="71"/>
      <c r="AW189" s="71"/>
      <c r="AX189" s="71"/>
      <c r="AY189" s="161"/>
      <c r="AZ189" s="161"/>
      <c r="BA189" s="161"/>
      <c r="BB189" s="161"/>
      <c r="BC189" s="71"/>
      <c r="BD189" s="161"/>
      <c r="BE189" s="71"/>
      <c r="BF189" s="71"/>
      <c r="BG189" s="71"/>
      <c r="BH189" s="71"/>
      <c r="BI189" s="181"/>
      <c r="BJ189" s="104"/>
      <c r="BK189" s="104"/>
      <c r="BL189" s="34"/>
      <c r="BM189" s="34"/>
      <c r="BN189" s="34"/>
      <c r="BO189" s="34"/>
      <c r="BP189" s="189"/>
      <c r="BQ189" s="190"/>
      <c r="BR189" s="189"/>
      <c r="BS189" s="189"/>
      <c r="BT189" s="191"/>
      <c r="BU189" s="191"/>
      <c r="BV189" s="189"/>
      <c r="BW189" s="189"/>
      <c r="BX189" s="189"/>
      <c r="BY189" s="190"/>
      <c r="BZ189" s="189"/>
      <c r="CA189" s="218"/>
      <c r="CB189" s="34"/>
      <c r="CC189" s="34"/>
      <c r="CD189" s="34"/>
      <c r="CE189" s="34"/>
      <c r="CF189" s="34"/>
      <c r="CG189" s="175"/>
      <c r="CH189" s="104"/>
      <c r="CI189" s="34"/>
      <c r="CJ189" s="172"/>
      <c r="CK189" s="175"/>
      <c r="CL189" s="175"/>
      <c r="CM189" s="104"/>
      <c r="CN189" s="104"/>
      <c r="CO189" s="104"/>
      <c r="CP189" s="104"/>
      <c r="CQ189" s="104"/>
      <c r="CR189" s="104"/>
      <c r="CS189" s="104"/>
      <c r="CT189" s="104"/>
      <c r="CU189" s="104"/>
      <c r="CV189" s="104"/>
      <c r="CW189" s="104"/>
      <c r="CX189" s="104"/>
      <c r="CY189" s="104"/>
      <c r="CZ189" s="104"/>
      <c r="DA189" s="104"/>
      <c r="DB189" s="104"/>
      <c r="DC189" s="104"/>
      <c r="DD189" s="104"/>
      <c r="DE189" s="104"/>
      <c r="DF189" s="104"/>
      <c r="DG189" s="104"/>
      <c r="DH189" s="104"/>
      <c r="DI189" s="104"/>
      <c r="DJ189" s="104"/>
      <c r="DK189" s="104"/>
      <c r="DL189" s="104"/>
      <c r="DM189" s="104"/>
    </row>
    <row r="190" spans="1:117" ht="14.25" customHeight="1" x14ac:dyDescent="0.25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167"/>
      <c r="AD190" s="167"/>
      <c r="AE190" s="71"/>
      <c r="AF190" s="71"/>
      <c r="AG190" s="71"/>
      <c r="AH190" s="71"/>
      <c r="AI190" s="71"/>
      <c r="AJ190" s="71"/>
      <c r="AK190" s="71"/>
      <c r="AL190" s="71"/>
      <c r="AM190" s="71"/>
      <c r="AN190" s="71"/>
      <c r="AO190" s="71"/>
      <c r="AP190" s="71"/>
      <c r="AQ190" s="71"/>
      <c r="AR190" s="71"/>
      <c r="AS190" s="71"/>
      <c r="AT190" s="71"/>
      <c r="AU190" s="71"/>
      <c r="AV190" s="71"/>
      <c r="AW190" s="71"/>
      <c r="AX190" s="71"/>
      <c r="AY190" s="161"/>
      <c r="AZ190" s="161"/>
      <c r="BA190" s="161"/>
      <c r="BB190" s="161"/>
      <c r="BC190" s="71"/>
      <c r="BD190" s="161"/>
      <c r="BE190" s="71"/>
      <c r="BF190" s="71"/>
      <c r="BG190" s="71"/>
      <c r="BH190" s="71"/>
      <c r="BI190" s="181"/>
      <c r="BJ190" s="104"/>
      <c r="BK190" s="104"/>
      <c r="BL190" s="34"/>
      <c r="BM190" s="34"/>
      <c r="BN190" s="34"/>
      <c r="BO190" s="34"/>
      <c r="BP190" s="189"/>
      <c r="BQ190" s="190"/>
      <c r="BR190" s="189"/>
      <c r="BS190" s="189"/>
      <c r="BT190" s="191"/>
      <c r="BU190" s="191"/>
      <c r="BV190" s="189"/>
      <c r="BW190" s="189"/>
      <c r="BX190" s="189"/>
      <c r="BY190" s="190"/>
      <c r="BZ190" s="189"/>
      <c r="CA190" s="218"/>
      <c r="CB190" s="34"/>
      <c r="CC190" s="34"/>
      <c r="CD190" s="34"/>
      <c r="CE190" s="34"/>
      <c r="CF190" s="34"/>
      <c r="CG190" s="175"/>
      <c r="CH190" s="104"/>
      <c r="CI190" s="34"/>
      <c r="CJ190" s="172"/>
      <c r="CK190" s="175"/>
      <c r="CL190" s="175"/>
      <c r="CM190" s="104"/>
      <c r="CN190" s="104"/>
      <c r="CO190" s="104"/>
      <c r="CP190" s="104"/>
      <c r="CQ190" s="104"/>
      <c r="CR190" s="104"/>
      <c r="CS190" s="104"/>
      <c r="CT190" s="104"/>
      <c r="CU190" s="104"/>
      <c r="CV190" s="104"/>
      <c r="CW190" s="104"/>
      <c r="CX190" s="104"/>
      <c r="CY190" s="104"/>
      <c r="CZ190" s="104"/>
      <c r="DA190" s="104"/>
      <c r="DB190" s="104"/>
      <c r="DC190" s="104"/>
      <c r="DD190" s="104"/>
      <c r="DE190" s="104"/>
      <c r="DF190" s="104"/>
      <c r="DG190" s="104"/>
      <c r="DH190" s="104"/>
      <c r="DI190" s="104"/>
      <c r="DJ190" s="104"/>
      <c r="DK190" s="104"/>
      <c r="DL190" s="104"/>
      <c r="DM190" s="104"/>
    </row>
    <row r="191" spans="1:117" ht="14.25" customHeight="1" x14ac:dyDescent="0.25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167"/>
      <c r="AD191" s="167"/>
      <c r="AE191" s="71"/>
      <c r="AF191" s="71"/>
      <c r="AG191" s="71"/>
      <c r="AH191" s="71"/>
      <c r="AI191" s="71"/>
      <c r="AJ191" s="71"/>
      <c r="AK191" s="71"/>
      <c r="AL191" s="71"/>
      <c r="AM191" s="71"/>
      <c r="AN191" s="71"/>
      <c r="AO191" s="71"/>
      <c r="AP191" s="71"/>
      <c r="AQ191" s="71"/>
      <c r="AR191" s="71"/>
      <c r="AS191" s="71"/>
      <c r="AT191" s="71"/>
      <c r="AU191" s="71"/>
      <c r="AV191" s="71"/>
      <c r="AW191" s="71"/>
      <c r="AX191" s="71"/>
      <c r="AY191" s="161"/>
      <c r="AZ191" s="161"/>
      <c r="BA191" s="161"/>
      <c r="BB191" s="161"/>
      <c r="BC191" s="71"/>
      <c r="BD191" s="161"/>
      <c r="BE191" s="71"/>
      <c r="BF191" s="71"/>
      <c r="BG191" s="71"/>
      <c r="BH191" s="71"/>
      <c r="BI191" s="181"/>
      <c r="BJ191" s="104"/>
      <c r="BK191" s="104"/>
      <c r="BL191" s="34"/>
      <c r="BM191" s="34"/>
      <c r="BN191" s="34"/>
      <c r="BO191" s="34"/>
      <c r="BP191" s="189"/>
      <c r="BQ191" s="190"/>
      <c r="BR191" s="189"/>
      <c r="BS191" s="189"/>
      <c r="BT191" s="191"/>
      <c r="BU191" s="191"/>
      <c r="BV191" s="189"/>
      <c r="BW191" s="189"/>
      <c r="BX191" s="189"/>
      <c r="BY191" s="190"/>
      <c r="BZ191" s="189"/>
      <c r="CA191" s="218"/>
      <c r="CB191" s="34"/>
      <c r="CC191" s="34"/>
      <c r="CD191" s="34"/>
      <c r="CE191" s="34"/>
      <c r="CF191" s="34"/>
      <c r="CG191" s="175"/>
      <c r="CH191" s="104"/>
      <c r="CI191" s="34"/>
      <c r="CJ191" s="172"/>
      <c r="CK191" s="175"/>
      <c r="CL191" s="175"/>
      <c r="CM191" s="104"/>
      <c r="CN191" s="104"/>
      <c r="CO191" s="104"/>
      <c r="CP191" s="104"/>
      <c r="CQ191" s="104"/>
      <c r="CR191" s="104"/>
      <c r="CS191" s="104"/>
      <c r="CT191" s="104"/>
      <c r="CU191" s="104"/>
      <c r="CV191" s="104"/>
      <c r="CW191" s="104"/>
      <c r="CX191" s="104"/>
      <c r="CY191" s="104"/>
      <c r="CZ191" s="104"/>
      <c r="DA191" s="104"/>
      <c r="DB191" s="104"/>
      <c r="DC191" s="104"/>
      <c r="DD191" s="104"/>
      <c r="DE191" s="104"/>
      <c r="DF191" s="104"/>
      <c r="DG191" s="104"/>
      <c r="DH191" s="104"/>
      <c r="DI191" s="104"/>
      <c r="DJ191" s="104"/>
      <c r="DK191" s="104"/>
      <c r="DL191" s="104"/>
      <c r="DM191" s="104"/>
    </row>
    <row r="192" spans="1:117" ht="14.25" customHeight="1" x14ac:dyDescent="0.25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167"/>
      <c r="AD192" s="167"/>
      <c r="AE192" s="71"/>
      <c r="AF192" s="71"/>
      <c r="AG192" s="71"/>
      <c r="AH192" s="71"/>
      <c r="AI192" s="71"/>
      <c r="AJ192" s="71"/>
      <c r="AK192" s="71"/>
      <c r="AL192" s="71"/>
      <c r="AM192" s="71"/>
      <c r="AN192" s="71"/>
      <c r="AO192" s="71"/>
      <c r="AP192" s="71"/>
      <c r="AQ192" s="71"/>
      <c r="AR192" s="71"/>
      <c r="AS192" s="71"/>
      <c r="AT192" s="71"/>
      <c r="AU192" s="71"/>
      <c r="AV192" s="71"/>
      <c r="AW192" s="71"/>
      <c r="AX192" s="71"/>
      <c r="AY192" s="161"/>
      <c r="AZ192" s="161"/>
      <c r="BA192" s="161"/>
      <c r="BB192" s="161"/>
      <c r="BC192" s="71"/>
      <c r="BD192" s="161"/>
      <c r="BE192" s="71"/>
      <c r="BF192" s="71"/>
      <c r="BG192" s="71"/>
      <c r="BH192" s="71"/>
      <c r="BI192" s="181"/>
      <c r="BJ192" s="104"/>
      <c r="BK192" s="104"/>
      <c r="BL192" s="34"/>
      <c r="BM192" s="34"/>
      <c r="BN192" s="34"/>
      <c r="BO192" s="34"/>
      <c r="BP192" s="189"/>
      <c r="BQ192" s="190"/>
      <c r="BR192" s="189"/>
      <c r="BS192" s="189"/>
      <c r="BT192" s="191"/>
      <c r="BU192" s="191"/>
      <c r="BV192" s="189"/>
      <c r="BW192" s="189"/>
      <c r="BX192" s="189"/>
      <c r="BY192" s="190"/>
      <c r="BZ192" s="189"/>
      <c r="CA192" s="218"/>
      <c r="CB192" s="34"/>
      <c r="CC192" s="34"/>
      <c r="CD192" s="34"/>
      <c r="CE192" s="34"/>
      <c r="CF192" s="34"/>
      <c r="CG192" s="175"/>
      <c r="CH192" s="104"/>
      <c r="CI192" s="34"/>
      <c r="CJ192" s="172"/>
      <c r="CK192" s="175"/>
      <c r="CL192" s="175"/>
      <c r="CM192" s="104"/>
      <c r="CN192" s="104"/>
      <c r="CO192" s="104"/>
      <c r="CP192" s="104"/>
      <c r="CQ192" s="104"/>
      <c r="CR192" s="104"/>
      <c r="CS192" s="104"/>
      <c r="CT192" s="104"/>
      <c r="CU192" s="104"/>
      <c r="CV192" s="104"/>
      <c r="CW192" s="104"/>
      <c r="CX192" s="104"/>
      <c r="CY192" s="104"/>
      <c r="CZ192" s="104"/>
      <c r="DA192" s="104"/>
      <c r="DB192" s="104"/>
      <c r="DC192" s="104"/>
      <c r="DD192" s="104"/>
      <c r="DE192" s="104"/>
      <c r="DF192" s="104"/>
      <c r="DG192" s="104"/>
      <c r="DH192" s="104"/>
      <c r="DI192" s="104"/>
      <c r="DJ192" s="104"/>
      <c r="DK192" s="104"/>
      <c r="DL192" s="104"/>
      <c r="DM192" s="104"/>
    </row>
    <row r="193" spans="1:117" ht="14.25" customHeight="1" x14ac:dyDescent="0.25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167"/>
      <c r="AD193" s="167"/>
      <c r="AE193" s="71"/>
      <c r="AF193" s="71"/>
      <c r="AG193" s="71"/>
      <c r="AH193" s="71"/>
      <c r="AI193" s="71"/>
      <c r="AJ193" s="71"/>
      <c r="AK193" s="71"/>
      <c r="AL193" s="71"/>
      <c r="AM193" s="71"/>
      <c r="AN193" s="71"/>
      <c r="AO193" s="71"/>
      <c r="AP193" s="71"/>
      <c r="AQ193" s="71"/>
      <c r="AR193" s="71"/>
      <c r="AS193" s="71"/>
      <c r="AT193" s="71"/>
      <c r="AU193" s="71"/>
      <c r="AV193" s="71"/>
      <c r="AW193" s="71"/>
      <c r="AX193" s="71"/>
      <c r="AY193" s="161"/>
      <c r="AZ193" s="161"/>
      <c r="BA193" s="161"/>
      <c r="BB193" s="161"/>
      <c r="BC193" s="71"/>
      <c r="BD193" s="161"/>
      <c r="BE193" s="71"/>
      <c r="BF193" s="71"/>
      <c r="BG193" s="71"/>
      <c r="BH193" s="71"/>
      <c r="BI193" s="181"/>
      <c r="BJ193" s="104"/>
      <c r="BK193" s="104"/>
      <c r="BL193" s="34"/>
      <c r="BM193" s="34"/>
      <c r="BN193" s="34"/>
      <c r="BO193" s="34"/>
      <c r="BP193" s="189"/>
      <c r="BQ193" s="190"/>
      <c r="BR193" s="189"/>
      <c r="BS193" s="189"/>
      <c r="BT193" s="191"/>
      <c r="BU193" s="191"/>
      <c r="BV193" s="189"/>
      <c r="BW193" s="189"/>
      <c r="BX193" s="189"/>
      <c r="BY193" s="190"/>
      <c r="BZ193" s="189"/>
      <c r="CA193" s="218"/>
      <c r="CB193" s="34"/>
      <c r="CC193" s="34"/>
      <c r="CD193" s="34"/>
      <c r="CE193" s="34"/>
      <c r="CF193" s="34"/>
      <c r="CG193" s="175"/>
      <c r="CH193" s="104"/>
      <c r="CI193" s="34"/>
      <c r="CJ193" s="172"/>
      <c r="CK193" s="175"/>
      <c r="CL193" s="175"/>
      <c r="CM193" s="104"/>
      <c r="CN193" s="104"/>
      <c r="CO193" s="104"/>
      <c r="CP193" s="104"/>
      <c r="CQ193" s="104"/>
      <c r="CR193" s="104"/>
      <c r="CS193" s="104"/>
      <c r="CT193" s="104"/>
      <c r="CU193" s="104"/>
      <c r="CV193" s="104"/>
      <c r="CW193" s="104"/>
      <c r="CX193" s="104"/>
      <c r="CY193" s="104"/>
      <c r="CZ193" s="104"/>
      <c r="DA193" s="104"/>
      <c r="DB193" s="104"/>
      <c r="DC193" s="104"/>
      <c r="DD193" s="104"/>
      <c r="DE193" s="104"/>
      <c r="DF193" s="104"/>
      <c r="DG193" s="104"/>
      <c r="DH193" s="104"/>
      <c r="DI193" s="104"/>
      <c r="DJ193" s="104"/>
      <c r="DK193" s="104"/>
      <c r="DL193" s="104"/>
      <c r="DM193" s="104"/>
    </row>
    <row r="194" spans="1:117" ht="14.25" customHeight="1" x14ac:dyDescent="0.25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167"/>
      <c r="AD194" s="167"/>
      <c r="AE194" s="71"/>
      <c r="AF194" s="71"/>
      <c r="AG194" s="71"/>
      <c r="AH194" s="71"/>
      <c r="AI194" s="71"/>
      <c r="AJ194" s="71"/>
      <c r="AK194" s="71"/>
      <c r="AL194" s="71"/>
      <c r="AM194" s="71"/>
      <c r="AN194" s="71"/>
      <c r="AO194" s="71"/>
      <c r="AP194" s="71"/>
      <c r="AQ194" s="71"/>
      <c r="AR194" s="71"/>
      <c r="AS194" s="71"/>
      <c r="AT194" s="71"/>
      <c r="AU194" s="71"/>
      <c r="AV194" s="71"/>
      <c r="AW194" s="71"/>
      <c r="AX194" s="71"/>
      <c r="AY194" s="161"/>
      <c r="AZ194" s="161"/>
      <c r="BA194" s="161"/>
      <c r="BB194" s="161"/>
      <c r="BC194" s="71"/>
      <c r="BD194" s="161"/>
      <c r="BE194" s="71"/>
      <c r="BF194" s="71"/>
      <c r="BG194" s="71"/>
      <c r="BH194" s="71"/>
      <c r="BI194" s="181"/>
      <c r="BJ194" s="104"/>
      <c r="BK194" s="104"/>
      <c r="BL194" s="34"/>
      <c r="BM194" s="34"/>
      <c r="BN194" s="34"/>
      <c r="BO194" s="34"/>
      <c r="BP194" s="189"/>
      <c r="BQ194" s="190"/>
      <c r="BR194" s="189"/>
      <c r="BS194" s="189"/>
      <c r="BT194" s="191"/>
      <c r="BU194" s="191"/>
      <c r="BV194" s="189"/>
      <c r="BW194" s="189"/>
      <c r="BX194" s="189"/>
      <c r="BY194" s="190"/>
      <c r="BZ194" s="189"/>
      <c r="CA194" s="218"/>
      <c r="CB194" s="34"/>
      <c r="CC194" s="34"/>
      <c r="CD194" s="34"/>
      <c r="CE194" s="34"/>
      <c r="CF194" s="34"/>
      <c r="CG194" s="175"/>
      <c r="CH194" s="104"/>
      <c r="CI194" s="34"/>
      <c r="CJ194" s="172"/>
      <c r="CK194" s="175"/>
      <c r="CL194" s="175"/>
      <c r="CM194" s="104"/>
      <c r="CN194" s="104"/>
      <c r="CO194" s="104"/>
      <c r="CP194" s="104"/>
      <c r="CQ194" s="104"/>
      <c r="CR194" s="104"/>
      <c r="CS194" s="104"/>
      <c r="CT194" s="104"/>
      <c r="CU194" s="104"/>
      <c r="CV194" s="104"/>
      <c r="CW194" s="104"/>
      <c r="CX194" s="104"/>
      <c r="CY194" s="104"/>
      <c r="CZ194" s="104"/>
      <c r="DA194" s="104"/>
      <c r="DB194" s="104"/>
      <c r="DC194" s="104"/>
      <c r="DD194" s="104"/>
      <c r="DE194" s="104"/>
      <c r="DF194" s="104"/>
      <c r="DG194" s="104"/>
      <c r="DH194" s="104"/>
      <c r="DI194" s="104"/>
      <c r="DJ194" s="104"/>
      <c r="DK194" s="104"/>
      <c r="DL194" s="104"/>
      <c r="DM194" s="104"/>
    </row>
    <row r="195" spans="1:117" ht="14.25" customHeight="1" x14ac:dyDescent="0.2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167"/>
      <c r="AD195" s="167"/>
      <c r="AE195" s="71"/>
      <c r="AF195" s="71"/>
      <c r="AG195" s="71"/>
      <c r="AH195" s="71"/>
      <c r="AI195" s="71"/>
      <c r="AJ195" s="71"/>
      <c r="AK195" s="71"/>
      <c r="AL195" s="71"/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161"/>
      <c r="AZ195" s="161"/>
      <c r="BA195" s="161"/>
      <c r="BB195" s="161"/>
      <c r="BC195" s="71"/>
      <c r="BD195" s="161"/>
      <c r="BE195" s="71"/>
      <c r="BF195" s="71"/>
      <c r="BG195" s="71"/>
      <c r="BH195" s="71"/>
      <c r="BI195" s="181"/>
      <c r="BJ195" s="104"/>
      <c r="BK195" s="104"/>
      <c r="BL195" s="34"/>
      <c r="BM195" s="34"/>
      <c r="BN195" s="34"/>
      <c r="BO195" s="34"/>
      <c r="BP195" s="189"/>
      <c r="BQ195" s="190"/>
      <c r="BR195" s="189"/>
      <c r="BS195" s="189"/>
      <c r="BT195" s="191"/>
      <c r="BU195" s="191"/>
      <c r="BV195" s="189"/>
      <c r="BW195" s="189"/>
      <c r="BX195" s="189"/>
      <c r="BY195" s="190"/>
      <c r="BZ195" s="189"/>
      <c r="CA195" s="218"/>
      <c r="CB195" s="34"/>
      <c r="CC195" s="34"/>
      <c r="CD195" s="34"/>
      <c r="CE195" s="34"/>
      <c r="CF195" s="34"/>
      <c r="CG195" s="175"/>
      <c r="CH195" s="104"/>
      <c r="CI195" s="34"/>
      <c r="CJ195" s="172"/>
      <c r="CK195" s="175"/>
      <c r="CL195" s="175"/>
      <c r="CM195" s="104"/>
      <c r="CN195" s="104"/>
      <c r="CO195" s="104"/>
      <c r="CP195" s="104"/>
      <c r="CQ195" s="104"/>
      <c r="CR195" s="104"/>
      <c r="CS195" s="104"/>
      <c r="CT195" s="104"/>
      <c r="CU195" s="104"/>
      <c r="CV195" s="104"/>
      <c r="CW195" s="104"/>
      <c r="CX195" s="104"/>
      <c r="CY195" s="104"/>
      <c r="CZ195" s="104"/>
      <c r="DA195" s="104"/>
      <c r="DB195" s="104"/>
      <c r="DC195" s="104"/>
      <c r="DD195" s="104"/>
      <c r="DE195" s="104"/>
      <c r="DF195" s="104"/>
      <c r="DG195" s="104"/>
      <c r="DH195" s="104"/>
      <c r="DI195" s="104"/>
      <c r="DJ195" s="104"/>
      <c r="DK195" s="104"/>
      <c r="DL195" s="104"/>
      <c r="DM195" s="104"/>
    </row>
    <row r="196" spans="1:117" ht="14.25" customHeight="1" x14ac:dyDescent="0.25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167"/>
      <c r="AD196" s="167"/>
      <c r="AE196" s="71"/>
      <c r="AF196" s="71"/>
      <c r="AG196" s="71"/>
      <c r="AH196" s="71"/>
      <c r="AI196" s="71"/>
      <c r="AJ196" s="71"/>
      <c r="AK196" s="71"/>
      <c r="AL196" s="71"/>
      <c r="AM196" s="71"/>
      <c r="AN196" s="71"/>
      <c r="AO196" s="71"/>
      <c r="AP196" s="71"/>
      <c r="AQ196" s="71"/>
      <c r="AR196" s="71"/>
      <c r="AS196" s="71"/>
      <c r="AT196" s="71"/>
      <c r="AU196" s="71"/>
      <c r="AV196" s="71"/>
      <c r="AW196" s="71"/>
      <c r="AX196" s="71"/>
      <c r="AY196" s="161"/>
      <c r="AZ196" s="161"/>
      <c r="BA196" s="161"/>
      <c r="BB196" s="161"/>
      <c r="BC196" s="71"/>
      <c r="BD196" s="161"/>
      <c r="BE196" s="71"/>
      <c r="BF196" s="71"/>
      <c r="BG196" s="71"/>
      <c r="BH196" s="71"/>
      <c r="BI196" s="181"/>
      <c r="BJ196" s="104"/>
      <c r="BK196" s="104"/>
      <c r="BL196" s="34"/>
      <c r="BM196" s="34"/>
      <c r="BN196" s="34"/>
      <c r="BO196" s="34"/>
      <c r="BP196" s="189"/>
      <c r="BQ196" s="190"/>
      <c r="BR196" s="189"/>
      <c r="BS196" s="189"/>
      <c r="BT196" s="191"/>
      <c r="BU196" s="191"/>
      <c r="BV196" s="189"/>
      <c r="BW196" s="189"/>
      <c r="BX196" s="189"/>
      <c r="BY196" s="190"/>
      <c r="BZ196" s="189"/>
      <c r="CA196" s="218"/>
      <c r="CB196" s="34"/>
      <c r="CC196" s="34"/>
      <c r="CD196" s="34"/>
      <c r="CE196" s="34"/>
      <c r="CF196" s="34"/>
      <c r="CG196" s="175"/>
      <c r="CH196" s="104"/>
      <c r="CI196" s="34"/>
      <c r="CJ196" s="172"/>
      <c r="CK196" s="175"/>
      <c r="CL196" s="175"/>
      <c r="CM196" s="104"/>
      <c r="CN196" s="104"/>
      <c r="CO196" s="104"/>
      <c r="CP196" s="104"/>
      <c r="CQ196" s="104"/>
      <c r="CR196" s="104"/>
      <c r="CS196" s="104"/>
      <c r="CT196" s="104"/>
      <c r="CU196" s="104"/>
      <c r="CV196" s="104"/>
      <c r="CW196" s="104"/>
      <c r="CX196" s="104"/>
      <c r="CY196" s="104"/>
      <c r="CZ196" s="104"/>
      <c r="DA196" s="104"/>
      <c r="DB196" s="104"/>
      <c r="DC196" s="104"/>
      <c r="DD196" s="104"/>
      <c r="DE196" s="104"/>
      <c r="DF196" s="104"/>
      <c r="DG196" s="104"/>
      <c r="DH196" s="104"/>
      <c r="DI196" s="104"/>
      <c r="DJ196" s="104"/>
      <c r="DK196" s="104"/>
      <c r="DL196" s="104"/>
      <c r="DM196" s="104"/>
    </row>
    <row r="197" spans="1:117" ht="14.25" customHeight="1" x14ac:dyDescent="0.25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167"/>
      <c r="AD197" s="167"/>
      <c r="AE197" s="71"/>
      <c r="AF197" s="71"/>
      <c r="AG197" s="71"/>
      <c r="AH197" s="71"/>
      <c r="AI197" s="71"/>
      <c r="AJ197" s="71"/>
      <c r="AK197" s="71"/>
      <c r="AL197" s="71"/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161"/>
      <c r="AZ197" s="161"/>
      <c r="BA197" s="161"/>
      <c r="BB197" s="161"/>
      <c r="BC197" s="71"/>
      <c r="BD197" s="161"/>
      <c r="BE197" s="71"/>
      <c r="BF197" s="71"/>
      <c r="BG197" s="71"/>
      <c r="BH197" s="71"/>
      <c r="BI197" s="181"/>
      <c r="BJ197" s="104"/>
      <c r="BK197" s="104"/>
      <c r="BL197" s="34"/>
      <c r="BM197" s="34"/>
      <c r="BN197" s="34"/>
      <c r="BO197" s="34"/>
      <c r="BP197" s="189"/>
      <c r="BQ197" s="190"/>
      <c r="BR197" s="189"/>
      <c r="BS197" s="189"/>
      <c r="BT197" s="191"/>
      <c r="BU197" s="191"/>
      <c r="BV197" s="189"/>
      <c r="BW197" s="189"/>
      <c r="BX197" s="189"/>
      <c r="BY197" s="190"/>
      <c r="BZ197" s="189"/>
      <c r="CA197" s="218"/>
      <c r="CB197" s="34"/>
      <c r="CC197" s="34"/>
      <c r="CD197" s="34"/>
      <c r="CE197" s="34"/>
      <c r="CF197" s="34"/>
      <c r="CG197" s="175"/>
      <c r="CH197" s="104"/>
      <c r="CI197" s="34"/>
      <c r="CJ197" s="172"/>
      <c r="CK197" s="175"/>
      <c r="CL197" s="175"/>
      <c r="CM197" s="104"/>
      <c r="CN197" s="104"/>
      <c r="CO197" s="104"/>
      <c r="CP197" s="104"/>
      <c r="CQ197" s="104"/>
      <c r="CR197" s="104"/>
      <c r="CS197" s="104"/>
      <c r="CT197" s="104"/>
      <c r="CU197" s="104"/>
      <c r="CV197" s="104"/>
      <c r="CW197" s="104"/>
      <c r="CX197" s="104"/>
      <c r="CY197" s="104"/>
      <c r="CZ197" s="104"/>
      <c r="DA197" s="104"/>
      <c r="DB197" s="104"/>
      <c r="DC197" s="104"/>
      <c r="DD197" s="104"/>
      <c r="DE197" s="104"/>
      <c r="DF197" s="104"/>
      <c r="DG197" s="104"/>
      <c r="DH197" s="104"/>
      <c r="DI197" s="104"/>
      <c r="DJ197" s="104"/>
      <c r="DK197" s="104"/>
      <c r="DL197" s="104"/>
      <c r="DM197" s="104"/>
    </row>
    <row r="198" spans="1:117" ht="14.25" customHeight="1" x14ac:dyDescent="0.25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167"/>
      <c r="AD198" s="167"/>
      <c r="AE198" s="71"/>
      <c r="AF198" s="71"/>
      <c r="AG198" s="71"/>
      <c r="AH198" s="71"/>
      <c r="AI198" s="71"/>
      <c r="AJ198" s="71"/>
      <c r="AK198" s="71"/>
      <c r="AL198" s="71"/>
      <c r="AM198" s="71"/>
      <c r="AN198" s="71"/>
      <c r="AO198" s="71"/>
      <c r="AP198" s="71"/>
      <c r="AQ198" s="71"/>
      <c r="AR198" s="71"/>
      <c r="AS198" s="71"/>
      <c r="AT198" s="71"/>
      <c r="AU198" s="71"/>
      <c r="AV198" s="71"/>
      <c r="AW198" s="71"/>
      <c r="AX198" s="71"/>
      <c r="AY198" s="161"/>
      <c r="AZ198" s="161"/>
      <c r="BA198" s="161"/>
      <c r="BB198" s="161"/>
      <c r="BC198" s="71"/>
      <c r="BD198" s="161"/>
      <c r="BE198" s="71"/>
      <c r="BF198" s="71"/>
      <c r="BG198" s="71"/>
      <c r="BH198" s="71"/>
      <c r="BI198" s="181"/>
      <c r="BJ198" s="104"/>
      <c r="BK198" s="104"/>
      <c r="BL198" s="34"/>
      <c r="BM198" s="34"/>
      <c r="BN198" s="34"/>
      <c r="BO198" s="34"/>
      <c r="BP198" s="189"/>
      <c r="BQ198" s="190"/>
      <c r="BR198" s="189"/>
      <c r="BS198" s="189"/>
      <c r="BT198" s="191"/>
      <c r="BU198" s="191"/>
      <c r="BV198" s="189"/>
      <c r="BW198" s="189"/>
      <c r="BX198" s="189"/>
      <c r="BY198" s="190"/>
      <c r="BZ198" s="189"/>
      <c r="CA198" s="218"/>
      <c r="CB198" s="34"/>
      <c r="CC198" s="34"/>
      <c r="CD198" s="34"/>
      <c r="CE198" s="34"/>
      <c r="CF198" s="34"/>
      <c r="CG198" s="175"/>
      <c r="CH198" s="104"/>
      <c r="CI198" s="34"/>
      <c r="CJ198" s="172"/>
      <c r="CK198" s="175"/>
      <c r="CL198" s="175"/>
      <c r="CM198" s="104"/>
      <c r="CN198" s="104"/>
      <c r="CO198" s="104"/>
      <c r="CP198" s="104"/>
      <c r="CQ198" s="104"/>
      <c r="CR198" s="104"/>
      <c r="CS198" s="104"/>
      <c r="CT198" s="104"/>
      <c r="CU198" s="104"/>
      <c r="CV198" s="104"/>
      <c r="CW198" s="104"/>
      <c r="CX198" s="104"/>
      <c r="CY198" s="104"/>
      <c r="CZ198" s="104"/>
      <c r="DA198" s="104"/>
      <c r="DB198" s="104"/>
      <c r="DC198" s="104"/>
      <c r="DD198" s="104"/>
      <c r="DE198" s="104"/>
      <c r="DF198" s="104"/>
      <c r="DG198" s="104"/>
      <c r="DH198" s="104"/>
      <c r="DI198" s="104"/>
      <c r="DJ198" s="104"/>
      <c r="DK198" s="104"/>
      <c r="DL198" s="104"/>
      <c r="DM198" s="104"/>
    </row>
    <row r="199" spans="1:117" ht="14.25" customHeight="1" x14ac:dyDescent="0.25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167"/>
      <c r="AD199" s="167"/>
      <c r="AE199" s="71"/>
      <c r="AF199" s="71"/>
      <c r="AG199" s="71"/>
      <c r="AH199" s="71"/>
      <c r="AI199" s="71"/>
      <c r="AJ199" s="71"/>
      <c r="AK199" s="71"/>
      <c r="AL199" s="71"/>
      <c r="AM199" s="71"/>
      <c r="AN199" s="71"/>
      <c r="AO199" s="71"/>
      <c r="AP199" s="71"/>
      <c r="AQ199" s="71"/>
      <c r="AR199" s="71"/>
      <c r="AS199" s="71"/>
      <c r="AT199" s="71"/>
      <c r="AU199" s="71"/>
      <c r="AV199" s="71"/>
      <c r="AW199" s="71"/>
      <c r="AX199" s="71"/>
      <c r="AY199" s="161"/>
      <c r="AZ199" s="161"/>
      <c r="BA199" s="161"/>
      <c r="BB199" s="161"/>
      <c r="BC199" s="71"/>
      <c r="BD199" s="161"/>
      <c r="BE199" s="71"/>
      <c r="BF199" s="71"/>
      <c r="BG199" s="71"/>
      <c r="BH199" s="71"/>
      <c r="BI199" s="181"/>
      <c r="BJ199" s="104"/>
      <c r="BK199" s="104"/>
      <c r="BL199" s="34"/>
      <c r="BM199" s="34"/>
      <c r="BN199" s="34"/>
      <c r="BO199" s="34"/>
      <c r="BP199" s="189"/>
      <c r="BQ199" s="190"/>
      <c r="BR199" s="189"/>
      <c r="BS199" s="189"/>
      <c r="BT199" s="191"/>
      <c r="BU199" s="191"/>
      <c r="BV199" s="189"/>
      <c r="BW199" s="189"/>
      <c r="BX199" s="189"/>
      <c r="BY199" s="190"/>
      <c r="BZ199" s="189"/>
      <c r="CA199" s="218"/>
      <c r="CB199" s="34"/>
      <c r="CC199" s="34"/>
      <c r="CD199" s="34"/>
      <c r="CE199" s="34"/>
      <c r="CF199" s="34"/>
      <c r="CG199" s="175"/>
      <c r="CH199" s="104"/>
      <c r="CI199" s="34"/>
      <c r="CJ199" s="172"/>
      <c r="CK199" s="175"/>
      <c r="CL199" s="175"/>
      <c r="CM199" s="104"/>
      <c r="CN199" s="104"/>
      <c r="CO199" s="104"/>
      <c r="CP199" s="104"/>
      <c r="CQ199" s="104"/>
      <c r="CR199" s="104"/>
      <c r="CS199" s="104"/>
      <c r="CT199" s="104"/>
      <c r="CU199" s="104"/>
      <c r="CV199" s="104"/>
      <c r="CW199" s="104"/>
      <c r="CX199" s="104"/>
      <c r="CY199" s="104"/>
      <c r="CZ199" s="104"/>
      <c r="DA199" s="104"/>
      <c r="DB199" s="104"/>
      <c r="DC199" s="104"/>
      <c r="DD199" s="104"/>
      <c r="DE199" s="104"/>
      <c r="DF199" s="104"/>
      <c r="DG199" s="104"/>
      <c r="DH199" s="104"/>
      <c r="DI199" s="104"/>
      <c r="DJ199" s="104"/>
      <c r="DK199" s="104"/>
      <c r="DL199" s="104"/>
      <c r="DM199" s="104"/>
    </row>
    <row r="200" spans="1:117" ht="14.25" customHeight="1" x14ac:dyDescent="0.25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167"/>
      <c r="AD200" s="167"/>
      <c r="AE200" s="71"/>
      <c r="AF200" s="71"/>
      <c r="AG200" s="71"/>
      <c r="AH200" s="71"/>
      <c r="AI200" s="71"/>
      <c r="AJ200" s="71"/>
      <c r="AK200" s="71"/>
      <c r="AL200" s="71"/>
      <c r="AM200" s="71"/>
      <c r="AN200" s="71"/>
      <c r="AO200" s="71"/>
      <c r="AP200" s="71"/>
      <c r="AQ200" s="71"/>
      <c r="AR200" s="71"/>
      <c r="AS200" s="71"/>
      <c r="AT200" s="71"/>
      <c r="AU200" s="71"/>
      <c r="AV200" s="71"/>
      <c r="AW200" s="71"/>
      <c r="AX200" s="71"/>
      <c r="AY200" s="161"/>
      <c r="AZ200" s="161"/>
      <c r="BA200" s="161"/>
      <c r="BB200" s="161"/>
      <c r="BC200" s="71"/>
      <c r="BD200" s="161"/>
      <c r="BE200" s="71"/>
      <c r="BF200" s="71"/>
      <c r="BG200" s="71"/>
      <c r="BH200" s="71"/>
      <c r="BI200" s="181"/>
      <c r="BJ200" s="104"/>
      <c r="BK200" s="104"/>
      <c r="BL200" s="34"/>
      <c r="BM200" s="34"/>
      <c r="BN200" s="34"/>
      <c r="BO200" s="34"/>
      <c r="BP200" s="189"/>
      <c r="BQ200" s="190"/>
      <c r="BR200" s="189"/>
      <c r="BS200" s="189"/>
      <c r="BT200" s="191"/>
      <c r="BU200" s="191"/>
      <c r="BV200" s="189"/>
      <c r="BW200" s="189"/>
      <c r="BX200" s="189"/>
      <c r="BY200" s="190"/>
      <c r="BZ200" s="189"/>
      <c r="CA200" s="218"/>
      <c r="CB200" s="34"/>
      <c r="CC200" s="34"/>
      <c r="CD200" s="34"/>
      <c r="CE200" s="34"/>
      <c r="CF200" s="34"/>
      <c r="CG200" s="175"/>
      <c r="CH200" s="104"/>
      <c r="CI200" s="34"/>
      <c r="CJ200" s="172"/>
      <c r="CK200" s="175"/>
      <c r="CL200" s="175"/>
      <c r="CM200" s="104"/>
      <c r="CN200" s="104"/>
      <c r="CO200" s="104"/>
      <c r="CP200" s="104"/>
      <c r="CQ200" s="104"/>
      <c r="CR200" s="104"/>
      <c r="CS200" s="104"/>
      <c r="CT200" s="104"/>
      <c r="CU200" s="104"/>
      <c r="CV200" s="104"/>
      <c r="CW200" s="104"/>
      <c r="CX200" s="104"/>
      <c r="CY200" s="104"/>
      <c r="CZ200" s="104"/>
      <c r="DA200" s="104"/>
      <c r="DB200" s="104"/>
      <c r="DC200" s="104"/>
      <c r="DD200" s="104"/>
      <c r="DE200" s="104"/>
      <c r="DF200" s="104"/>
      <c r="DG200" s="104"/>
      <c r="DH200" s="104"/>
      <c r="DI200" s="104"/>
      <c r="DJ200" s="104"/>
      <c r="DK200" s="104"/>
      <c r="DL200" s="104"/>
      <c r="DM200" s="104"/>
    </row>
    <row r="201" spans="1:117" ht="14.25" customHeight="1" x14ac:dyDescent="0.25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167"/>
      <c r="AD201" s="167"/>
      <c r="AE201" s="71"/>
      <c r="AF201" s="71"/>
      <c r="AG201" s="71"/>
      <c r="AH201" s="71"/>
      <c r="AI201" s="71"/>
      <c r="AJ201" s="71"/>
      <c r="AK201" s="71"/>
      <c r="AL201" s="71"/>
      <c r="AM201" s="71"/>
      <c r="AN201" s="71"/>
      <c r="AO201" s="71"/>
      <c r="AP201" s="71"/>
      <c r="AQ201" s="71"/>
      <c r="AR201" s="71"/>
      <c r="AS201" s="71"/>
      <c r="AT201" s="71"/>
      <c r="AU201" s="71"/>
      <c r="AV201" s="71"/>
      <c r="AW201" s="71"/>
      <c r="AX201" s="71"/>
      <c r="AY201" s="161"/>
      <c r="AZ201" s="161"/>
      <c r="BA201" s="161"/>
      <c r="BB201" s="161"/>
      <c r="BC201" s="71"/>
      <c r="BD201" s="161"/>
      <c r="BE201" s="71"/>
      <c r="BF201" s="71"/>
      <c r="BG201" s="71"/>
      <c r="BH201" s="71"/>
      <c r="BI201" s="181"/>
      <c r="BJ201" s="104"/>
      <c r="BK201" s="104"/>
      <c r="BL201" s="34"/>
      <c r="BM201" s="34"/>
      <c r="BN201" s="34"/>
      <c r="BO201" s="34"/>
      <c r="BP201" s="189"/>
      <c r="BQ201" s="190"/>
      <c r="BR201" s="189"/>
      <c r="BS201" s="189"/>
      <c r="BT201" s="191"/>
      <c r="BU201" s="191"/>
      <c r="BV201" s="189"/>
      <c r="BW201" s="189"/>
      <c r="BX201" s="189"/>
      <c r="BY201" s="190"/>
      <c r="BZ201" s="189"/>
      <c r="CA201" s="218"/>
      <c r="CB201" s="34"/>
      <c r="CC201" s="34"/>
      <c r="CD201" s="34"/>
      <c r="CE201" s="34"/>
      <c r="CF201" s="34"/>
      <c r="CG201" s="175"/>
      <c r="CH201" s="104"/>
      <c r="CI201" s="34"/>
      <c r="CJ201" s="172"/>
      <c r="CK201" s="175"/>
      <c r="CL201" s="175"/>
      <c r="CM201" s="104"/>
      <c r="CN201" s="104"/>
      <c r="CO201" s="104"/>
      <c r="CP201" s="104"/>
      <c r="CQ201" s="104"/>
      <c r="CR201" s="104"/>
      <c r="CS201" s="104"/>
      <c r="CT201" s="104"/>
      <c r="CU201" s="104"/>
      <c r="CV201" s="104"/>
      <c r="CW201" s="104"/>
      <c r="CX201" s="104"/>
      <c r="CY201" s="104"/>
      <c r="CZ201" s="104"/>
      <c r="DA201" s="104"/>
      <c r="DB201" s="104"/>
      <c r="DC201" s="104"/>
      <c r="DD201" s="104"/>
      <c r="DE201" s="104"/>
      <c r="DF201" s="104"/>
      <c r="DG201" s="104"/>
      <c r="DH201" s="104"/>
      <c r="DI201" s="104"/>
      <c r="DJ201" s="104"/>
      <c r="DK201" s="104"/>
      <c r="DL201" s="104"/>
      <c r="DM201" s="104"/>
    </row>
    <row r="202" spans="1:117" ht="14.25" customHeight="1" x14ac:dyDescent="0.25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167"/>
      <c r="AD202" s="167"/>
      <c r="AE202" s="71"/>
      <c r="AF202" s="71"/>
      <c r="AG202" s="71"/>
      <c r="AH202" s="71"/>
      <c r="AI202" s="71"/>
      <c r="AJ202" s="71"/>
      <c r="AK202" s="71"/>
      <c r="AL202" s="71"/>
      <c r="AM202" s="71"/>
      <c r="AN202" s="71"/>
      <c r="AO202" s="71"/>
      <c r="AP202" s="71"/>
      <c r="AQ202" s="71"/>
      <c r="AR202" s="71"/>
      <c r="AS202" s="71"/>
      <c r="AT202" s="71"/>
      <c r="AU202" s="71"/>
      <c r="AV202" s="71"/>
      <c r="AW202" s="71"/>
      <c r="AX202" s="71"/>
      <c r="AY202" s="161"/>
      <c r="AZ202" s="161"/>
      <c r="BA202" s="161"/>
      <c r="BB202" s="161"/>
      <c r="BC202" s="71"/>
      <c r="BD202" s="161"/>
      <c r="BE202" s="71"/>
      <c r="BF202" s="71"/>
      <c r="BG202" s="71"/>
      <c r="BH202" s="71"/>
      <c r="BI202" s="181"/>
      <c r="BJ202" s="104"/>
      <c r="BK202" s="104"/>
      <c r="BL202" s="34"/>
      <c r="BM202" s="34"/>
      <c r="BN202" s="34"/>
      <c r="BO202" s="34"/>
      <c r="BP202" s="189"/>
      <c r="BQ202" s="190"/>
      <c r="BR202" s="189"/>
      <c r="BS202" s="189"/>
      <c r="BT202" s="191"/>
      <c r="BU202" s="191"/>
      <c r="BV202" s="189"/>
      <c r="BW202" s="189"/>
      <c r="BX202" s="189"/>
      <c r="BY202" s="190"/>
      <c r="BZ202" s="189"/>
      <c r="CA202" s="218"/>
      <c r="CB202" s="34"/>
      <c r="CC202" s="34"/>
      <c r="CD202" s="34"/>
      <c r="CE202" s="34"/>
      <c r="CF202" s="34"/>
      <c r="CG202" s="175"/>
      <c r="CH202" s="104"/>
      <c r="CI202" s="34"/>
      <c r="CJ202" s="172"/>
      <c r="CK202" s="175"/>
      <c r="CL202" s="175"/>
      <c r="CM202" s="104"/>
      <c r="CN202" s="104"/>
      <c r="CO202" s="104"/>
      <c r="CP202" s="104"/>
      <c r="CQ202" s="104"/>
      <c r="CR202" s="104"/>
      <c r="CS202" s="104"/>
      <c r="CT202" s="104"/>
      <c r="CU202" s="104"/>
      <c r="CV202" s="104"/>
      <c r="CW202" s="104"/>
      <c r="CX202" s="104"/>
      <c r="CY202" s="104"/>
      <c r="CZ202" s="104"/>
      <c r="DA202" s="104"/>
      <c r="DB202" s="104"/>
      <c r="DC202" s="104"/>
      <c r="DD202" s="104"/>
      <c r="DE202" s="104"/>
      <c r="DF202" s="104"/>
      <c r="DG202" s="104"/>
      <c r="DH202" s="104"/>
      <c r="DI202" s="104"/>
      <c r="DJ202" s="104"/>
      <c r="DK202" s="104"/>
      <c r="DL202" s="104"/>
      <c r="DM202" s="104"/>
    </row>
    <row r="203" spans="1:117" ht="14.25" customHeight="1" x14ac:dyDescent="0.25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167"/>
      <c r="AD203" s="167"/>
      <c r="AE203" s="71"/>
      <c r="AF203" s="71"/>
      <c r="AG203" s="71"/>
      <c r="AH203" s="71"/>
      <c r="AI203" s="71"/>
      <c r="AJ203" s="71"/>
      <c r="AK203" s="71"/>
      <c r="AL203" s="71"/>
      <c r="AM203" s="71"/>
      <c r="AN203" s="71"/>
      <c r="AO203" s="71"/>
      <c r="AP203" s="71"/>
      <c r="AQ203" s="71"/>
      <c r="AR203" s="71"/>
      <c r="AS203" s="71"/>
      <c r="AT203" s="71"/>
      <c r="AU203" s="71"/>
      <c r="AV203" s="71"/>
      <c r="AW203" s="71"/>
      <c r="AX203" s="71"/>
      <c r="AY203" s="161"/>
      <c r="AZ203" s="161"/>
      <c r="BA203" s="161"/>
      <c r="BB203" s="161"/>
      <c r="BC203" s="71"/>
      <c r="BD203" s="161"/>
      <c r="BE203" s="71"/>
      <c r="BF203" s="71"/>
      <c r="BG203" s="71"/>
      <c r="BH203" s="71"/>
      <c r="BI203" s="181"/>
      <c r="BJ203" s="104"/>
      <c r="BK203" s="104"/>
      <c r="BL203" s="34"/>
      <c r="BM203" s="34"/>
      <c r="BN203" s="34"/>
      <c r="BO203" s="34"/>
      <c r="BP203" s="189"/>
      <c r="BQ203" s="190"/>
      <c r="BR203" s="189"/>
      <c r="BS203" s="189"/>
      <c r="BT203" s="191"/>
      <c r="BU203" s="191"/>
      <c r="BV203" s="189"/>
      <c r="BW203" s="189"/>
      <c r="BX203" s="189"/>
      <c r="BY203" s="190"/>
      <c r="BZ203" s="189"/>
      <c r="CA203" s="218"/>
      <c r="CB203" s="34"/>
      <c r="CC203" s="34"/>
      <c r="CD203" s="34"/>
      <c r="CE203" s="34"/>
      <c r="CF203" s="34"/>
      <c r="CG203" s="175"/>
      <c r="CH203" s="104"/>
      <c r="CI203" s="34"/>
      <c r="CJ203" s="172"/>
      <c r="CK203" s="175"/>
      <c r="CL203" s="175"/>
      <c r="CM203" s="104"/>
      <c r="CN203" s="104"/>
      <c r="CO203" s="104"/>
      <c r="CP203" s="104"/>
      <c r="CQ203" s="104"/>
      <c r="CR203" s="104"/>
      <c r="CS203" s="104"/>
      <c r="CT203" s="104"/>
      <c r="CU203" s="104"/>
      <c r="CV203" s="104"/>
      <c r="CW203" s="104"/>
      <c r="CX203" s="104"/>
      <c r="CY203" s="104"/>
      <c r="CZ203" s="104"/>
      <c r="DA203" s="104"/>
      <c r="DB203" s="104"/>
      <c r="DC203" s="104"/>
      <c r="DD203" s="104"/>
      <c r="DE203" s="104"/>
      <c r="DF203" s="104"/>
      <c r="DG203" s="104"/>
      <c r="DH203" s="104"/>
      <c r="DI203" s="104"/>
      <c r="DJ203" s="104"/>
      <c r="DK203" s="104"/>
      <c r="DL203" s="104"/>
      <c r="DM203" s="104"/>
    </row>
    <row r="204" spans="1:117" ht="14.25" customHeight="1" x14ac:dyDescent="0.25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167"/>
      <c r="AD204" s="167"/>
      <c r="AE204" s="71"/>
      <c r="AF204" s="71"/>
      <c r="AG204" s="71"/>
      <c r="AH204" s="71"/>
      <c r="AI204" s="71"/>
      <c r="AJ204" s="71"/>
      <c r="AK204" s="71"/>
      <c r="AL204" s="71"/>
      <c r="AM204" s="71"/>
      <c r="AN204" s="71"/>
      <c r="AO204" s="71"/>
      <c r="AP204" s="71"/>
      <c r="AQ204" s="71"/>
      <c r="AR204" s="71"/>
      <c r="AS204" s="71"/>
      <c r="AT204" s="71"/>
      <c r="AU204" s="71"/>
      <c r="AV204" s="71"/>
      <c r="AW204" s="71"/>
      <c r="AX204" s="71"/>
      <c r="AY204" s="161"/>
      <c r="AZ204" s="161"/>
      <c r="BA204" s="161"/>
      <c r="BB204" s="161"/>
      <c r="BC204" s="71"/>
      <c r="BD204" s="161"/>
      <c r="BE204" s="71"/>
      <c r="BF204" s="71"/>
      <c r="BG204" s="71"/>
      <c r="BH204" s="71"/>
      <c r="BI204" s="181"/>
      <c r="BJ204" s="104"/>
      <c r="BK204" s="104"/>
      <c r="BL204" s="34"/>
      <c r="BM204" s="34"/>
      <c r="BN204" s="34"/>
      <c r="BO204" s="34"/>
      <c r="BP204" s="189"/>
      <c r="BQ204" s="190"/>
      <c r="BR204" s="189"/>
      <c r="BS204" s="189"/>
      <c r="BT204" s="191"/>
      <c r="BU204" s="191"/>
      <c r="BV204" s="189"/>
      <c r="BW204" s="189"/>
      <c r="BX204" s="189"/>
      <c r="BY204" s="190"/>
      <c r="BZ204" s="189"/>
      <c r="CA204" s="218"/>
      <c r="CB204" s="34"/>
      <c r="CC204" s="34"/>
      <c r="CD204" s="34"/>
      <c r="CE204" s="34"/>
      <c r="CF204" s="34"/>
      <c r="CG204" s="175"/>
      <c r="CH204" s="104"/>
      <c r="CI204" s="34"/>
      <c r="CJ204" s="172"/>
      <c r="CK204" s="175"/>
      <c r="CL204" s="175"/>
      <c r="CM204" s="104"/>
      <c r="CN204" s="104"/>
      <c r="CO204" s="104"/>
      <c r="CP204" s="104"/>
      <c r="CQ204" s="104"/>
      <c r="CR204" s="104"/>
      <c r="CS204" s="104"/>
      <c r="CT204" s="104"/>
      <c r="CU204" s="104"/>
      <c r="CV204" s="104"/>
      <c r="CW204" s="104"/>
      <c r="CX204" s="104"/>
      <c r="CY204" s="104"/>
      <c r="CZ204" s="104"/>
      <c r="DA204" s="104"/>
      <c r="DB204" s="104"/>
      <c r="DC204" s="104"/>
      <c r="DD204" s="104"/>
      <c r="DE204" s="104"/>
      <c r="DF204" s="104"/>
      <c r="DG204" s="104"/>
      <c r="DH204" s="104"/>
      <c r="DI204" s="104"/>
      <c r="DJ204" s="104"/>
      <c r="DK204" s="104"/>
      <c r="DL204" s="104"/>
      <c r="DM204" s="104"/>
    </row>
    <row r="205" spans="1:117" ht="14.25" customHeight="1" x14ac:dyDescent="0.2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167"/>
      <c r="AD205" s="167"/>
      <c r="AE205" s="71"/>
      <c r="AF205" s="71"/>
      <c r="AG205" s="71"/>
      <c r="AH205" s="71"/>
      <c r="AI205" s="71"/>
      <c r="AJ205" s="71"/>
      <c r="AK205" s="71"/>
      <c r="AL205" s="71"/>
      <c r="AM205" s="71"/>
      <c r="AN205" s="71"/>
      <c r="AO205" s="71"/>
      <c r="AP205" s="71"/>
      <c r="AQ205" s="71"/>
      <c r="AR205" s="71"/>
      <c r="AS205" s="71"/>
      <c r="AT205" s="71"/>
      <c r="AU205" s="71"/>
      <c r="AV205" s="71"/>
      <c r="AW205" s="71"/>
      <c r="AX205" s="71"/>
      <c r="AY205" s="161"/>
      <c r="AZ205" s="161"/>
      <c r="BA205" s="161"/>
      <c r="BB205" s="161"/>
      <c r="BC205" s="71"/>
      <c r="BD205" s="161"/>
      <c r="BE205" s="71"/>
      <c r="BF205" s="71"/>
      <c r="BG205" s="71"/>
      <c r="BH205" s="71"/>
      <c r="BI205" s="181"/>
      <c r="BJ205" s="104"/>
      <c r="BK205" s="104"/>
      <c r="BL205" s="34"/>
      <c r="BM205" s="34"/>
      <c r="BN205" s="34"/>
      <c r="BO205" s="34"/>
      <c r="BP205" s="189"/>
      <c r="BQ205" s="190"/>
      <c r="BR205" s="189"/>
      <c r="BS205" s="189"/>
      <c r="BT205" s="191"/>
      <c r="BU205" s="191"/>
      <c r="BV205" s="189"/>
      <c r="BW205" s="189"/>
      <c r="BX205" s="189"/>
      <c r="BY205" s="190"/>
      <c r="BZ205" s="189"/>
      <c r="CA205" s="218"/>
      <c r="CB205" s="34"/>
      <c r="CC205" s="34"/>
      <c r="CD205" s="34"/>
      <c r="CE205" s="34"/>
      <c r="CF205" s="34"/>
      <c r="CG205" s="175"/>
      <c r="CH205" s="104"/>
      <c r="CI205" s="34"/>
      <c r="CJ205" s="172"/>
      <c r="CK205" s="175"/>
      <c r="CL205" s="175"/>
      <c r="CM205" s="104"/>
      <c r="CN205" s="104"/>
      <c r="CO205" s="104"/>
      <c r="CP205" s="104"/>
      <c r="CQ205" s="104"/>
      <c r="CR205" s="104"/>
      <c r="CS205" s="104"/>
      <c r="CT205" s="104"/>
      <c r="CU205" s="104"/>
      <c r="CV205" s="104"/>
      <c r="CW205" s="104"/>
      <c r="CX205" s="104"/>
      <c r="CY205" s="104"/>
      <c r="CZ205" s="104"/>
      <c r="DA205" s="104"/>
      <c r="DB205" s="104"/>
      <c r="DC205" s="104"/>
      <c r="DD205" s="104"/>
      <c r="DE205" s="104"/>
      <c r="DF205" s="104"/>
      <c r="DG205" s="104"/>
      <c r="DH205" s="104"/>
      <c r="DI205" s="104"/>
      <c r="DJ205" s="104"/>
      <c r="DK205" s="104"/>
      <c r="DL205" s="104"/>
      <c r="DM205" s="104"/>
    </row>
    <row r="206" spans="1:117" ht="14.25" customHeight="1" x14ac:dyDescent="0.25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167"/>
      <c r="AD206" s="167"/>
      <c r="AE206" s="71"/>
      <c r="AF206" s="71"/>
      <c r="AG206" s="71"/>
      <c r="AH206" s="71"/>
      <c r="AI206" s="71"/>
      <c r="AJ206" s="71"/>
      <c r="AK206" s="71"/>
      <c r="AL206" s="71"/>
      <c r="AM206" s="71"/>
      <c r="AN206" s="71"/>
      <c r="AO206" s="71"/>
      <c r="AP206" s="71"/>
      <c r="AQ206" s="71"/>
      <c r="AR206" s="71"/>
      <c r="AS206" s="71"/>
      <c r="AT206" s="71"/>
      <c r="AU206" s="71"/>
      <c r="AV206" s="71"/>
      <c r="AW206" s="71"/>
      <c r="AX206" s="71"/>
      <c r="AY206" s="161"/>
      <c r="AZ206" s="161"/>
      <c r="BA206" s="161"/>
      <c r="BB206" s="161"/>
      <c r="BC206" s="71"/>
      <c r="BD206" s="161"/>
      <c r="BE206" s="71"/>
      <c r="BF206" s="71"/>
      <c r="BG206" s="71"/>
      <c r="BH206" s="71"/>
      <c r="BI206" s="181"/>
      <c r="BJ206" s="104"/>
      <c r="BK206" s="104"/>
      <c r="BL206" s="34"/>
      <c r="BM206" s="34"/>
      <c r="BN206" s="34"/>
      <c r="BO206" s="34"/>
      <c r="BP206" s="189"/>
      <c r="BQ206" s="190"/>
      <c r="BR206" s="189"/>
      <c r="BS206" s="189"/>
      <c r="BT206" s="191"/>
      <c r="BU206" s="191"/>
      <c r="BV206" s="189"/>
      <c r="BW206" s="189"/>
      <c r="BX206" s="189"/>
      <c r="BY206" s="190"/>
      <c r="BZ206" s="189"/>
      <c r="CA206" s="218"/>
      <c r="CB206" s="34"/>
      <c r="CC206" s="34"/>
      <c r="CD206" s="34"/>
      <c r="CE206" s="34"/>
      <c r="CF206" s="34"/>
      <c r="CG206" s="175"/>
      <c r="CH206" s="104"/>
      <c r="CI206" s="34"/>
      <c r="CJ206" s="172"/>
      <c r="CK206" s="175"/>
      <c r="CL206" s="175"/>
      <c r="CM206" s="104"/>
      <c r="CN206" s="104"/>
      <c r="CO206" s="104"/>
      <c r="CP206" s="104"/>
      <c r="CQ206" s="104"/>
      <c r="CR206" s="104"/>
      <c r="CS206" s="104"/>
      <c r="CT206" s="104"/>
      <c r="CU206" s="104"/>
      <c r="CV206" s="104"/>
      <c r="CW206" s="104"/>
      <c r="CX206" s="104"/>
      <c r="CY206" s="104"/>
      <c r="CZ206" s="104"/>
      <c r="DA206" s="104"/>
      <c r="DB206" s="104"/>
      <c r="DC206" s="104"/>
      <c r="DD206" s="104"/>
      <c r="DE206" s="104"/>
      <c r="DF206" s="104"/>
      <c r="DG206" s="104"/>
      <c r="DH206" s="104"/>
      <c r="DI206" s="104"/>
      <c r="DJ206" s="104"/>
      <c r="DK206" s="104"/>
      <c r="DL206" s="104"/>
      <c r="DM206" s="104"/>
    </row>
    <row r="207" spans="1:117" ht="14.25" customHeight="1" x14ac:dyDescent="0.25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167"/>
      <c r="AD207" s="167"/>
      <c r="AE207" s="71"/>
      <c r="AF207" s="71"/>
      <c r="AG207" s="71"/>
      <c r="AH207" s="71"/>
      <c r="AI207" s="71"/>
      <c r="AJ207" s="71"/>
      <c r="AK207" s="71"/>
      <c r="AL207" s="71"/>
      <c r="AM207" s="71"/>
      <c r="AN207" s="71"/>
      <c r="AO207" s="71"/>
      <c r="AP207" s="71"/>
      <c r="AQ207" s="71"/>
      <c r="AR207" s="71"/>
      <c r="AS207" s="71"/>
      <c r="AT207" s="71"/>
      <c r="AU207" s="71"/>
      <c r="AV207" s="71"/>
      <c r="AW207" s="71"/>
      <c r="AX207" s="71"/>
      <c r="AY207" s="161"/>
      <c r="AZ207" s="161"/>
      <c r="BA207" s="161"/>
      <c r="BB207" s="161"/>
      <c r="BC207" s="71"/>
      <c r="BD207" s="161"/>
      <c r="BE207" s="71"/>
      <c r="BF207" s="71"/>
      <c r="BG207" s="71"/>
      <c r="BH207" s="71"/>
      <c r="BI207" s="181"/>
      <c r="BJ207" s="104"/>
      <c r="BK207" s="104"/>
      <c r="BL207" s="34"/>
      <c r="BM207" s="34"/>
      <c r="BN207" s="34"/>
      <c r="BO207" s="34"/>
      <c r="BP207" s="189"/>
      <c r="BQ207" s="190"/>
      <c r="BR207" s="189"/>
      <c r="BS207" s="189"/>
      <c r="BT207" s="191"/>
      <c r="BU207" s="191"/>
      <c r="BV207" s="189"/>
      <c r="BW207" s="189"/>
      <c r="BX207" s="189"/>
      <c r="BY207" s="190"/>
      <c r="BZ207" s="189"/>
      <c r="CA207" s="218"/>
      <c r="CB207" s="34"/>
      <c r="CC207" s="34"/>
      <c r="CD207" s="34"/>
      <c r="CE207" s="34"/>
      <c r="CF207" s="34"/>
      <c r="CG207" s="175"/>
      <c r="CH207" s="104"/>
      <c r="CI207" s="34"/>
      <c r="CJ207" s="172"/>
      <c r="CK207" s="175"/>
      <c r="CL207" s="175"/>
      <c r="CM207" s="104"/>
      <c r="CN207" s="104"/>
      <c r="CO207" s="104"/>
      <c r="CP207" s="104"/>
      <c r="CQ207" s="104"/>
      <c r="CR207" s="104"/>
      <c r="CS207" s="104"/>
      <c r="CT207" s="104"/>
      <c r="CU207" s="104"/>
      <c r="CV207" s="104"/>
      <c r="CW207" s="104"/>
      <c r="CX207" s="104"/>
      <c r="CY207" s="104"/>
      <c r="CZ207" s="104"/>
      <c r="DA207" s="104"/>
      <c r="DB207" s="104"/>
      <c r="DC207" s="104"/>
      <c r="DD207" s="104"/>
      <c r="DE207" s="104"/>
      <c r="DF207" s="104"/>
      <c r="DG207" s="104"/>
      <c r="DH207" s="104"/>
      <c r="DI207" s="104"/>
      <c r="DJ207" s="104"/>
      <c r="DK207" s="104"/>
      <c r="DL207" s="104"/>
      <c r="DM207" s="104"/>
    </row>
    <row r="208" spans="1:117" ht="14.25" customHeight="1" x14ac:dyDescent="0.25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167"/>
      <c r="AD208" s="167"/>
      <c r="AE208" s="71"/>
      <c r="AF208" s="71"/>
      <c r="AG208" s="71"/>
      <c r="AH208" s="71"/>
      <c r="AI208" s="71"/>
      <c r="AJ208" s="71"/>
      <c r="AK208" s="71"/>
      <c r="AL208" s="71"/>
      <c r="AM208" s="71"/>
      <c r="AN208" s="71"/>
      <c r="AO208" s="71"/>
      <c r="AP208" s="71"/>
      <c r="AQ208" s="71"/>
      <c r="AR208" s="71"/>
      <c r="AS208" s="71"/>
      <c r="AT208" s="71"/>
      <c r="AU208" s="71"/>
      <c r="AV208" s="71"/>
      <c r="AW208" s="71"/>
      <c r="AX208" s="71"/>
      <c r="AY208" s="161"/>
      <c r="AZ208" s="161"/>
      <c r="BA208" s="161"/>
      <c r="BB208" s="161"/>
      <c r="BC208" s="71"/>
      <c r="BD208" s="161"/>
      <c r="BE208" s="71"/>
      <c r="BF208" s="71"/>
      <c r="BG208" s="71"/>
      <c r="BH208" s="71"/>
      <c r="BI208" s="181"/>
      <c r="BJ208" s="104"/>
      <c r="BK208" s="104"/>
      <c r="BL208" s="34"/>
      <c r="BM208" s="34"/>
      <c r="BN208" s="34"/>
      <c r="BO208" s="34"/>
      <c r="BP208" s="189"/>
      <c r="BQ208" s="190"/>
      <c r="BR208" s="189"/>
      <c r="BS208" s="189"/>
      <c r="BT208" s="191"/>
      <c r="BU208" s="191"/>
      <c r="BV208" s="189"/>
      <c r="BW208" s="189"/>
      <c r="BX208" s="189"/>
      <c r="BY208" s="190"/>
      <c r="BZ208" s="189"/>
      <c r="CA208" s="218"/>
      <c r="CB208" s="34"/>
      <c r="CC208" s="34"/>
      <c r="CD208" s="34"/>
      <c r="CE208" s="34"/>
      <c r="CF208" s="34"/>
      <c r="CG208" s="175"/>
      <c r="CH208" s="104"/>
      <c r="CI208" s="34"/>
      <c r="CJ208" s="172"/>
      <c r="CK208" s="175"/>
      <c r="CL208" s="175"/>
      <c r="CM208" s="104"/>
      <c r="CN208" s="104"/>
      <c r="CO208" s="104"/>
      <c r="CP208" s="104"/>
      <c r="CQ208" s="104"/>
      <c r="CR208" s="104"/>
      <c r="CS208" s="104"/>
      <c r="CT208" s="104"/>
      <c r="CU208" s="104"/>
      <c r="CV208" s="104"/>
      <c r="CW208" s="104"/>
      <c r="CX208" s="104"/>
      <c r="CY208" s="104"/>
      <c r="CZ208" s="104"/>
      <c r="DA208" s="104"/>
      <c r="DB208" s="104"/>
      <c r="DC208" s="104"/>
      <c r="DD208" s="104"/>
      <c r="DE208" s="104"/>
      <c r="DF208" s="104"/>
      <c r="DG208" s="104"/>
      <c r="DH208" s="104"/>
      <c r="DI208" s="104"/>
      <c r="DJ208" s="104"/>
      <c r="DK208" s="104"/>
      <c r="DL208" s="104"/>
      <c r="DM208" s="104"/>
    </row>
    <row r="209" spans="1:117" ht="14.25" customHeight="1" x14ac:dyDescent="0.25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167"/>
      <c r="AD209" s="167"/>
      <c r="AE209" s="71"/>
      <c r="AF209" s="71"/>
      <c r="AG209" s="71"/>
      <c r="AH209" s="71"/>
      <c r="AI209" s="71"/>
      <c r="AJ209" s="71"/>
      <c r="AK209" s="71"/>
      <c r="AL209" s="71"/>
      <c r="AM209" s="71"/>
      <c r="AN209" s="71"/>
      <c r="AO209" s="71"/>
      <c r="AP209" s="71"/>
      <c r="AQ209" s="71"/>
      <c r="AR209" s="71"/>
      <c r="AS209" s="71"/>
      <c r="AT209" s="71"/>
      <c r="AU209" s="71"/>
      <c r="AV209" s="71"/>
      <c r="AW209" s="71"/>
      <c r="AX209" s="71"/>
      <c r="AY209" s="161"/>
      <c r="AZ209" s="161"/>
      <c r="BA209" s="161"/>
      <c r="BB209" s="161"/>
      <c r="BC209" s="71"/>
      <c r="BD209" s="161"/>
      <c r="BE209" s="71"/>
      <c r="BF209" s="71"/>
      <c r="BG209" s="71"/>
      <c r="BH209" s="71"/>
      <c r="BI209" s="181"/>
      <c r="BJ209" s="104"/>
      <c r="BK209" s="104"/>
      <c r="BL209" s="34"/>
      <c r="BM209" s="34"/>
      <c r="BN209" s="34"/>
      <c r="BO209" s="34"/>
      <c r="BP209" s="189"/>
      <c r="BQ209" s="190"/>
      <c r="BR209" s="189"/>
      <c r="BS209" s="189"/>
      <c r="BT209" s="191"/>
      <c r="BU209" s="191"/>
      <c r="BV209" s="189"/>
      <c r="BW209" s="189"/>
      <c r="BX209" s="189"/>
      <c r="BY209" s="190"/>
      <c r="BZ209" s="189"/>
      <c r="CA209" s="218"/>
      <c r="CB209" s="34"/>
      <c r="CC209" s="34"/>
      <c r="CD209" s="34"/>
      <c r="CE209" s="34"/>
      <c r="CF209" s="34"/>
      <c r="CG209" s="175"/>
      <c r="CH209" s="104"/>
      <c r="CI209" s="34"/>
      <c r="CJ209" s="172"/>
      <c r="CK209" s="175"/>
      <c r="CL209" s="175"/>
      <c r="CM209" s="104"/>
      <c r="CN209" s="104"/>
      <c r="CO209" s="104"/>
      <c r="CP209" s="104"/>
      <c r="CQ209" s="104"/>
      <c r="CR209" s="104"/>
      <c r="CS209" s="104"/>
      <c r="CT209" s="104"/>
      <c r="CU209" s="104"/>
      <c r="CV209" s="104"/>
      <c r="CW209" s="104"/>
      <c r="CX209" s="104"/>
      <c r="CY209" s="104"/>
      <c r="CZ209" s="104"/>
      <c r="DA209" s="104"/>
      <c r="DB209" s="104"/>
      <c r="DC209" s="104"/>
      <c r="DD209" s="104"/>
      <c r="DE209" s="104"/>
      <c r="DF209" s="104"/>
      <c r="DG209" s="104"/>
      <c r="DH209" s="104"/>
      <c r="DI209" s="104"/>
      <c r="DJ209" s="104"/>
      <c r="DK209" s="104"/>
      <c r="DL209" s="104"/>
      <c r="DM209" s="104"/>
    </row>
    <row r="210" spans="1:117" ht="14.25" customHeight="1" x14ac:dyDescent="0.25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167"/>
      <c r="AD210" s="167"/>
      <c r="AE210" s="71"/>
      <c r="AF210" s="71"/>
      <c r="AG210" s="71"/>
      <c r="AH210" s="71"/>
      <c r="AI210" s="71"/>
      <c r="AJ210" s="71"/>
      <c r="AK210" s="71"/>
      <c r="AL210" s="71"/>
      <c r="AM210" s="71"/>
      <c r="AN210" s="71"/>
      <c r="AO210" s="71"/>
      <c r="AP210" s="71"/>
      <c r="AQ210" s="71"/>
      <c r="AR210" s="71"/>
      <c r="AS210" s="71"/>
      <c r="AT210" s="71"/>
      <c r="AU210" s="71"/>
      <c r="AV210" s="71"/>
      <c r="AW210" s="71"/>
      <c r="AX210" s="71"/>
      <c r="AY210" s="161"/>
      <c r="AZ210" s="161"/>
      <c r="BA210" s="161"/>
      <c r="BB210" s="161"/>
      <c r="BC210" s="71"/>
      <c r="BD210" s="161"/>
      <c r="BE210" s="71"/>
      <c r="BF210" s="71"/>
      <c r="BG210" s="71"/>
      <c r="BH210" s="71"/>
      <c r="BI210" s="181"/>
      <c r="BJ210" s="104"/>
      <c r="BK210" s="104"/>
      <c r="BL210" s="34"/>
      <c r="BM210" s="34"/>
      <c r="BN210" s="34"/>
      <c r="BO210" s="34"/>
      <c r="BP210" s="189"/>
      <c r="BQ210" s="190"/>
      <c r="BR210" s="189"/>
      <c r="BS210" s="189"/>
      <c r="BT210" s="191"/>
      <c r="BU210" s="191"/>
      <c r="BV210" s="189"/>
      <c r="BW210" s="189"/>
      <c r="BX210" s="189"/>
      <c r="BY210" s="190"/>
      <c r="BZ210" s="189"/>
      <c r="CA210" s="218"/>
      <c r="CB210" s="34"/>
      <c r="CC210" s="34"/>
      <c r="CD210" s="34"/>
      <c r="CE210" s="34"/>
      <c r="CF210" s="34"/>
      <c r="CG210" s="175"/>
      <c r="CH210" s="104"/>
      <c r="CI210" s="34"/>
      <c r="CJ210" s="172"/>
      <c r="CK210" s="175"/>
      <c r="CL210" s="175"/>
      <c r="CM210" s="104"/>
      <c r="CN210" s="104"/>
      <c r="CO210" s="104"/>
      <c r="CP210" s="104"/>
      <c r="CQ210" s="104"/>
      <c r="CR210" s="104"/>
      <c r="CS210" s="104"/>
      <c r="CT210" s="104"/>
      <c r="CU210" s="104"/>
      <c r="CV210" s="104"/>
      <c r="CW210" s="104"/>
      <c r="CX210" s="104"/>
      <c r="CY210" s="104"/>
      <c r="CZ210" s="104"/>
      <c r="DA210" s="104"/>
      <c r="DB210" s="104"/>
      <c r="DC210" s="104"/>
      <c r="DD210" s="104"/>
      <c r="DE210" s="104"/>
      <c r="DF210" s="104"/>
      <c r="DG210" s="104"/>
      <c r="DH210" s="104"/>
      <c r="DI210" s="104"/>
      <c r="DJ210" s="104"/>
      <c r="DK210" s="104"/>
      <c r="DL210" s="104"/>
      <c r="DM210" s="104"/>
    </row>
    <row r="211" spans="1:117" ht="14.25" customHeight="1" x14ac:dyDescent="0.25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167"/>
      <c r="AD211" s="167"/>
      <c r="AE211" s="71"/>
      <c r="AF211" s="71"/>
      <c r="AG211" s="71"/>
      <c r="AH211" s="71"/>
      <c r="AI211" s="71"/>
      <c r="AJ211" s="71"/>
      <c r="AK211" s="71"/>
      <c r="AL211" s="71"/>
      <c r="AM211" s="71"/>
      <c r="AN211" s="71"/>
      <c r="AO211" s="71"/>
      <c r="AP211" s="71"/>
      <c r="AQ211" s="71"/>
      <c r="AR211" s="71"/>
      <c r="AS211" s="71"/>
      <c r="AT211" s="71"/>
      <c r="AU211" s="71"/>
      <c r="AV211" s="71"/>
      <c r="AW211" s="71"/>
      <c r="AX211" s="71"/>
      <c r="AY211" s="161"/>
      <c r="AZ211" s="161"/>
      <c r="BA211" s="161"/>
      <c r="BB211" s="161"/>
      <c r="BC211" s="71"/>
      <c r="BD211" s="161"/>
      <c r="BE211" s="71"/>
      <c r="BF211" s="71"/>
      <c r="BG211" s="71"/>
      <c r="BH211" s="71"/>
      <c r="BI211" s="181"/>
      <c r="BJ211" s="104"/>
      <c r="BK211" s="104"/>
      <c r="BL211" s="34"/>
      <c r="BM211" s="34"/>
      <c r="BN211" s="34"/>
      <c r="BO211" s="34"/>
      <c r="BP211" s="189"/>
      <c r="BQ211" s="190"/>
      <c r="BR211" s="189"/>
      <c r="BS211" s="189"/>
      <c r="BT211" s="191"/>
      <c r="BU211" s="191"/>
      <c r="BV211" s="189"/>
      <c r="BW211" s="189"/>
      <c r="BX211" s="189"/>
      <c r="BY211" s="190"/>
      <c r="BZ211" s="189"/>
      <c r="CA211" s="218"/>
      <c r="CB211" s="34"/>
      <c r="CC211" s="34"/>
      <c r="CD211" s="34"/>
      <c r="CE211" s="34"/>
      <c r="CF211" s="34"/>
      <c r="CG211" s="175"/>
      <c r="CH211" s="104"/>
      <c r="CI211" s="34"/>
      <c r="CJ211" s="172"/>
      <c r="CK211" s="175"/>
      <c r="CL211" s="175"/>
      <c r="CM211" s="104"/>
      <c r="CN211" s="104"/>
      <c r="CO211" s="104"/>
      <c r="CP211" s="104"/>
      <c r="CQ211" s="104"/>
      <c r="CR211" s="104"/>
      <c r="CS211" s="104"/>
      <c r="CT211" s="104"/>
      <c r="CU211" s="104"/>
      <c r="CV211" s="104"/>
      <c r="CW211" s="104"/>
      <c r="CX211" s="104"/>
      <c r="CY211" s="104"/>
      <c r="CZ211" s="104"/>
      <c r="DA211" s="104"/>
      <c r="DB211" s="104"/>
      <c r="DC211" s="104"/>
      <c r="DD211" s="104"/>
      <c r="DE211" s="104"/>
      <c r="DF211" s="104"/>
      <c r="DG211" s="104"/>
      <c r="DH211" s="104"/>
      <c r="DI211" s="104"/>
      <c r="DJ211" s="104"/>
      <c r="DK211" s="104"/>
      <c r="DL211" s="104"/>
      <c r="DM211" s="104"/>
    </row>
    <row r="212" spans="1:117" ht="14.25" customHeight="1" x14ac:dyDescent="0.25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167"/>
      <c r="AD212" s="167"/>
      <c r="AE212" s="71"/>
      <c r="AF212" s="71"/>
      <c r="AG212" s="71"/>
      <c r="AH212" s="71"/>
      <c r="AI212" s="71"/>
      <c r="AJ212" s="71"/>
      <c r="AK212" s="71"/>
      <c r="AL212" s="71"/>
      <c r="AM212" s="71"/>
      <c r="AN212" s="71"/>
      <c r="AO212" s="71"/>
      <c r="AP212" s="71"/>
      <c r="AQ212" s="71"/>
      <c r="AR212" s="71"/>
      <c r="AS212" s="71"/>
      <c r="AT212" s="71"/>
      <c r="AU212" s="71"/>
      <c r="AV212" s="71"/>
      <c r="AW212" s="71"/>
      <c r="AX212" s="71"/>
      <c r="AY212" s="161"/>
      <c r="AZ212" s="161"/>
      <c r="BA212" s="161"/>
      <c r="BB212" s="161"/>
      <c r="BC212" s="71"/>
      <c r="BD212" s="161"/>
      <c r="BE212" s="71"/>
      <c r="BF212" s="71"/>
      <c r="BG212" s="71"/>
      <c r="BH212" s="71"/>
      <c r="BI212" s="181"/>
      <c r="BJ212" s="104"/>
      <c r="BK212" s="104"/>
      <c r="BL212" s="34"/>
      <c r="BM212" s="34"/>
      <c r="BN212" s="34"/>
      <c r="BO212" s="34"/>
      <c r="BP212" s="189"/>
      <c r="BQ212" s="190"/>
      <c r="BR212" s="189"/>
      <c r="BS212" s="189"/>
      <c r="BT212" s="191"/>
      <c r="BU212" s="191"/>
      <c r="BV212" s="189"/>
      <c r="BW212" s="189"/>
      <c r="BX212" s="189"/>
      <c r="BY212" s="190"/>
      <c r="BZ212" s="189"/>
      <c r="CA212" s="218"/>
      <c r="CB212" s="34"/>
      <c r="CC212" s="34"/>
      <c r="CD212" s="34"/>
      <c r="CE212" s="34"/>
      <c r="CF212" s="34"/>
      <c r="CG212" s="175"/>
      <c r="CH212" s="104"/>
      <c r="CI212" s="34"/>
      <c r="CJ212" s="172"/>
      <c r="CK212" s="175"/>
      <c r="CL212" s="175"/>
      <c r="CM212" s="104"/>
      <c r="CN212" s="104"/>
      <c r="CO212" s="104"/>
      <c r="CP212" s="104"/>
      <c r="CQ212" s="104"/>
      <c r="CR212" s="104"/>
      <c r="CS212" s="104"/>
      <c r="CT212" s="104"/>
      <c r="CU212" s="104"/>
      <c r="CV212" s="104"/>
      <c r="CW212" s="104"/>
      <c r="CX212" s="104"/>
      <c r="CY212" s="104"/>
      <c r="CZ212" s="104"/>
      <c r="DA212" s="104"/>
      <c r="DB212" s="104"/>
      <c r="DC212" s="104"/>
      <c r="DD212" s="104"/>
      <c r="DE212" s="104"/>
      <c r="DF212" s="104"/>
      <c r="DG212" s="104"/>
      <c r="DH212" s="104"/>
      <c r="DI212" s="104"/>
      <c r="DJ212" s="104"/>
      <c r="DK212" s="104"/>
      <c r="DL212" s="104"/>
      <c r="DM212" s="104"/>
    </row>
    <row r="213" spans="1:117" ht="14.25" customHeight="1" x14ac:dyDescent="0.25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167"/>
      <c r="AD213" s="167"/>
      <c r="AE213" s="71"/>
      <c r="AF213" s="71"/>
      <c r="AG213" s="71"/>
      <c r="AH213" s="71"/>
      <c r="AI213" s="71"/>
      <c r="AJ213" s="71"/>
      <c r="AK213" s="71"/>
      <c r="AL213" s="71"/>
      <c r="AM213" s="71"/>
      <c r="AN213" s="71"/>
      <c r="AO213" s="71"/>
      <c r="AP213" s="71"/>
      <c r="AQ213" s="71"/>
      <c r="AR213" s="71"/>
      <c r="AS213" s="71"/>
      <c r="AT213" s="71"/>
      <c r="AU213" s="71"/>
      <c r="AV213" s="71"/>
      <c r="AW213" s="71"/>
      <c r="AX213" s="71"/>
      <c r="AY213" s="161"/>
      <c r="AZ213" s="161"/>
      <c r="BA213" s="161"/>
      <c r="BB213" s="161"/>
      <c r="BC213" s="71"/>
      <c r="BD213" s="161"/>
      <c r="BE213" s="71"/>
      <c r="BF213" s="71"/>
      <c r="BG213" s="71"/>
      <c r="BH213" s="71"/>
      <c r="BI213" s="181"/>
      <c r="BJ213" s="104"/>
      <c r="BK213" s="104"/>
      <c r="BL213" s="34"/>
      <c r="BM213" s="34"/>
      <c r="BN213" s="34"/>
      <c r="BO213" s="34"/>
      <c r="BP213" s="189"/>
      <c r="BQ213" s="190"/>
      <c r="BR213" s="189"/>
      <c r="BS213" s="189"/>
      <c r="BT213" s="191"/>
      <c r="BU213" s="191"/>
      <c r="BV213" s="189"/>
      <c r="BW213" s="189"/>
      <c r="BX213" s="189"/>
      <c r="BY213" s="190"/>
      <c r="BZ213" s="189"/>
      <c r="CA213" s="218"/>
      <c r="CB213" s="34"/>
      <c r="CC213" s="34"/>
      <c r="CD213" s="34"/>
      <c r="CE213" s="34"/>
      <c r="CF213" s="34"/>
      <c r="CG213" s="175"/>
      <c r="CH213" s="104"/>
      <c r="CI213" s="34"/>
      <c r="CJ213" s="172"/>
      <c r="CK213" s="175"/>
      <c r="CL213" s="175"/>
      <c r="CM213" s="104"/>
      <c r="CN213" s="104"/>
      <c r="CO213" s="104"/>
      <c r="CP213" s="104"/>
      <c r="CQ213" s="104"/>
      <c r="CR213" s="104"/>
      <c r="CS213" s="104"/>
      <c r="CT213" s="104"/>
      <c r="CU213" s="104"/>
      <c r="CV213" s="104"/>
      <c r="CW213" s="104"/>
      <c r="CX213" s="104"/>
      <c r="CY213" s="104"/>
      <c r="CZ213" s="104"/>
      <c r="DA213" s="104"/>
      <c r="DB213" s="104"/>
      <c r="DC213" s="104"/>
      <c r="DD213" s="104"/>
      <c r="DE213" s="104"/>
      <c r="DF213" s="104"/>
      <c r="DG213" s="104"/>
      <c r="DH213" s="104"/>
      <c r="DI213" s="104"/>
      <c r="DJ213" s="104"/>
      <c r="DK213" s="104"/>
      <c r="DL213" s="104"/>
      <c r="DM213" s="104"/>
    </row>
    <row r="214" spans="1:117" ht="14.25" customHeight="1" x14ac:dyDescent="0.25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167"/>
      <c r="AD214" s="167"/>
      <c r="AE214" s="71"/>
      <c r="AF214" s="71"/>
      <c r="AG214" s="71"/>
      <c r="AH214" s="71"/>
      <c r="AI214" s="71"/>
      <c r="AJ214" s="71"/>
      <c r="AK214" s="71"/>
      <c r="AL214" s="71"/>
      <c r="AM214" s="71"/>
      <c r="AN214" s="71"/>
      <c r="AO214" s="71"/>
      <c r="AP214" s="71"/>
      <c r="AQ214" s="71"/>
      <c r="AR214" s="71"/>
      <c r="AS214" s="71"/>
      <c r="AT214" s="71"/>
      <c r="AU214" s="71"/>
      <c r="AV214" s="71"/>
      <c r="AW214" s="71"/>
      <c r="AX214" s="71"/>
      <c r="AY214" s="161"/>
      <c r="AZ214" s="161"/>
      <c r="BA214" s="161"/>
      <c r="BB214" s="161"/>
      <c r="BC214" s="71"/>
      <c r="BD214" s="161"/>
      <c r="BE214" s="71"/>
      <c r="BF214" s="71"/>
      <c r="BG214" s="71"/>
      <c r="BH214" s="71"/>
      <c r="BI214" s="181"/>
      <c r="BJ214" s="104"/>
      <c r="BK214" s="104"/>
      <c r="BL214" s="34"/>
      <c r="BM214" s="34"/>
      <c r="BN214" s="34"/>
      <c r="BO214" s="34"/>
      <c r="BP214" s="189"/>
      <c r="BQ214" s="190"/>
      <c r="BR214" s="189"/>
      <c r="BS214" s="189"/>
      <c r="BT214" s="191"/>
      <c r="BU214" s="191"/>
      <c r="BV214" s="189"/>
      <c r="BW214" s="189"/>
      <c r="BX214" s="189"/>
      <c r="BY214" s="190"/>
      <c r="BZ214" s="189"/>
      <c r="CA214" s="218"/>
      <c r="CB214" s="34"/>
      <c r="CC214" s="34"/>
      <c r="CD214" s="34"/>
      <c r="CE214" s="34"/>
      <c r="CF214" s="34"/>
      <c r="CG214" s="175"/>
      <c r="CH214" s="104"/>
      <c r="CI214" s="34"/>
      <c r="CJ214" s="172"/>
      <c r="CK214" s="175"/>
      <c r="CL214" s="175"/>
      <c r="CM214" s="104"/>
      <c r="CN214" s="104"/>
      <c r="CO214" s="104"/>
      <c r="CP214" s="104"/>
      <c r="CQ214" s="104"/>
      <c r="CR214" s="104"/>
      <c r="CS214" s="104"/>
      <c r="CT214" s="104"/>
      <c r="CU214" s="104"/>
      <c r="CV214" s="104"/>
      <c r="CW214" s="104"/>
      <c r="CX214" s="104"/>
      <c r="CY214" s="104"/>
      <c r="CZ214" s="104"/>
      <c r="DA214" s="104"/>
      <c r="DB214" s="104"/>
      <c r="DC214" s="104"/>
      <c r="DD214" s="104"/>
      <c r="DE214" s="104"/>
      <c r="DF214" s="104"/>
      <c r="DG214" s="104"/>
      <c r="DH214" s="104"/>
      <c r="DI214" s="104"/>
      <c r="DJ214" s="104"/>
      <c r="DK214" s="104"/>
      <c r="DL214" s="104"/>
      <c r="DM214" s="104"/>
    </row>
    <row r="215" spans="1:117" ht="14.25" customHeight="1" x14ac:dyDescent="0.2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167"/>
      <c r="AD215" s="167"/>
      <c r="AE215" s="71"/>
      <c r="AF215" s="71"/>
      <c r="AG215" s="71"/>
      <c r="AH215" s="71"/>
      <c r="AI215" s="71"/>
      <c r="AJ215" s="71"/>
      <c r="AK215" s="71"/>
      <c r="AL215" s="71"/>
      <c r="AM215" s="71"/>
      <c r="AN215" s="71"/>
      <c r="AO215" s="71"/>
      <c r="AP215" s="71"/>
      <c r="AQ215" s="71"/>
      <c r="AR215" s="71"/>
      <c r="AS215" s="71"/>
      <c r="AT215" s="71"/>
      <c r="AU215" s="71"/>
      <c r="AV215" s="71"/>
      <c r="AW215" s="71"/>
      <c r="AX215" s="71"/>
      <c r="AY215" s="161"/>
      <c r="AZ215" s="161"/>
      <c r="BA215" s="161"/>
      <c r="BB215" s="161"/>
      <c r="BC215" s="71"/>
      <c r="BD215" s="161"/>
      <c r="BE215" s="71"/>
      <c r="BF215" s="71"/>
      <c r="BG215" s="71"/>
      <c r="BH215" s="71"/>
      <c r="BI215" s="181"/>
      <c r="BJ215" s="104"/>
      <c r="BK215" s="104"/>
      <c r="BL215" s="34"/>
      <c r="BM215" s="34"/>
      <c r="BN215" s="34"/>
      <c r="BO215" s="34"/>
      <c r="BP215" s="189"/>
      <c r="BQ215" s="190"/>
      <c r="BR215" s="189"/>
      <c r="BS215" s="189"/>
      <c r="BT215" s="191"/>
      <c r="BU215" s="191"/>
      <c r="BV215" s="189"/>
      <c r="BW215" s="189"/>
      <c r="BX215" s="189"/>
      <c r="BY215" s="190"/>
      <c r="BZ215" s="189"/>
      <c r="CA215" s="218"/>
      <c r="CB215" s="34"/>
      <c r="CC215" s="34"/>
      <c r="CD215" s="34"/>
      <c r="CE215" s="34"/>
      <c r="CF215" s="34"/>
      <c r="CG215" s="175"/>
      <c r="CH215" s="104"/>
      <c r="CI215" s="34"/>
      <c r="CJ215" s="172"/>
      <c r="CK215" s="175"/>
      <c r="CL215" s="175"/>
      <c r="CM215" s="104"/>
      <c r="CN215" s="104"/>
      <c r="CO215" s="104"/>
      <c r="CP215" s="104"/>
      <c r="CQ215" s="104"/>
      <c r="CR215" s="104"/>
      <c r="CS215" s="104"/>
      <c r="CT215" s="104"/>
      <c r="CU215" s="104"/>
      <c r="CV215" s="104"/>
      <c r="CW215" s="104"/>
      <c r="CX215" s="104"/>
      <c r="CY215" s="104"/>
      <c r="CZ215" s="104"/>
      <c r="DA215" s="104"/>
      <c r="DB215" s="104"/>
      <c r="DC215" s="104"/>
      <c r="DD215" s="104"/>
      <c r="DE215" s="104"/>
      <c r="DF215" s="104"/>
      <c r="DG215" s="104"/>
      <c r="DH215" s="104"/>
      <c r="DI215" s="104"/>
      <c r="DJ215" s="104"/>
      <c r="DK215" s="104"/>
      <c r="DL215" s="104"/>
      <c r="DM215" s="104"/>
    </row>
    <row r="216" spans="1:117" ht="14.25" customHeight="1" x14ac:dyDescent="0.25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167"/>
      <c r="AD216" s="167"/>
      <c r="AE216" s="71"/>
      <c r="AF216" s="71"/>
      <c r="AG216" s="71"/>
      <c r="AH216" s="71"/>
      <c r="AI216" s="71"/>
      <c r="AJ216" s="71"/>
      <c r="AK216" s="71"/>
      <c r="AL216" s="71"/>
      <c r="AM216" s="71"/>
      <c r="AN216" s="71"/>
      <c r="AO216" s="71"/>
      <c r="AP216" s="71"/>
      <c r="AQ216" s="71"/>
      <c r="AR216" s="71"/>
      <c r="AS216" s="71"/>
      <c r="AT216" s="71"/>
      <c r="AU216" s="71"/>
      <c r="AV216" s="71"/>
      <c r="AW216" s="71"/>
      <c r="AX216" s="71"/>
      <c r="AY216" s="161"/>
      <c r="AZ216" s="161"/>
      <c r="BA216" s="161"/>
      <c r="BB216" s="161"/>
      <c r="BC216" s="71"/>
      <c r="BD216" s="161"/>
      <c r="BE216" s="71"/>
      <c r="BF216" s="71"/>
      <c r="BG216" s="71"/>
      <c r="BH216" s="71"/>
      <c r="BI216" s="181"/>
      <c r="BJ216" s="104"/>
      <c r="BK216" s="104"/>
      <c r="BL216" s="34"/>
      <c r="BM216" s="34"/>
      <c r="BN216" s="34"/>
      <c r="BO216" s="34"/>
      <c r="BP216" s="189"/>
      <c r="BQ216" s="190"/>
      <c r="BR216" s="189"/>
      <c r="BS216" s="189"/>
      <c r="BT216" s="191"/>
      <c r="BU216" s="191"/>
      <c r="BV216" s="189"/>
      <c r="BW216" s="189"/>
      <c r="BX216" s="189"/>
      <c r="BY216" s="190"/>
      <c r="BZ216" s="189"/>
      <c r="CA216" s="218"/>
      <c r="CB216" s="34"/>
      <c r="CC216" s="34"/>
      <c r="CD216" s="34"/>
      <c r="CE216" s="34"/>
      <c r="CF216" s="34"/>
      <c r="CG216" s="175"/>
      <c r="CH216" s="104"/>
      <c r="CI216" s="34"/>
      <c r="CJ216" s="172"/>
      <c r="CK216" s="175"/>
      <c r="CL216" s="175"/>
      <c r="CM216" s="104"/>
      <c r="CN216" s="104"/>
      <c r="CO216" s="104"/>
      <c r="CP216" s="104"/>
      <c r="CQ216" s="104"/>
      <c r="CR216" s="104"/>
      <c r="CS216" s="104"/>
      <c r="CT216" s="104"/>
      <c r="CU216" s="104"/>
      <c r="CV216" s="104"/>
      <c r="CW216" s="104"/>
      <c r="CX216" s="104"/>
      <c r="CY216" s="104"/>
      <c r="CZ216" s="104"/>
      <c r="DA216" s="104"/>
      <c r="DB216" s="104"/>
      <c r="DC216" s="104"/>
      <c r="DD216" s="104"/>
      <c r="DE216" s="104"/>
      <c r="DF216" s="104"/>
      <c r="DG216" s="104"/>
      <c r="DH216" s="104"/>
      <c r="DI216" s="104"/>
      <c r="DJ216" s="104"/>
      <c r="DK216" s="104"/>
      <c r="DL216" s="104"/>
      <c r="DM216" s="104"/>
    </row>
    <row r="217" spans="1:117" ht="14.25" customHeight="1" x14ac:dyDescent="0.25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167"/>
      <c r="AD217" s="167"/>
      <c r="AE217" s="71"/>
      <c r="AF217" s="71"/>
      <c r="AG217" s="71"/>
      <c r="AH217" s="71"/>
      <c r="AI217" s="71"/>
      <c r="AJ217" s="71"/>
      <c r="AK217" s="71"/>
      <c r="AL217" s="71"/>
      <c r="AM217" s="71"/>
      <c r="AN217" s="71"/>
      <c r="AO217" s="71"/>
      <c r="AP217" s="71"/>
      <c r="AQ217" s="71"/>
      <c r="AR217" s="71"/>
      <c r="AS217" s="71"/>
      <c r="AT217" s="71"/>
      <c r="AU217" s="71"/>
      <c r="AV217" s="71"/>
      <c r="AW217" s="71"/>
      <c r="AX217" s="71"/>
      <c r="AY217" s="161"/>
      <c r="AZ217" s="161"/>
      <c r="BA217" s="161"/>
      <c r="BB217" s="161"/>
      <c r="BC217" s="71"/>
      <c r="BD217" s="161"/>
      <c r="BE217" s="71"/>
      <c r="BF217" s="71"/>
      <c r="BG217" s="71"/>
      <c r="BH217" s="71"/>
      <c r="BI217" s="181"/>
      <c r="BJ217" s="104"/>
      <c r="BK217" s="104"/>
      <c r="BL217" s="34"/>
      <c r="BM217" s="34"/>
      <c r="BN217" s="34"/>
      <c r="BO217" s="34"/>
      <c r="BP217" s="189"/>
      <c r="BQ217" s="190"/>
      <c r="BR217" s="189"/>
      <c r="BS217" s="189"/>
      <c r="BT217" s="191"/>
      <c r="BU217" s="191"/>
      <c r="BV217" s="189"/>
      <c r="BW217" s="189"/>
      <c r="BX217" s="189"/>
      <c r="BY217" s="190"/>
      <c r="BZ217" s="189"/>
      <c r="CA217" s="218"/>
      <c r="CB217" s="34"/>
      <c r="CC217" s="34"/>
      <c r="CD217" s="34"/>
      <c r="CE217" s="34"/>
      <c r="CF217" s="34"/>
      <c r="CG217" s="175"/>
      <c r="CH217" s="104"/>
      <c r="CI217" s="34"/>
      <c r="CJ217" s="172"/>
      <c r="CK217" s="175"/>
      <c r="CL217" s="175"/>
      <c r="CM217" s="104"/>
      <c r="CN217" s="104"/>
      <c r="CO217" s="104"/>
      <c r="CP217" s="104"/>
      <c r="CQ217" s="104"/>
      <c r="CR217" s="104"/>
      <c r="CS217" s="104"/>
      <c r="CT217" s="104"/>
      <c r="CU217" s="104"/>
      <c r="CV217" s="104"/>
      <c r="CW217" s="104"/>
      <c r="CX217" s="104"/>
      <c r="CY217" s="104"/>
      <c r="CZ217" s="104"/>
      <c r="DA217" s="104"/>
      <c r="DB217" s="104"/>
      <c r="DC217" s="104"/>
      <c r="DD217" s="104"/>
      <c r="DE217" s="104"/>
      <c r="DF217" s="104"/>
      <c r="DG217" s="104"/>
      <c r="DH217" s="104"/>
      <c r="DI217" s="104"/>
      <c r="DJ217" s="104"/>
      <c r="DK217" s="104"/>
      <c r="DL217" s="104"/>
      <c r="DM217" s="104"/>
    </row>
    <row r="218" spans="1:117" ht="14.25" customHeight="1" x14ac:dyDescent="0.25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167"/>
      <c r="AD218" s="167"/>
      <c r="AE218" s="71"/>
      <c r="AF218" s="71"/>
      <c r="AG218" s="71"/>
      <c r="AH218" s="71"/>
      <c r="AI218" s="71"/>
      <c r="AJ218" s="71"/>
      <c r="AK218" s="71"/>
      <c r="AL218" s="71"/>
      <c r="AM218" s="71"/>
      <c r="AN218" s="71"/>
      <c r="AO218" s="71"/>
      <c r="AP218" s="71"/>
      <c r="AQ218" s="71"/>
      <c r="AR218" s="71"/>
      <c r="AS218" s="71"/>
      <c r="AT218" s="71"/>
      <c r="AU218" s="71"/>
      <c r="AV218" s="71"/>
      <c r="AW218" s="71"/>
      <c r="AX218" s="71"/>
      <c r="AY218" s="161"/>
      <c r="AZ218" s="161"/>
      <c r="BA218" s="161"/>
      <c r="BB218" s="161"/>
      <c r="BC218" s="71"/>
      <c r="BD218" s="161"/>
      <c r="BE218" s="71"/>
      <c r="BF218" s="71"/>
      <c r="BG218" s="71"/>
      <c r="BH218" s="71"/>
      <c r="BI218" s="181"/>
      <c r="BJ218" s="104"/>
      <c r="BK218" s="104"/>
      <c r="BL218" s="34"/>
      <c r="BM218" s="34"/>
      <c r="BN218" s="34"/>
      <c r="BO218" s="34"/>
      <c r="BP218" s="189"/>
      <c r="BQ218" s="190"/>
      <c r="BR218" s="189"/>
      <c r="BS218" s="189"/>
      <c r="BT218" s="191"/>
      <c r="BU218" s="191"/>
      <c r="BV218" s="189"/>
      <c r="BW218" s="189"/>
      <c r="BX218" s="189"/>
      <c r="BY218" s="190"/>
      <c r="BZ218" s="189"/>
      <c r="CA218" s="218"/>
      <c r="CB218" s="34"/>
      <c r="CC218" s="34"/>
      <c r="CD218" s="34"/>
      <c r="CE218" s="34"/>
      <c r="CF218" s="34"/>
      <c r="CG218" s="175"/>
      <c r="CH218" s="104"/>
      <c r="CI218" s="34"/>
      <c r="CJ218" s="172"/>
      <c r="CK218" s="175"/>
      <c r="CL218" s="175"/>
      <c r="CM218" s="104"/>
      <c r="CN218" s="104"/>
      <c r="CO218" s="104"/>
      <c r="CP218" s="104"/>
      <c r="CQ218" s="104"/>
      <c r="CR218" s="104"/>
      <c r="CS218" s="104"/>
      <c r="CT218" s="104"/>
      <c r="CU218" s="104"/>
      <c r="CV218" s="104"/>
      <c r="CW218" s="104"/>
      <c r="CX218" s="104"/>
      <c r="CY218" s="104"/>
      <c r="CZ218" s="104"/>
      <c r="DA218" s="104"/>
      <c r="DB218" s="104"/>
      <c r="DC218" s="104"/>
      <c r="DD218" s="104"/>
      <c r="DE218" s="104"/>
      <c r="DF218" s="104"/>
      <c r="DG218" s="104"/>
      <c r="DH218" s="104"/>
      <c r="DI218" s="104"/>
      <c r="DJ218" s="104"/>
      <c r="DK218" s="104"/>
      <c r="DL218" s="104"/>
      <c r="DM218" s="104"/>
    </row>
    <row r="219" spans="1:117" ht="14.25" customHeight="1" x14ac:dyDescent="0.25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167"/>
      <c r="AD219" s="167"/>
      <c r="AE219" s="71"/>
      <c r="AF219" s="71"/>
      <c r="AG219" s="71"/>
      <c r="AH219" s="71"/>
      <c r="AI219" s="71"/>
      <c r="AJ219" s="71"/>
      <c r="AK219" s="71"/>
      <c r="AL219" s="71"/>
      <c r="AM219" s="71"/>
      <c r="AN219" s="71"/>
      <c r="AO219" s="71"/>
      <c r="AP219" s="71"/>
      <c r="AQ219" s="71"/>
      <c r="AR219" s="71"/>
      <c r="AS219" s="71"/>
      <c r="AT219" s="71"/>
      <c r="AU219" s="71"/>
      <c r="AV219" s="71"/>
      <c r="AW219" s="71"/>
      <c r="AX219" s="71"/>
      <c r="AY219" s="161"/>
      <c r="AZ219" s="161"/>
      <c r="BA219" s="161"/>
      <c r="BB219" s="161"/>
      <c r="BC219" s="71"/>
      <c r="BD219" s="161"/>
      <c r="BE219" s="71"/>
      <c r="BF219" s="71"/>
      <c r="BG219" s="71"/>
      <c r="BH219" s="71"/>
      <c r="BI219" s="181"/>
      <c r="BJ219" s="104"/>
      <c r="BK219" s="104"/>
      <c r="BL219" s="34"/>
      <c r="BM219" s="34"/>
      <c r="BN219" s="34"/>
      <c r="BO219" s="34"/>
      <c r="BP219" s="189"/>
      <c r="BQ219" s="190"/>
      <c r="BR219" s="189"/>
      <c r="BS219" s="189"/>
      <c r="BT219" s="191"/>
      <c r="BU219" s="191"/>
      <c r="BV219" s="189"/>
      <c r="BW219" s="189"/>
      <c r="BX219" s="189"/>
      <c r="BY219" s="190"/>
      <c r="BZ219" s="189"/>
      <c r="CA219" s="218"/>
      <c r="CB219" s="34"/>
      <c r="CC219" s="34"/>
      <c r="CD219" s="34"/>
      <c r="CE219" s="34"/>
      <c r="CF219" s="34"/>
      <c r="CG219" s="175"/>
      <c r="CH219" s="104"/>
      <c r="CI219" s="34"/>
      <c r="CJ219" s="172"/>
      <c r="CK219" s="175"/>
      <c r="CL219" s="175"/>
      <c r="CM219" s="104"/>
      <c r="CN219" s="104"/>
      <c r="CO219" s="104"/>
      <c r="CP219" s="104"/>
      <c r="CQ219" s="104"/>
      <c r="CR219" s="104"/>
      <c r="CS219" s="104"/>
      <c r="CT219" s="104"/>
      <c r="CU219" s="104"/>
      <c r="CV219" s="104"/>
      <c r="CW219" s="104"/>
      <c r="CX219" s="104"/>
      <c r="CY219" s="104"/>
      <c r="CZ219" s="104"/>
      <c r="DA219" s="104"/>
      <c r="DB219" s="104"/>
      <c r="DC219" s="104"/>
      <c r="DD219" s="104"/>
      <c r="DE219" s="104"/>
      <c r="DF219" s="104"/>
      <c r="DG219" s="104"/>
      <c r="DH219" s="104"/>
      <c r="DI219" s="104"/>
      <c r="DJ219" s="104"/>
      <c r="DK219" s="104"/>
      <c r="DL219" s="104"/>
      <c r="DM219" s="104"/>
    </row>
    <row r="220" spans="1:117" ht="14.25" customHeight="1" x14ac:dyDescent="0.25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167"/>
      <c r="AD220" s="167"/>
      <c r="AE220" s="71"/>
      <c r="AF220" s="71"/>
      <c r="AG220" s="71"/>
      <c r="AH220" s="71"/>
      <c r="AI220" s="71"/>
      <c r="AJ220" s="71"/>
      <c r="AK220" s="71"/>
      <c r="AL220" s="71"/>
      <c r="AM220" s="71"/>
      <c r="AN220" s="71"/>
      <c r="AO220" s="71"/>
      <c r="AP220" s="71"/>
      <c r="AQ220" s="71"/>
      <c r="AR220" s="71"/>
      <c r="AS220" s="71"/>
      <c r="AT220" s="71"/>
      <c r="AU220" s="71"/>
      <c r="AV220" s="71"/>
      <c r="AW220" s="71"/>
      <c r="AX220" s="71"/>
      <c r="AY220" s="161"/>
      <c r="AZ220" s="161"/>
      <c r="BA220" s="161"/>
      <c r="BB220" s="161"/>
      <c r="BC220" s="71"/>
      <c r="BD220" s="161"/>
      <c r="BE220" s="71"/>
      <c r="BF220" s="71"/>
      <c r="BG220" s="71"/>
      <c r="BH220" s="71"/>
      <c r="BI220" s="181"/>
      <c r="BJ220" s="104"/>
      <c r="BK220" s="104"/>
      <c r="BL220" s="34"/>
      <c r="BM220" s="34"/>
      <c r="BN220" s="34"/>
      <c r="BO220" s="34"/>
      <c r="BP220" s="189"/>
      <c r="BQ220" s="190"/>
      <c r="BR220" s="189"/>
      <c r="BS220" s="189"/>
      <c r="BT220" s="191"/>
      <c r="BU220" s="191"/>
      <c r="BV220" s="189"/>
      <c r="BW220" s="189"/>
      <c r="BX220" s="189"/>
      <c r="BY220" s="190"/>
      <c r="BZ220" s="189"/>
      <c r="CA220" s="218"/>
      <c r="CB220" s="34"/>
      <c r="CC220" s="34"/>
      <c r="CD220" s="34"/>
      <c r="CE220" s="34"/>
      <c r="CF220" s="34"/>
      <c r="CG220" s="175"/>
      <c r="CH220" s="104"/>
      <c r="CI220" s="34"/>
      <c r="CJ220" s="172"/>
      <c r="CK220" s="175"/>
      <c r="CL220" s="175"/>
      <c r="CM220" s="104"/>
      <c r="CN220" s="104"/>
      <c r="CO220" s="104"/>
      <c r="CP220" s="104"/>
      <c r="CQ220" s="104"/>
      <c r="CR220" s="104"/>
      <c r="CS220" s="104"/>
      <c r="CT220" s="104"/>
      <c r="CU220" s="104"/>
      <c r="CV220" s="104"/>
      <c r="CW220" s="104"/>
      <c r="CX220" s="104"/>
      <c r="CY220" s="104"/>
      <c r="CZ220" s="104"/>
      <c r="DA220" s="104"/>
      <c r="DB220" s="104"/>
      <c r="DC220" s="104"/>
      <c r="DD220" s="104"/>
      <c r="DE220" s="104"/>
      <c r="DF220" s="104"/>
      <c r="DG220" s="104"/>
      <c r="DH220" s="104"/>
      <c r="DI220" s="104"/>
      <c r="DJ220" s="104"/>
      <c r="DK220" s="104"/>
      <c r="DL220" s="104"/>
      <c r="DM220" s="104"/>
    </row>
    <row r="221" spans="1:117" ht="14.25" customHeight="1" x14ac:dyDescent="0.25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167"/>
      <c r="AD221" s="167"/>
      <c r="AE221" s="71"/>
      <c r="AF221" s="71"/>
      <c r="AG221" s="71"/>
      <c r="AH221" s="71"/>
      <c r="AI221" s="71"/>
      <c r="AJ221" s="71"/>
      <c r="AK221" s="71"/>
      <c r="AL221" s="71"/>
      <c r="AM221" s="71"/>
      <c r="AN221" s="71"/>
      <c r="AO221" s="71"/>
      <c r="AP221" s="71"/>
      <c r="AQ221" s="71"/>
      <c r="AR221" s="71"/>
      <c r="AS221" s="71"/>
      <c r="AT221" s="71"/>
      <c r="AU221" s="71"/>
      <c r="AV221" s="71"/>
      <c r="AW221" s="71"/>
      <c r="AX221" s="71"/>
      <c r="AY221" s="161"/>
      <c r="AZ221" s="161"/>
      <c r="BA221" s="161"/>
      <c r="BB221" s="161"/>
      <c r="BC221" s="71"/>
      <c r="BD221" s="161"/>
      <c r="BE221" s="71"/>
      <c r="BF221" s="71"/>
      <c r="BG221" s="71"/>
      <c r="BH221" s="71"/>
      <c r="BI221" s="181"/>
      <c r="BJ221" s="104"/>
      <c r="BK221" s="104"/>
      <c r="BL221" s="34"/>
      <c r="BM221" s="34"/>
      <c r="BN221" s="34"/>
      <c r="BO221" s="34"/>
      <c r="BP221" s="189"/>
      <c r="BQ221" s="190"/>
      <c r="BR221" s="189"/>
      <c r="BS221" s="189"/>
      <c r="BT221" s="191"/>
      <c r="BU221" s="191"/>
      <c r="BV221" s="189"/>
      <c r="BW221" s="189"/>
      <c r="BX221" s="189"/>
      <c r="BY221" s="190"/>
      <c r="BZ221" s="189"/>
      <c r="CA221" s="218"/>
      <c r="CB221" s="34"/>
      <c r="CC221" s="34"/>
      <c r="CD221" s="34"/>
      <c r="CE221" s="34"/>
      <c r="CF221" s="34"/>
      <c r="CG221" s="175"/>
      <c r="CH221" s="104"/>
      <c r="CI221" s="34"/>
      <c r="CJ221" s="172"/>
      <c r="CK221" s="175"/>
      <c r="CL221" s="175"/>
      <c r="CM221" s="104"/>
      <c r="CN221" s="104"/>
      <c r="CO221" s="104"/>
      <c r="CP221" s="104"/>
      <c r="CQ221" s="104"/>
      <c r="CR221" s="104"/>
      <c r="CS221" s="104"/>
      <c r="CT221" s="104"/>
      <c r="CU221" s="104"/>
      <c r="CV221" s="104"/>
      <c r="CW221" s="104"/>
      <c r="CX221" s="104"/>
      <c r="CY221" s="104"/>
      <c r="CZ221" s="104"/>
      <c r="DA221" s="104"/>
      <c r="DB221" s="104"/>
      <c r="DC221" s="104"/>
      <c r="DD221" s="104"/>
      <c r="DE221" s="104"/>
      <c r="DF221" s="104"/>
      <c r="DG221" s="104"/>
      <c r="DH221" s="104"/>
      <c r="DI221" s="104"/>
      <c r="DJ221" s="104"/>
      <c r="DK221" s="104"/>
      <c r="DL221" s="104"/>
      <c r="DM221" s="104"/>
    </row>
    <row r="222" spans="1:117" ht="14.25" customHeight="1" x14ac:dyDescent="0.25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167"/>
      <c r="AD222" s="167"/>
      <c r="AE222" s="71"/>
      <c r="AF222" s="71"/>
      <c r="AG222" s="71"/>
      <c r="AH222" s="71"/>
      <c r="AI222" s="71"/>
      <c r="AJ222" s="71"/>
      <c r="AK222" s="71"/>
      <c r="AL222" s="71"/>
      <c r="AM222" s="71"/>
      <c r="AN222" s="71"/>
      <c r="AO222" s="71"/>
      <c r="AP222" s="71"/>
      <c r="AQ222" s="71"/>
      <c r="AR222" s="71"/>
      <c r="AS222" s="71"/>
      <c r="AT222" s="71"/>
      <c r="AU222" s="71"/>
      <c r="AV222" s="71"/>
      <c r="AW222" s="71"/>
      <c r="AX222" s="71"/>
      <c r="AY222" s="161"/>
      <c r="AZ222" s="161"/>
      <c r="BA222" s="161"/>
      <c r="BB222" s="161"/>
      <c r="BC222" s="71"/>
      <c r="BD222" s="161"/>
      <c r="BE222" s="71"/>
      <c r="BF222" s="71"/>
      <c r="BG222" s="71"/>
      <c r="BH222" s="71"/>
      <c r="BI222" s="181"/>
      <c r="BJ222" s="104"/>
      <c r="BK222" s="104"/>
      <c r="BL222" s="34"/>
      <c r="BM222" s="34"/>
      <c r="BN222" s="34"/>
      <c r="BO222" s="34"/>
      <c r="BP222" s="189"/>
      <c r="BQ222" s="190"/>
      <c r="BR222" s="189"/>
      <c r="BS222" s="189"/>
      <c r="BT222" s="191"/>
      <c r="BU222" s="191"/>
      <c r="BV222" s="189"/>
      <c r="BW222" s="189"/>
      <c r="BX222" s="189"/>
      <c r="BY222" s="190"/>
      <c r="BZ222" s="189"/>
      <c r="CA222" s="218"/>
      <c r="CB222" s="34"/>
      <c r="CC222" s="34"/>
      <c r="CD222" s="34"/>
      <c r="CE222" s="34"/>
      <c r="CF222" s="34"/>
      <c r="CG222" s="175"/>
      <c r="CH222" s="104"/>
      <c r="CI222" s="34"/>
      <c r="CJ222" s="172"/>
      <c r="CK222" s="175"/>
      <c r="CL222" s="175"/>
      <c r="CM222" s="104"/>
      <c r="CN222" s="104"/>
      <c r="CO222" s="104"/>
      <c r="CP222" s="104"/>
      <c r="CQ222" s="104"/>
      <c r="CR222" s="104"/>
      <c r="CS222" s="104"/>
      <c r="CT222" s="104"/>
      <c r="CU222" s="104"/>
      <c r="CV222" s="104"/>
      <c r="CW222" s="104"/>
      <c r="CX222" s="104"/>
      <c r="CY222" s="104"/>
      <c r="CZ222" s="104"/>
      <c r="DA222" s="104"/>
      <c r="DB222" s="104"/>
      <c r="DC222" s="104"/>
      <c r="DD222" s="104"/>
      <c r="DE222" s="104"/>
      <c r="DF222" s="104"/>
      <c r="DG222" s="104"/>
      <c r="DH222" s="104"/>
      <c r="DI222" s="104"/>
      <c r="DJ222" s="104"/>
      <c r="DK222" s="104"/>
      <c r="DL222" s="104"/>
      <c r="DM222" s="104"/>
    </row>
    <row r="223" spans="1:117" ht="14.25" customHeight="1" x14ac:dyDescent="0.25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167"/>
      <c r="AD223" s="167"/>
      <c r="AE223" s="71"/>
      <c r="AF223" s="71"/>
      <c r="AG223" s="71"/>
      <c r="AH223" s="71"/>
      <c r="AI223" s="71"/>
      <c r="AJ223" s="71"/>
      <c r="AK223" s="71"/>
      <c r="AL223" s="71"/>
      <c r="AM223" s="71"/>
      <c r="AN223" s="71"/>
      <c r="AO223" s="71"/>
      <c r="AP223" s="71"/>
      <c r="AQ223" s="71"/>
      <c r="AR223" s="71"/>
      <c r="AS223" s="71"/>
      <c r="AT223" s="71"/>
      <c r="AU223" s="71"/>
      <c r="AV223" s="71"/>
      <c r="AW223" s="71"/>
      <c r="AX223" s="71"/>
      <c r="AY223" s="161"/>
      <c r="AZ223" s="161"/>
      <c r="BA223" s="161"/>
      <c r="BB223" s="161"/>
      <c r="BC223" s="71"/>
      <c r="BD223" s="161"/>
      <c r="BE223" s="71"/>
      <c r="BF223" s="71"/>
      <c r="BG223" s="71"/>
      <c r="BH223" s="71"/>
      <c r="BI223" s="181"/>
      <c r="BJ223" s="104"/>
      <c r="BK223" s="104"/>
      <c r="BL223" s="34"/>
      <c r="BM223" s="34"/>
      <c r="BN223" s="34"/>
      <c r="BO223" s="34"/>
      <c r="BP223" s="189"/>
      <c r="BQ223" s="190"/>
      <c r="BR223" s="189"/>
      <c r="BS223" s="189"/>
      <c r="BT223" s="191"/>
      <c r="BU223" s="191"/>
      <c r="BV223" s="189"/>
      <c r="BW223" s="189"/>
      <c r="BX223" s="189"/>
      <c r="BY223" s="190"/>
      <c r="BZ223" s="189"/>
      <c r="CA223" s="218"/>
      <c r="CB223" s="34"/>
      <c r="CC223" s="34"/>
      <c r="CD223" s="34"/>
      <c r="CE223" s="34"/>
      <c r="CF223" s="34"/>
      <c r="CG223" s="175"/>
      <c r="CH223" s="104"/>
      <c r="CI223" s="34"/>
      <c r="CJ223" s="172"/>
      <c r="CK223" s="175"/>
      <c r="CL223" s="175"/>
      <c r="CM223" s="104"/>
      <c r="CN223" s="104"/>
      <c r="CO223" s="104"/>
      <c r="CP223" s="104"/>
      <c r="CQ223" s="104"/>
      <c r="CR223" s="104"/>
      <c r="CS223" s="104"/>
      <c r="CT223" s="104"/>
      <c r="CU223" s="104"/>
      <c r="CV223" s="104"/>
      <c r="CW223" s="104"/>
      <c r="CX223" s="104"/>
      <c r="CY223" s="104"/>
      <c r="CZ223" s="104"/>
      <c r="DA223" s="104"/>
      <c r="DB223" s="104"/>
      <c r="DC223" s="104"/>
      <c r="DD223" s="104"/>
      <c r="DE223" s="104"/>
      <c r="DF223" s="104"/>
      <c r="DG223" s="104"/>
      <c r="DH223" s="104"/>
      <c r="DI223" s="104"/>
      <c r="DJ223" s="104"/>
      <c r="DK223" s="104"/>
      <c r="DL223" s="104"/>
      <c r="DM223" s="104"/>
    </row>
    <row r="224" spans="1:117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</sheetData>
  <mergeCells count="49">
    <mergeCell ref="J14:J15"/>
    <mergeCell ref="K14:K15"/>
    <mergeCell ref="D14:D15"/>
    <mergeCell ref="E14:E15"/>
    <mergeCell ref="F14:F15"/>
    <mergeCell ref="G14:G15"/>
    <mergeCell ref="H14:H15"/>
    <mergeCell ref="I14:I15"/>
    <mergeCell ref="I12:I13"/>
    <mergeCell ref="J12:J13"/>
    <mergeCell ref="K12:K13"/>
    <mergeCell ref="D10:D11"/>
    <mergeCell ref="E10:E11"/>
    <mergeCell ref="F10:F11"/>
    <mergeCell ref="G10:G11"/>
    <mergeCell ref="H10:H11"/>
    <mergeCell ref="I10:I11"/>
    <mergeCell ref="D12:D13"/>
    <mergeCell ref="E12:E13"/>
    <mergeCell ref="F12:F13"/>
    <mergeCell ref="G12:G13"/>
    <mergeCell ref="H12:H13"/>
    <mergeCell ref="I8:I9"/>
    <mergeCell ref="J8:J9"/>
    <mergeCell ref="K8:K9"/>
    <mergeCell ref="J10:J11"/>
    <mergeCell ref="K10:K11"/>
    <mergeCell ref="D8:D9"/>
    <mergeCell ref="E8:E9"/>
    <mergeCell ref="F8:F9"/>
    <mergeCell ref="G8:G9"/>
    <mergeCell ref="H8:H9"/>
    <mergeCell ref="I4:I5"/>
    <mergeCell ref="J4:J5"/>
    <mergeCell ref="K4:K5"/>
    <mergeCell ref="D6:D7"/>
    <mergeCell ref="E6:E7"/>
    <mergeCell ref="F6:F7"/>
    <mergeCell ref="G6:G7"/>
    <mergeCell ref="H6:H7"/>
    <mergeCell ref="I6:I7"/>
    <mergeCell ref="J6:J7"/>
    <mergeCell ref="H4:H5"/>
    <mergeCell ref="K6:K7"/>
    <mergeCell ref="B4:B5"/>
    <mergeCell ref="D4:D5"/>
    <mergeCell ref="E4:E5"/>
    <mergeCell ref="F4:F5"/>
    <mergeCell ref="G4:G5"/>
  </mergeCells>
  <conditionalFormatting sqref="L4:L141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P141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:Q141">
    <cfRule type="colorScale" priority="70">
      <colorScale>
        <cfvo type="min"/>
        <cfvo type="percentile" val="50"/>
        <cfvo type="max"/>
        <color theme="4" tint="0.79998168889431442"/>
        <color theme="6" tint="0.39997558519241921"/>
        <color theme="8" tint="-0.249977111117893"/>
      </colorScale>
    </cfRule>
  </conditionalFormatting>
  <conditionalFormatting sqref="Y4:Y14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4:Z141">
    <cfRule type="dataBar" priority="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{50FE8A1E-B067-4E6D-A075-34426E8B1191}</x14:id>
        </ext>
      </extLst>
    </cfRule>
  </conditionalFormatting>
  <conditionalFormatting sqref="Z5:Z6"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{0AB02A85-3BC8-4922-A00D-F7107123FB21}</x14:id>
        </ext>
      </extLst>
    </cfRule>
  </conditionalFormatting>
  <conditionalFormatting sqref="AA4:AA141">
    <cfRule type="dataBar" priority="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{0866A7AE-A2EA-4D54-B063-04CE85969ABB}</x14:id>
        </ext>
      </extLst>
    </cfRule>
  </conditionalFormatting>
  <conditionalFormatting sqref="AN5:AN141">
    <cfRule type="cellIs" dxfId="3" priority="17" operator="equal">
      <formula>0</formula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5:AO141">
    <cfRule type="dataBar" priority="7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{E5EAE3C9-845A-4DB5-8815-6A5963B0A638}</x14:id>
        </ext>
      </extLst>
    </cfRule>
  </conditionalFormatting>
  <conditionalFormatting sqref="AP5:AP141">
    <cfRule type="dataBar" priority="7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{999DA884-EF54-41B9-B10D-BECF42392DC3}</x14:id>
        </ext>
      </extLst>
    </cfRule>
  </conditionalFormatting>
  <conditionalFormatting sqref="AQ5:AQ142">
    <cfRule type="cellIs" dxfId="2" priority="22" operator="equal">
      <formula>0</formula>
    </cfRule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4:CM11">
    <cfRule type="dataBar" priority="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{EEBA8DBB-2ED1-47F6-B69E-FF1750CE1C1A}</x14:id>
        </ext>
      </extLst>
    </cfRule>
  </conditionalFormatting>
  <conditionalFormatting sqref="CP4:CP11">
    <cfRule type="dataBar" priority="7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{A1D830D2-EFB3-4F30-8AC3-20F8D6D26E69}</x14:id>
        </ext>
      </extLst>
    </cfRule>
  </conditionalFormatting>
  <conditionalFormatting sqref="CO4:CO10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{0F41AD71-CB5A-45C5-88F2-07EDD7536C70}</x14:id>
        </ext>
      </extLst>
    </cfRule>
  </conditionalFormatting>
  <conditionalFormatting sqref="BH4:BH142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{872CDA60-BAA2-4321-B2A0-AC6049107D0C}</x14:id>
        </ext>
      </extLst>
    </cfRule>
  </conditionalFormatting>
  <conditionalFormatting sqref="U4:U14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I4:BK14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4:BL9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5:BN30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M4:BM142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I4:CI142 CG13:CH76 CD4:CD142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{A75E7BB9-B964-4317-B8D8-5A58F16AC1D5}</x14:id>
        </ext>
      </extLst>
    </cfRule>
  </conditionalFormatting>
  <conditionalFormatting sqref="CF4:CF14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{B54C308D-3AF7-48F7-819C-25158F48E93C}</x14:id>
        </ext>
      </extLst>
    </cfRule>
  </conditionalFormatting>
  <conditionalFormatting sqref="BZ4:BZ14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{8CC04DBF-FC6C-4607-8168-931CC8B36669}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0FE8A1E-B067-4E6D-A075-34426E8B1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Z4:Z141</xm:sqref>
        </x14:conditionalFormatting>
        <x14:conditionalFormatting xmlns:xm="http://schemas.microsoft.com/office/excel/2006/main">
          <x14:cfRule type="dataBar" id="{0AB02A85-3BC8-4922-A00D-F7107123FB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Z5:Z6</xm:sqref>
        </x14:conditionalFormatting>
        <x14:conditionalFormatting xmlns:xm="http://schemas.microsoft.com/office/excel/2006/main">
          <x14:cfRule type="dataBar" id="{0866A7AE-A2EA-4D54-B063-04CE85969A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AA4:AA141</xm:sqref>
        </x14:conditionalFormatting>
        <x14:conditionalFormatting xmlns:xm="http://schemas.microsoft.com/office/excel/2006/main">
          <x14:cfRule type="dataBar" id="{E5EAE3C9-845A-4DB5-8815-6A5963B0A6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AO5:AO141</xm:sqref>
        </x14:conditionalFormatting>
        <x14:conditionalFormatting xmlns:xm="http://schemas.microsoft.com/office/excel/2006/main">
          <x14:cfRule type="dataBar" id="{999DA884-EF54-41B9-B10D-BECF42392D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AP5:AP141</xm:sqref>
        </x14:conditionalFormatting>
        <x14:conditionalFormatting xmlns:xm="http://schemas.microsoft.com/office/excel/2006/main">
          <x14:cfRule type="dataBar" id="{EEBA8DBB-2ED1-47F6-B69E-FF1750CE1C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CM4:CM11</xm:sqref>
        </x14:conditionalFormatting>
        <x14:conditionalFormatting xmlns:xm="http://schemas.microsoft.com/office/excel/2006/main">
          <x14:cfRule type="dataBar" id="{A1D830D2-EFB3-4F30-8AC3-20F8D6D26E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CP4:CP11</xm:sqref>
        </x14:conditionalFormatting>
        <x14:conditionalFormatting xmlns:xm="http://schemas.microsoft.com/office/excel/2006/main">
          <x14:cfRule type="dataBar" id="{0F41AD71-CB5A-45C5-88F2-07EDD7536C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CO4:CO10</xm:sqref>
        </x14:conditionalFormatting>
        <x14:conditionalFormatting xmlns:xm="http://schemas.microsoft.com/office/excel/2006/main">
          <x14:cfRule type="dataBar" id="{872CDA60-BAA2-4321-B2A0-AC6049107D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BH4:BH142</xm:sqref>
        </x14:conditionalFormatting>
        <x14:conditionalFormatting xmlns:xm="http://schemas.microsoft.com/office/excel/2006/main">
          <x14:cfRule type="dataBar" id="{A75E7BB9-B964-4317-B8D8-5A58F16AC1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CI4:CI142 CG13:CH76 CD4:CD142</xm:sqref>
        </x14:conditionalFormatting>
        <x14:conditionalFormatting xmlns:xm="http://schemas.microsoft.com/office/excel/2006/main">
          <x14:cfRule type="dataBar" id="{B54C308D-3AF7-48F7-819C-25158F48E9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CF4:CF142</xm:sqref>
        </x14:conditionalFormatting>
        <x14:conditionalFormatting xmlns:xm="http://schemas.microsoft.com/office/excel/2006/main">
          <x14:cfRule type="dataBar" id="{8CC04DBF-FC6C-4607-8168-931CC8B366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BZ4:BZ142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F877-D42B-411C-BD10-654EB917D20B}">
  <dimension ref="M10:N82"/>
  <sheetViews>
    <sheetView topLeftCell="A43" workbookViewId="0">
      <selection activeCell="O73" sqref="O73"/>
    </sheetView>
  </sheetViews>
  <sheetFormatPr defaultRowHeight="15" x14ac:dyDescent="0.25"/>
  <sheetData>
    <row r="10" spans="13:14" x14ac:dyDescent="0.25">
      <c r="M10">
        <v>901.05719999999997</v>
      </c>
      <c r="N10">
        <v>1</v>
      </c>
    </row>
    <row r="11" spans="13:14" x14ac:dyDescent="0.25">
      <c r="M11">
        <v>940.12260000000003</v>
      </c>
      <c r="N11">
        <v>2</v>
      </c>
    </row>
    <row r="12" spans="13:14" x14ac:dyDescent="0.25">
      <c r="M12">
        <v>905.19439999999997</v>
      </c>
      <c r="N12">
        <v>3</v>
      </c>
    </row>
    <row r="13" spans="13:14" x14ac:dyDescent="0.25">
      <c r="M13">
        <v>930.18209999999999</v>
      </c>
      <c r="N13">
        <v>4</v>
      </c>
    </row>
    <row r="14" spans="13:14" x14ac:dyDescent="0.25">
      <c r="M14">
        <v>956.20399999999995</v>
      </c>
      <c r="N14">
        <v>5</v>
      </c>
    </row>
    <row r="15" spans="13:14" x14ac:dyDescent="0.25">
      <c r="M15">
        <v>980.26679999999999</v>
      </c>
      <c r="N15">
        <v>6</v>
      </c>
    </row>
    <row r="16" spans="13:14" x14ac:dyDescent="0.25">
      <c r="M16">
        <v>878.76779999999997</v>
      </c>
      <c r="N16">
        <v>7</v>
      </c>
    </row>
    <row r="17" spans="13:14" x14ac:dyDescent="0.25">
      <c r="M17">
        <v>879.37919999999997</v>
      </c>
      <c r="N17">
        <v>8</v>
      </c>
    </row>
    <row r="18" spans="13:14" x14ac:dyDescent="0.25">
      <c r="M18">
        <v>879.37919999999997</v>
      </c>
      <c r="N18">
        <v>9</v>
      </c>
    </row>
    <row r="19" spans="13:14" x14ac:dyDescent="0.25">
      <c r="M19">
        <v>879.37919999999997</v>
      </c>
      <c r="N19">
        <v>10</v>
      </c>
    </row>
    <row r="20" spans="13:14" x14ac:dyDescent="0.25">
      <c r="M20">
        <v>879.37919999999997</v>
      </c>
      <c r="N20">
        <v>11</v>
      </c>
    </row>
    <row r="21" spans="13:14" x14ac:dyDescent="0.25">
      <c r="M21">
        <v>1002.592</v>
      </c>
      <c r="N21">
        <v>12</v>
      </c>
    </row>
    <row r="22" spans="13:14" x14ac:dyDescent="0.25">
      <c r="M22">
        <v>893.13819999999998</v>
      </c>
      <c r="N22">
        <v>13</v>
      </c>
    </row>
    <row r="23" spans="13:14" x14ac:dyDescent="0.25">
      <c r="M23">
        <v>865.00930000000005</v>
      </c>
      <c r="N23">
        <v>14</v>
      </c>
    </row>
    <row r="24" spans="13:14" x14ac:dyDescent="0.25">
      <c r="M24">
        <v>906.14449999999999</v>
      </c>
      <c r="N24">
        <v>15</v>
      </c>
    </row>
    <row r="25" spans="13:14" x14ac:dyDescent="0.25">
      <c r="M25">
        <v>906.31100000000004</v>
      </c>
      <c r="N25">
        <v>16</v>
      </c>
    </row>
    <row r="26" spans="13:14" x14ac:dyDescent="0.25">
      <c r="M26">
        <v>860.00540000000001</v>
      </c>
      <c r="N26">
        <v>17</v>
      </c>
    </row>
    <row r="27" spans="13:14" x14ac:dyDescent="0.25">
      <c r="M27">
        <v>869.3451</v>
      </c>
      <c r="N27">
        <v>18</v>
      </c>
    </row>
    <row r="28" spans="13:14" x14ac:dyDescent="0.25">
      <c r="M28">
        <v>869.3451</v>
      </c>
      <c r="N28">
        <v>19</v>
      </c>
    </row>
    <row r="29" spans="13:14" x14ac:dyDescent="0.25">
      <c r="M29">
        <v>869.3451</v>
      </c>
      <c r="N29">
        <v>20</v>
      </c>
    </row>
    <row r="30" spans="13:14" x14ac:dyDescent="0.25">
      <c r="M30">
        <v>869.3451</v>
      </c>
      <c r="N30">
        <v>21</v>
      </c>
    </row>
    <row r="31" spans="13:14" x14ac:dyDescent="0.25">
      <c r="M31">
        <v>908.83810000000005</v>
      </c>
      <c r="N31">
        <v>22</v>
      </c>
    </row>
    <row r="32" spans="13:14" x14ac:dyDescent="0.25">
      <c r="M32">
        <v>889.01900000000001</v>
      </c>
      <c r="N32">
        <v>23</v>
      </c>
    </row>
    <row r="33" spans="13:14" x14ac:dyDescent="0.25">
      <c r="M33">
        <v>887.86500000000001</v>
      </c>
      <c r="N33">
        <v>24</v>
      </c>
    </row>
    <row r="34" spans="13:14" x14ac:dyDescent="0.25">
      <c r="M34">
        <v>929.53060000000005</v>
      </c>
      <c r="N34">
        <v>25</v>
      </c>
    </row>
    <row r="35" spans="13:14" x14ac:dyDescent="0.25">
      <c r="M35">
        <v>915.46609999999998</v>
      </c>
      <c r="N35">
        <v>26</v>
      </c>
    </row>
    <row r="36" spans="13:14" x14ac:dyDescent="0.25">
      <c r="M36">
        <v>949.80989999999997</v>
      </c>
      <c r="N36">
        <v>27</v>
      </c>
    </row>
    <row r="37" spans="13:14" x14ac:dyDescent="0.25">
      <c r="M37">
        <v>967.54049999999995</v>
      </c>
      <c r="N37">
        <v>28</v>
      </c>
    </row>
    <row r="38" spans="13:14" x14ac:dyDescent="0.25">
      <c r="M38">
        <v>896.57050000000004</v>
      </c>
      <c r="N38">
        <v>29</v>
      </c>
    </row>
    <row r="39" spans="13:14" x14ac:dyDescent="0.25">
      <c r="M39">
        <v>921.03409999999997</v>
      </c>
      <c r="N39">
        <v>30</v>
      </c>
    </row>
    <row r="40" spans="13:14" x14ac:dyDescent="0.25">
      <c r="M40">
        <v>934.28639999999996</v>
      </c>
      <c r="N40">
        <v>31</v>
      </c>
    </row>
    <row r="41" spans="13:14" x14ac:dyDescent="0.25">
      <c r="M41">
        <v>961.24469999999997</v>
      </c>
      <c r="N41">
        <v>32</v>
      </c>
    </row>
    <row r="42" spans="13:14" x14ac:dyDescent="0.25">
      <c r="M42">
        <v>886.72109999999998</v>
      </c>
      <c r="N42">
        <v>33</v>
      </c>
    </row>
    <row r="43" spans="13:14" x14ac:dyDescent="0.25">
      <c r="M43">
        <v>886.72109999999998</v>
      </c>
      <c r="N43">
        <v>34</v>
      </c>
    </row>
    <row r="44" spans="13:14" x14ac:dyDescent="0.25">
      <c r="M44">
        <v>886.72109999999998</v>
      </c>
      <c r="N44">
        <v>35</v>
      </c>
    </row>
    <row r="45" spans="13:14" x14ac:dyDescent="0.25">
      <c r="M45">
        <v>906.56129999999996</v>
      </c>
      <c r="N45">
        <v>36</v>
      </c>
    </row>
    <row r="46" spans="13:14" x14ac:dyDescent="0.25">
      <c r="M46">
        <v>921.14859999999999</v>
      </c>
      <c r="N46">
        <v>37</v>
      </c>
    </row>
    <row r="47" spans="13:14" x14ac:dyDescent="0.25">
      <c r="M47">
        <v>923.2296</v>
      </c>
      <c r="N47">
        <v>38</v>
      </c>
    </row>
    <row r="48" spans="13:14" x14ac:dyDescent="0.25">
      <c r="M48">
        <v>902.01220000000001</v>
      </c>
      <c r="N48">
        <v>39</v>
      </c>
    </row>
    <row r="49" spans="13:14" x14ac:dyDescent="0.25">
      <c r="M49">
        <v>924.21389999999997</v>
      </c>
      <c r="N49">
        <v>40</v>
      </c>
    </row>
    <row r="50" spans="13:14" x14ac:dyDescent="0.25">
      <c r="M50">
        <v>970.43209999999999</v>
      </c>
      <c r="N50">
        <v>41</v>
      </c>
    </row>
    <row r="51" spans="13:14" x14ac:dyDescent="0.25">
      <c r="M51">
        <v>953.65830000000005</v>
      </c>
      <c r="N51">
        <v>42</v>
      </c>
    </row>
    <row r="52" spans="13:14" x14ac:dyDescent="0.25">
      <c r="M52">
        <v>918.28399999999999</v>
      </c>
      <c r="N52">
        <v>43</v>
      </c>
    </row>
    <row r="53" spans="13:14" x14ac:dyDescent="0.25">
      <c r="M53">
        <v>916.20830000000001</v>
      </c>
      <c r="N53">
        <v>44</v>
      </c>
    </row>
    <row r="54" spans="13:14" x14ac:dyDescent="0.25">
      <c r="M54">
        <v>918.28399999999999</v>
      </c>
      <c r="N54">
        <v>45</v>
      </c>
    </row>
    <row r="55" spans="13:14" x14ac:dyDescent="0.25">
      <c r="M55">
        <v>919.33420000000001</v>
      </c>
      <c r="N55">
        <v>46</v>
      </c>
    </row>
    <row r="56" spans="13:14" x14ac:dyDescent="0.25">
      <c r="M56">
        <v>906.05880000000002</v>
      </c>
      <c r="N56">
        <v>47</v>
      </c>
    </row>
    <row r="57" spans="13:14" x14ac:dyDescent="0.25">
      <c r="M57">
        <v>906.05880000000002</v>
      </c>
      <c r="N57">
        <v>48</v>
      </c>
    </row>
    <row r="58" spans="13:14" x14ac:dyDescent="0.25">
      <c r="M58">
        <v>904.13829999999996</v>
      </c>
      <c r="N58">
        <v>49</v>
      </c>
    </row>
    <row r="59" spans="13:14" x14ac:dyDescent="0.25">
      <c r="M59">
        <v>919.32759999999996</v>
      </c>
      <c r="N59">
        <v>50</v>
      </c>
    </row>
    <row r="60" spans="13:14" x14ac:dyDescent="0.25">
      <c r="M60">
        <v>916.69200000000001</v>
      </c>
      <c r="N60">
        <v>51</v>
      </c>
    </row>
    <row r="61" spans="13:14" x14ac:dyDescent="0.25">
      <c r="M61">
        <v>935.19989999999996</v>
      </c>
      <c r="N61">
        <v>52</v>
      </c>
    </row>
    <row r="62" spans="13:14" x14ac:dyDescent="0.25">
      <c r="M62">
        <v>930.14520000000005</v>
      </c>
      <c r="N62">
        <v>53</v>
      </c>
    </row>
    <row r="63" spans="13:14" x14ac:dyDescent="0.25">
      <c r="M63">
        <v>900.90809999999999</v>
      </c>
      <c r="N63">
        <v>54</v>
      </c>
    </row>
    <row r="64" spans="13:14" x14ac:dyDescent="0.25">
      <c r="M64">
        <v>885.73820000000001</v>
      </c>
      <c r="N64">
        <v>55</v>
      </c>
    </row>
    <row r="65" spans="13:14" x14ac:dyDescent="0.25">
      <c r="M65">
        <v>955.26480000000004</v>
      </c>
      <c r="N65">
        <v>56</v>
      </c>
    </row>
    <row r="66" spans="13:14" x14ac:dyDescent="0.25">
      <c r="M66">
        <v>951.60050000000001</v>
      </c>
      <c r="N66">
        <v>57</v>
      </c>
    </row>
    <row r="67" spans="13:14" x14ac:dyDescent="0.25">
      <c r="M67">
        <v>937.2319</v>
      </c>
      <c r="N67">
        <v>58</v>
      </c>
    </row>
    <row r="68" spans="13:14" x14ac:dyDescent="0.25">
      <c r="M68">
        <v>911.16089999999997</v>
      </c>
      <c r="N68">
        <v>59</v>
      </c>
    </row>
    <row r="69" spans="13:14" x14ac:dyDescent="0.25">
      <c r="M69">
        <v>923.38710000000003</v>
      </c>
      <c r="N69">
        <v>60</v>
      </c>
    </row>
    <row r="70" spans="13:14" x14ac:dyDescent="0.25">
      <c r="M70">
        <v>888.03390000000002</v>
      </c>
      <c r="N70">
        <v>61</v>
      </c>
    </row>
    <row r="71" spans="13:14" x14ac:dyDescent="0.25">
      <c r="M71">
        <v>914.45709999999997</v>
      </c>
      <c r="N71">
        <v>62</v>
      </c>
    </row>
    <row r="72" spans="13:14" x14ac:dyDescent="0.25">
      <c r="M72">
        <v>931.03139999999996</v>
      </c>
      <c r="N72">
        <v>63</v>
      </c>
    </row>
    <row r="73" spans="13:14" x14ac:dyDescent="0.25">
      <c r="M73">
        <v>889.0675</v>
      </c>
      <c r="N73">
        <v>64</v>
      </c>
    </row>
    <row r="74" spans="13:14" x14ac:dyDescent="0.25">
      <c r="M74">
        <v>903.81669999999997</v>
      </c>
      <c r="N74">
        <v>65</v>
      </c>
    </row>
    <row r="75" spans="13:14" x14ac:dyDescent="0.25">
      <c r="M75">
        <v>893.57169999999996</v>
      </c>
      <c r="N75">
        <v>66</v>
      </c>
    </row>
    <row r="76" spans="13:14" x14ac:dyDescent="0.25">
      <c r="M76">
        <v>895.05139999999994</v>
      </c>
      <c r="N76">
        <v>67</v>
      </c>
    </row>
    <row r="77" spans="13:14" x14ac:dyDescent="0.25">
      <c r="M77">
        <v>889.0675</v>
      </c>
      <c r="N77">
        <v>68</v>
      </c>
    </row>
    <row r="78" spans="13:14" x14ac:dyDescent="0.25">
      <c r="M78">
        <v>906.68949999999995</v>
      </c>
      <c r="N78">
        <v>69</v>
      </c>
    </row>
    <row r="79" spans="13:14" x14ac:dyDescent="0.25">
      <c r="M79">
        <v>889.0675</v>
      </c>
      <c r="N79">
        <v>70</v>
      </c>
    </row>
    <row r="80" spans="13:14" x14ac:dyDescent="0.25">
      <c r="M80">
        <v>911.60749999999996</v>
      </c>
      <c r="N80">
        <v>71</v>
      </c>
    </row>
    <row r="81" spans="13:14" x14ac:dyDescent="0.25">
      <c r="M81">
        <v>911.60749999999996</v>
      </c>
      <c r="N81">
        <v>72</v>
      </c>
    </row>
    <row r="82" spans="13:14" x14ac:dyDescent="0.25">
      <c r="M82">
        <v>905.44929999999999</v>
      </c>
      <c r="N82">
        <v>73</v>
      </c>
    </row>
  </sheetData>
  <sortState xmlns:xlrd2="http://schemas.microsoft.com/office/spreadsheetml/2017/richdata2" ref="M10:N82">
    <sortCondition ref="N10:N8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F611D0-E7E9-493E-A5DD-C6DBB6F932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CX</vt:lpstr>
      <vt:lpstr>p_Caxambu</vt:lpstr>
      <vt:lpstr>p_Cambuquira_i</vt:lpstr>
      <vt:lpstr>p_Cambuquira_ii</vt:lpstr>
      <vt:lpstr>p_Contendas</vt:lpstr>
      <vt:lpstr>p_Lambari</vt:lpstr>
      <vt:lpstr>resumo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2015-06-05T18:17:20Z</dcterms:created>
  <dcterms:modified xsi:type="dcterms:W3CDTF">2024-04-30T19:14:22Z</dcterms:modified>
</cp:coreProperties>
</file>