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4"/>
    <sheet state="visible" name="Parameters" sheetId="2" r:id="rId5"/>
    <sheet state="visible" name="Available Courses" sheetId="3" r:id="rId6"/>
    <sheet state="visible" name="Course Plan Inventory" sheetId="4" r:id="rId7"/>
    <sheet state="visible" name="Advisor Folder Inventory" sheetId="5" r:id="rId8"/>
    <sheet state="visible" name="Form Folder Inventory" sheetId="6" r:id="rId9"/>
    <sheet state="visible" name="Historical Enrollment" sheetId="7" r:id="rId10"/>
    <sheet state="visible" name="Advisor List" sheetId="8" r:id="rId11"/>
    <sheet state="visible" name="Course List" sheetId="9" r:id="rId12"/>
    <sheet state="visible" name="Courses by Department" sheetId="10" r:id="rId13"/>
  </sheets>
  <definedNames>
    <definedName name="Enrollment_Title">'Historical Enrollment'!$X$2</definedName>
    <definedName name="Param_FormFolderNameFormat">Parameters!$B$3</definedName>
    <definedName name="Enrollment_Include">'Historical Enrollment'!$Y$2</definedName>
    <definedName name="Course_ID">'Course List'!$A$2</definedName>
    <definedName name="Enrollment_Original_Title">'Historical Enrollment'!$I$2</definedName>
    <definedName name="Enrollment_Year">'Historical Enrollment'!$G$2</definedName>
    <definedName name="Course_Available">'Course List'!$K$2</definedName>
    <definedName name="Param_CollegeCounselingOffice">Parameters!$B$7</definedName>
    <definedName name="Enrollment_TitleWithTerm">'Historical Enrollment'!$I$2</definedName>
    <definedName name="Param_CoursePlanNameFormat">Parameters!$B$5</definedName>
    <definedName name="Enrollment_Dropped">'Historical Enrollment'!$S$2</definedName>
    <definedName name="Enrollment_Order">'Historical Enrollment'!$W$2</definedName>
    <definedName name="Param_NumOptionsPerDepartment">Parameters!$B$1</definedName>
    <definedName name="Param_CoursePlanTemplate">Parameters!$B$8</definedName>
    <definedName name="Enrollment_Host_ID">'Historical Enrollment'!$A$2</definedName>
    <definedName name="Param_NumComments">Parameters!$B$2</definedName>
    <definedName name="Course_Department">'Course List'!$D$2</definedName>
    <definedName name="Enrollment_Term">'Historical Enrollment'!$V$2</definedName>
    <definedName name="Param_StudiesCommittee">Parameters!$B$6</definedName>
    <definedName name="Enrollment_Department">'Historical Enrollment'!$P$2</definedName>
    <definedName name="Course_Title">'Course List'!$C$2</definedName>
    <definedName name="Enrollment_BaseTitle">'Historical Enrollment'!$U$2</definedName>
    <definedName name="Param_AdvisorFolderNameFormat">Parameters!$B$4</definedName>
    <definedName hidden="1" localSheetId="2" name="_xlnm._FilterDatabase">'Available Courses'!$A$2:$F$3</definedName>
    <definedName hidden="1" localSheetId="6" name="_xlnm._FilterDatabase">'Historical Enrollment'!$A$1:$Y$2</definedName>
    <definedName hidden="1" localSheetId="7" name="_xlnm._FilterDatabase">'Advisor List'!$A$1:$H$2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"Historical Enrollment for Course Planning" 3/30/2023, 10:58:44 AM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"Advisor List" 2/24/2023, 12:35:44 PM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"Course List" 3/31/2023, 8:52:02 AM</t>
      </text>
    </comment>
  </commentList>
</comments>
</file>

<file path=xl/sharedStrings.xml><?xml version="1.0" encoding="utf-8"?>
<sst xmlns="http://schemas.openxmlformats.org/spreadsheetml/2006/main" count="90" uniqueCount="72">
  <si>
    <t>Cell Color Legend</t>
  </si>
  <si>
    <t>Data synced from Blackbaud</t>
  </si>
  <si>
    <t>Do not edit</t>
  </si>
  <si>
    <t>Data maintained by the Course Planning add-on</t>
  </si>
  <si>
    <t>Data calculated by formula</t>
  </si>
  <si>
    <t>and, most importantly…</t>
  </si>
  <si>
    <t>Data editable by users</t>
  </si>
  <si>
    <t>Number of Options per Department</t>
  </si>
  <si>
    <t>Number of Comments</t>
  </si>
  <si>
    <t>Form Folder Name Format</t>
  </si>
  <si>
    <t>Class of {{gradYear}}</t>
  </si>
  <si>
    <t>Advisor Folder Name Format</t>
  </si>
  <si>
    <t>{{lastName}}, {{firstName}} - Advisee Course Plans</t>
  </si>
  <si>
    <t>Course Plan Name Format</t>
  </si>
  <si>
    <t>{{lastName}}, {{firstName}} ‘{{abbrevGradYear}} Course Plan</t>
  </si>
  <si>
    <t>Studies Committee</t>
  </si>
  <si>
    <t>College Counseling Office</t>
  </si>
  <si>
    <t>Course Plan Template</t>
  </si>
  <si>
    <t>Course ID</t>
  </si>
  <si>
    <t>Course Title (with term)</t>
  </si>
  <si>
    <t>Department</t>
  </si>
  <si>
    <t>Formatted Description</t>
  </si>
  <si>
    <t>Available</t>
  </si>
  <si>
    <t>Host ID</t>
  </si>
  <si>
    <t>Course Plan ID</t>
  </si>
  <si>
    <t>Course Plan URL</t>
  </si>
  <si>
    <t>Advisor Email</t>
  </si>
  <si>
    <t>Advisor Folder ID</t>
  </si>
  <si>
    <t>Advisor Folder URL</t>
  </si>
  <si>
    <t>Permissions Set</t>
  </si>
  <si>
    <t>ROOT</t>
  </si>
  <si>
    <t>FOLDER_ID</t>
  </si>
  <si>
    <t>https://drive.google.com/drive/folders/FOLDER_ID</t>
  </si>
  <si>
    <t>Form</t>
  </si>
  <si>
    <t>Form Folder ID</t>
  </si>
  <si>
    <t>Form Folder URL</t>
  </si>
  <si>
    <t>Student Email</t>
  </si>
  <si>
    <t>Student User ID</t>
  </si>
  <si>
    <t>Student First Name</t>
  </si>
  <si>
    <t>Student Last Name</t>
  </si>
  <si>
    <t>Student Grad Year</t>
  </si>
  <si>
    <t>School Year</t>
  </si>
  <si>
    <t>Course Code</t>
  </si>
  <si>
    <t>Length</t>
  </si>
  <si>
    <t>Group Identifier</t>
  </si>
  <si>
    <t>Faculty User ID</t>
  </si>
  <si>
    <t>Faculty First Name</t>
  </si>
  <si>
    <t>Faculty Last Name</t>
  </si>
  <si>
    <t>Begin Date</t>
  </si>
  <si>
    <t>End Date</t>
  </si>
  <si>
    <t>Dropped</t>
  </si>
  <si>
    <t>Dropped Comment</t>
  </si>
  <si>
    <t>Course Title</t>
  </si>
  <si>
    <t>Term</t>
  </si>
  <si>
    <t>Order</t>
  </si>
  <si>
    <t>Formatted Course Title</t>
  </si>
  <si>
    <t>Grad Year</t>
  </si>
  <si>
    <t>Advisor First Name</t>
  </si>
  <si>
    <t>Advisor Last Name</t>
  </si>
  <si>
    <t>Description</t>
  </si>
  <si>
    <t>Course Term</t>
  </si>
  <si>
    <t>English</t>
  </si>
  <si>
    <t>Mathematics and Computer Science</t>
  </si>
  <si>
    <t>World Language and Culture</t>
  </si>
  <si>
    <t>Classics</t>
  </si>
  <si>
    <t>Science</t>
  </si>
  <si>
    <t>Philosophy and Religious Studies</t>
  </si>
  <si>
    <t>History and Social Science</t>
  </si>
  <si>
    <t>Theater and Dance</t>
  </si>
  <si>
    <t>Visual Arts</t>
  </si>
  <si>
    <t>Music</t>
  </si>
  <si>
    <t>Non-Departmental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</si>
</sst>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 h:mm:ss"/>
    <numFmt numFmtId="165" formatCode="m/d/yyyy h:mm:ss"/>
  </numFmts>
  <fonts count="8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color rgb="FFFFD966"/>
      <name val="Arial"/>
      <scheme val="minor"/>
    </font>
    <font>
      <sz val="7.0"/>
      <color theme="1"/>
      <name val="Arial"/>
      <scheme val="minor"/>
    </font>
    <font>
      <b/>
      <color theme="1"/>
      <name val="Arial"/>
      <scheme val="minor"/>
    </font>
    <font>
      <i/>
      <color rgb="FFB7B7B7"/>
      <name val="Arial"/>
      <scheme val="minor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CCFDE"/>
        <bgColor rgb="FFFCCFDE"/>
      </patternFill>
    </fill>
    <fill>
      <patternFill patternType="solid">
        <fgColor rgb="FFFF0000"/>
        <bgColor rgb="FFFF0000"/>
      </patternFill>
    </fill>
    <fill>
      <patternFill patternType="solid">
        <fgColor rgb="FFE1ECFF"/>
        <bgColor rgb="FFE1EC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readingOrder="0" vertical="center"/>
    </xf>
    <xf borderId="0" fillId="3" fontId="3" numFmtId="0" xfId="0" applyAlignment="1" applyFill="1" applyFont="1">
      <alignment horizontal="center" readingOrder="0" textRotation="180" vertical="center"/>
    </xf>
    <xf borderId="0" fillId="4" fontId="2" numFmtId="0" xfId="0" applyAlignment="1" applyFill="1" applyFont="1">
      <alignment readingOrder="0" vertical="center"/>
    </xf>
    <xf borderId="0" fillId="5" fontId="2" numFmtId="0" xfId="0" applyAlignment="1" applyFill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6" fontId="2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0" fillId="4" fontId="5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0" fillId="6" fontId="2" numFmtId="0" xfId="0" applyAlignment="1" applyFont="1">
      <alignment horizontal="left" readingOrder="0"/>
    </xf>
    <xf borderId="0" fillId="5" fontId="6" numFmtId="0" xfId="0" applyAlignment="1" applyFont="1">
      <alignment readingOrder="0" shrinkToFit="0" vertical="center" wrapText="1"/>
    </xf>
    <xf borderId="0" fillId="5" fontId="5" numFmtId="0" xfId="0" applyAlignment="1" applyFont="1">
      <alignment readingOrder="0" vertical="center"/>
    </xf>
    <xf borderId="0" fillId="5" fontId="5" numFmtId="0" xfId="0" applyAlignment="1" applyFont="1">
      <alignment vertical="center"/>
    </xf>
    <xf borderId="0" fillId="5" fontId="5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5" fontId="2" numFmtId="0" xfId="0" applyAlignment="1" applyFont="1">
      <alignment vertical="center"/>
    </xf>
    <xf borderId="0" fillId="5" fontId="5" numFmtId="0" xfId="0" applyAlignment="1" applyFont="1">
      <alignment readingOrder="0"/>
    </xf>
    <xf borderId="0" fillId="5" fontId="5" numFmtId="0" xfId="0" applyAlignment="1" applyFont="1">
      <alignment horizontal="left" readingOrder="0"/>
    </xf>
    <xf borderId="0" fillId="4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4" fontId="7" numFmtId="0" xfId="0" applyAlignment="1" applyFont="1">
      <alignment readingOrder="0"/>
    </xf>
    <xf borderId="0" fillId="2" fontId="5" numFmtId="0" xfId="0" applyAlignment="1" applyFont="1">
      <alignment readingOrder="0"/>
    </xf>
    <xf borderId="0" fillId="5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5" fontId="2" numFmtId="0" xfId="0" applyAlignment="1" applyFont="1">
      <alignment readingOrder="0"/>
    </xf>
    <xf borderId="0" fillId="5" fontId="2" numFmtId="0" xfId="0" applyFont="1"/>
    <xf borderId="0" fillId="2" fontId="5" numFmtId="0" xfId="0" applyAlignment="1" applyFont="1">
      <alignment horizontal="right" readingOrder="0"/>
    </xf>
  </cellXfs>
  <cellStyles count="1">
    <cellStyle xfId="0" name="Normal" builtinId="0"/>
  </cellStyles>
  <dxfs count="4">
    <dxf>
      <font>
        <b/>
        <color rgb="FFFFD966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>
        <color rgb="FFCCCCCC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D1t9tNGQDWmc-QjcHMF7mCH2MITXPb0E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_ZxzjyX5tcvcLtv8ExQA2UW0KcmTHDWy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1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2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3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2" max="2" width="3.63"/>
  </cols>
  <sheetData>
    <row r="1">
      <c r="A1" s="1" t="s">
        <v>0</v>
      </c>
      <c r="B1" s="1"/>
    </row>
    <row r="2" ht="23.25" customHeight="1">
      <c r="A2" s="2" t="s">
        <v>1</v>
      </c>
      <c r="B2" s="3" t="s">
        <v>2</v>
      </c>
    </row>
    <row r="3" ht="23.25" customHeight="1">
      <c r="A3" s="4" t="s">
        <v>3</v>
      </c>
    </row>
    <row r="4" ht="23.25" customHeight="1">
      <c r="A4" s="5" t="s">
        <v>4</v>
      </c>
    </row>
    <row r="5">
      <c r="A5" s="6" t="s">
        <v>5</v>
      </c>
      <c r="B5" s="6"/>
    </row>
    <row r="6">
      <c r="A6" s="7" t="s">
        <v>6</v>
      </c>
      <c r="B6" s="8"/>
    </row>
  </sheetData>
  <mergeCells count="1">
    <mergeCell ref="B2:B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8.88"/>
    <col customWidth="1" min="2" max="2" width="47.38"/>
  </cols>
  <sheetData>
    <row r="1">
      <c r="A1" s="9" t="s">
        <v>7</v>
      </c>
      <c r="B1" s="10">
        <v>3.0</v>
      </c>
    </row>
    <row r="2">
      <c r="A2" s="9" t="s">
        <v>8</v>
      </c>
      <c r="B2" s="10">
        <v>6.0</v>
      </c>
    </row>
    <row r="3">
      <c r="A3" s="9" t="s">
        <v>9</v>
      </c>
      <c r="B3" s="10" t="s">
        <v>10</v>
      </c>
    </row>
    <row r="4">
      <c r="A4" s="9" t="s">
        <v>11</v>
      </c>
      <c r="B4" s="10" t="s">
        <v>12</v>
      </c>
    </row>
    <row r="5">
      <c r="A5" s="9" t="s">
        <v>13</v>
      </c>
      <c r="B5" s="10" t="s">
        <v>14</v>
      </c>
    </row>
    <row r="6">
      <c r="A6" s="9" t="s">
        <v>15</v>
      </c>
      <c r="B6" s="10"/>
    </row>
    <row r="7">
      <c r="A7" s="9" t="s">
        <v>16</v>
      </c>
      <c r="B7" s="10"/>
    </row>
    <row r="8">
      <c r="A8" s="9" t="s">
        <v>17</v>
      </c>
      <c r="B8" s="11"/>
    </row>
  </sheetData>
  <dataValidations>
    <dataValidation type="custom" allowBlank="1" showDropDown="1" showErrorMessage="1" sqref="B6:B7">
      <formula1>IFERROR(ISEMAIL(B6), true)</formula1>
    </dataValidation>
    <dataValidation type="decimal" operator="greaterThan" allowBlank="1" showDropDown="1" showErrorMessage="1" sqref="B2">
      <formula1>2.0</formula1>
    </dataValidation>
    <dataValidation type="custom" allowBlank="1" showDropDown="1" sqref="B3:B5">
      <formula1>NOT(ISERROR(SEARCH(("{{"),(B3))))</formula1>
    </dataValidation>
    <dataValidation type="custom" allowBlank="1" showDropDown="1" sqref="B8">
      <formula1>IFERROR(ISURL(B8), true)</formula1>
    </dataValidation>
    <dataValidation type="decimal" operator="greaterThan" allowBlank="1" showDropDown="1" showErrorMessage="1" sqref="B1">
      <formula1>1.0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88"/>
    <col customWidth="1" min="2" max="2" width="11.38"/>
    <col customWidth="1" min="3" max="3" width="53.75"/>
    <col customWidth="1" min="4" max="4" width="27.88"/>
  </cols>
  <sheetData>
    <row r="1" ht="15.75" customHeight="1">
      <c r="A1" s="12" t="str">
        <f>IFERROR(__xludf.DUMMYFUNCTION("ifna(""Missing: ""&amp;join("", "",filter(Course_Title,isna(Course_Available))),""All courses synced from Blackbaud are shown in this list. Scan the list for red/yellow highlighted duplicates if necessary."")"),"Missing: ")</f>
        <v>Missing: </v>
      </c>
    </row>
    <row r="2">
      <c r="A2" s="13" t="s">
        <v>18</v>
      </c>
      <c r="B2" s="14" t="str">
        <f t="array" ref="B2:E3">vlookup($A2:$A3,{'Course List'!$A:$D,'Course List'!$J:$J},column(B:E),false)</f>
        <v>Course Code</v>
      </c>
      <c r="C2" s="14" t="s">
        <v>19</v>
      </c>
      <c r="D2" s="14" t="s">
        <v>20</v>
      </c>
      <c r="E2" s="14" t="s">
        <v>21</v>
      </c>
      <c r="F2" s="15" t="s">
        <v>22</v>
      </c>
    </row>
    <row r="3" ht="15.75" customHeight="1">
      <c r="A3" s="16"/>
      <c r="B3" s="17" t="e">
        <v>#N/A</v>
      </c>
      <c r="C3" s="17" t="e">
        <v>#N/A</v>
      </c>
      <c r="D3" s="17" t="e">
        <v>#N/A</v>
      </c>
      <c r="E3" s="17" t="e">
        <v>#N/A</v>
      </c>
      <c r="F3" s="7"/>
    </row>
  </sheetData>
  <autoFilter ref="$A$2:$F$3">
    <sortState ref="A2:F3">
      <sortCondition ref="D2:D3"/>
      <sortCondition ref="B2:B3"/>
      <sortCondition ref="C2:C3"/>
    </sortState>
  </autoFilter>
  <mergeCells count="1">
    <mergeCell ref="A1:F1"/>
  </mergeCells>
  <conditionalFormatting sqref="A1:F1">
    <cfRule type="expression" dxfId="0" priority="1">
      <formula>left($A1,7)="Missing"</formula>
    </cfRule>
  </conditionalFormatting>
  <conditionalFormatting sqref="A3:F3">
    <cfRule type="expression" dxfId="1" priority="2">
      <formula>and(countif($A$1:$A2,$A3),not($F3))</formula>
    </cfRule>
  </conditionalFormatting>
  <conditionalFormatting sqref="A3:F3">
    <cfRule type="expression" dxfId="2" priority="3">
      <formula>and(countif($A$1:$A2,$A3),$F3)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  <col customWidth="1" min="11" max="11" width="15.13"/>
  </cols>
  <sheetData>
    <row r="1">
      <c r="A1" s="9" t="s">
        <v>23</v>
      </c>
      <c r="B1" s="9" t="s">
        <v>24</v>
      </c>
      <c r="C1" s="9" t="s">
        <v>25</v>
      </c>
      <c r="D1" s="18" t="str">
        <f t="array" ref="D1:D2">ifna(if(row(D:D)=1,'Advisor List'!B1,vlookup($A:$A,'Advisor List'!$A:$H,COLUMN()-2,false)),)</f>
        <v>Student Email</v>
      </c>
      <c r="E1" s="18" t="str">
        <f t="array" ref="E1:E2">ifna(if(row(E:E)=1,'Advisor List'!C1,vlookup($A:$A,'Advisor List'!$A:$H,COLUMN()-2,false)),)</f>
        <v>Student First Name</v>
      </c>
      <c r="F1" s="18" t="str">
        <f t="array" ref="F1:F2">ifna(if(row(F:F)=1,'Advisor List'!D1,vlookup($A:$A,'Advisor List'!$A:$H,COLUMN()-2,false)),)</f>
        <v>Student Last Name</v>
      </c>
      <c r="G1" s="18" t="str">
        <f t="array" ref="G1:G2">ifna(if(row(G:G)=1,'Advisor List'!E1,vlookup($A:$A,'Advisor List'!$A:$H,COLUMN()-2,false)),)</f>
        <v>Grad Year</v>
      </c>
      <c r="H1" s="19" t="str">
        <f t="array" ref="H1:H2">ifna(if(row(H:H)=1,'Advisor List'!F1,vlookup($A:$A,'Advisor List'!$A:$H,COLUMN()-2,false)),)</f>
        <v>Advisor Email</v>
      </c>
      <c r="I1" s="18" t="str">
        <f t="array" ref="I1:I2">ifna(if(row(I:I)=1,'Advisor List'!G1,vlookup($A:$A,'Advisor List'!$A:$H,COLUMN()-2,false)),)</f>
        <v>Advisor First Name</v>
      </c>
      <c r="J1" s="18" t="str">
        <f t="array" ref="J1:J2">ifna(if(row(J:J)=1,'Advisor List'!H1,vlookup($A:$A,'Advisor List'!$A:$H,COLUMN()-2,false)),)</f>
        <v>Advisor Last Name</v>
      </c>
      <c r="K1" s="18" t="str">
        <f t="array" ref="K1:K2">ifna(if(row(K:K)=1,'Advisor Folder Inventory'!B1,vlookup($H:$H,'Advisor Folder Inventory'!$A:$B,2,false)),)</f>
        <v>Advisor Folder ID</v>
      </c>
      <c r="L1" s="18" t="str">
        <f t="array" ref="L1:L2">ifna(if(row(L:L)=1,'Form Folder Inventory'!B1,vlookup($G:$G,'Form Folder Inventory'!$A:$B,2,false)),)</f>
        <v>Form Folder ID</v>
      </c>
    </row>
    <row r="2">
      <c r="A2" s="20"/>
      <c r="B2" s="20"/>
      <c r="C2" s="21"/>
      <c r="D2" s="22"/>
      <c r="E2" s="22"/>
      <c r="F2" s="22"/>
      <c r="G2" s="22"/>
      <c r="H2" s="23"/>
      <c r="I2" s="22"/>
      <c r="J2" s="22"/>
      <c r="K2" s="22"/>
      <c r="L2" s="2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</cols>
  <sheetData>
    <row r="1">
      <c r="A1" s="9" t="s">
        <v>26</v>
      </c>
      <c r="B1" s="9" t="s">
        <v>27</v>
      </c>
      <c r="C1" s="9" t="s">
        <v>28</v>
      </c>
      <c r="D1" s="18" t="str">
        <f t="array" ref="D1:D2">ifna(if(row(D:D)=1,'Advisor List'!G1,vlookup($A:$A,'Advisor List'!$F:$H,COLUMN()-2,false)),)</f>
        <v>Advisor First Name</v>
      </c>
      <c r="E1" s="18" t="str">
        <f t="array" ref="E1:E2">ifna(if(row(E:E)=1,'Advisor List'!H1,vlookup($A:$A,'Advisor List'!$F:$H,COLUMN()-2,false)),)</f>
        <v>Advisor Last Name</v>
      </c>
      <c r="F1" s="9" t="s">
        <v>29</v>
      </c>
    </row>
    <row r="2">
      <c r="A2" s="20" t="s">
        <v>30</v>
      </c>
      <c r="B2" s="20" t="s">
        <v>31</v>
      </c>
      <c r="C2" s="24" t="s">
        <v>32</v>
      </c>
      <c r="D2" s="22"/>
      <c r="E2" s="22"/>
      <c r="F2" s="21" t="b">
        <v>1</v>
      </c>
    </row>
  </sheetData>
  <hyperlinks>
    <hyperlink r:id="rId1" ref="C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33</v>
      </c>
      <c r="B1" s="9" t="s">
        <v>34</v>
      </c>
      <c r="C1" s="9" t="s">
        <v>35</v>
      </c>
    </row>
    <row r="2">
      <c r="A2" s="20" t="s">
        <v>30</v>
      </c>
      <c r="B2" s="20" t="s">
        <v>31</v>
      </c>
      <c r="C2" s="24" t="s">
        <v>32</v>
      </c>
    </row>
  </sheetData>
  <hyperlinks>
    <hyperlink r:id="rId1" ref="C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37.25"/>
    <col customWidth="1" min="16" max="16" width="27.88"/>
    <col customWidth="1" min="24" max="24" width="55.38"/>
    <col customWidth="1" min="25" max="25" width="9.38"/>
  </cols>
  <sheetData>
    <row r="1">
      <c r="A1" s="25" t="s">
        <v>23</v>
      </c>
      <c r="B1" s="25" t="s">
        <v>36</v>
      </c>
      <c r="C1" s="25" t="s">
        <v>37</v>
      </c>
      <c r="D1" s="25" t="s">
        <v>38</v>
      </c>
      <c r="E1" s="25" t="s">
        <v>39</v>
      </c>
      <c r="F1" s="25" t="s">
        <v>40</v>
      </c>
      <c r="G1" s="25" t="s">
        <v>41</v>
      </c>
      <c r="H1" s="25" t="s">
        <v>42</v>
      </c>
      <c r="I1" s="25" t="s">
        <v>19</v>
      </c>
      <c r="J1" s="25" t="s">
        <v>43</v>
      </c>
      <c r="K1" s="25" t="s">
        <v>44</v>
      </c>
      <c r="L1" s="25" t="s">
        <v>18</v>
      </c>
      <c r="M1" s="25" t="s">
        <v>45</v>
      </c>
      <c r="N1" s="25" t="s">
        <v>46</v>
      </c>
      <c r="O1" s="25" t="s">
        <v>47</v>
      </c>
      <c r="P1" s="25" t="s">
        <v>20</v>
      </c>
      <c r="Q1" s="25" t="s">
        <v>48</v>
      </c>
      <c r="R1" s="25" t="s">
        <v>49</v>
      </c>
      <c r="S1" s="25" t="s">
        <v>50</v>
      </c>
      <c r="T1" s="25" t="s">
        <v>51</v>
      </c>
      <c r="U1" s="18" t="s">
        <v>52</v>
      </c>
      <c r="V1" s="18" t="s">
        <v>53</v>
      </c>
      <c r="W1" s="18" t="s">
        <v>54</v>
      </c>
      <c r="X1" s="18" t="s">
        <v>55</v>
      </c>
      <c r="Y1" s="26" t="str">
        <f t="array" ref="Y1:Y2">if(row(Y:Y)=1,"Include",not((((H:H=6100)+(H:H=6130)+(H:H=6132))*(P:P="Philosophy and Religious Studies"))))</f>
        <v>Include</v>
      </c>
    </row>
    <row r="2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8"/>
      <c r="R2" s="29"/>
      <c r="S2" s="27"/>
      <c r="T2" s="27"/>
      <c r="U2" s="30" t="str">
        <f t="array" ref="U2">iferror(left(Enrollment_TitleWithTerm,find(" (",Enrollment_TitleWithTerm)-1),Enrollment_TitleWithTerm)</f>
        <v/>
      </c>
      <c r="V2" s="30" t="str">
        <f t="array" ref="V2">SWITCH(right(Enrollment_TitleWithTerm,3),"(F)","Fall","(W)","Winter","(S)","Spring",)</f>
        <v/>
      </c>
      <c r="W2" s="31">
        <f t="array" ref="W2">switch(Enrollment_Term,"Fall",1,"Winter",2,"Spring",3,0)-if(Enrollment_Dropped,0.5,0)</f>
        <v>0</v>
      </c>
      <c r="X2" s="31" t="str">
        <f t="array" ref="X2">if(Enrollment_Term&lt;&gt;"",if(countif(Enrollment_Original_Title,Enrollment_BaseTitle&amp;" (Y)"),,Enrollment_BaseTitle&amp;" ("&amp;Enrollment_Term&amp;")"),Enrollment_BaseTitle)&amp;if(Enrollment_Dropped," (Dropped)","")</f>
        <v/>
      </c>
      <c r="Y2" s="31" t="b">
        <v>1</v>
      </c>
    </row>
  </sheetData>
  <autoFilter ref="$A$1:$Y$2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5" t="s">
        <v>23</v>
      </c>
      <c r="B1" s="25" t="s">
        <v>36</v>
      </c>
      <c r="C1" s="25" t="s">
        <v>38</v>
      </c>
      <c r="D1" s="25" t="s">
        <v>39</v>
      </c>
      <c r="E1" s="25" t="s">
        <v>56</v>
      </c>
      <c r="F1" s="25" t="s">
        <v>26</v>
      </c>
      <c r="G1" s="25" t="s">
        <v>57</v>
      </c>
      <c r="H1" s="25" t="s">
        <v>58</v>
      </c>
    </row>
    <row r="2">
      <c r="A2" s="27"/>
      <c r="B2" s="27"/>
      <c r="C2" s="27"/>
      <c r="D2" s="27"/>
      <c r="E2" s="27"/>
      <c r="F2" s="27"/>
      <c r="G2" s="27"/>
      <c r="H2" s="27"/>
    </row>
  </sheetData>
  <autoFilter ref="$A$1:$H$2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11" width="15.13"/>
  </cols>
  <sheetData>
    <row r="1" ht="15.75" customHeight="1">
      <c r="A1" s="32" t="s">
        <v>18</v>
      </c>
      <c r="B1" s="25" t="s">
        <v>42</v>
      </c>
      <c r="C1" s="25" t="s">
        <v>19</v>
      </c>
      <c r="D1" s="25" t="s">
        <v>20</v>
      </c>
      <c r="E1" s="25" t="s">
        <v>59</v>
      </c>
      <c r="F1" s="18" t="str">
        <f>IFERROR(__xludf.DUMMYFUNCTION("ARRAYFORMULA(if(row(F:F)=1,""Course Title"",iferror(index(REGEXEXTRACT(C:C,""^(.+) \([FWSY]\)""),0,0))))"),"Course Title")</f>
        <v>Course Title</v>
      </c>
      <c r="G1" s="18" t="s">
        <v>60</v>
      </c>
      <c r="H1" s="18" t="s">
        <v>54</v>
      </c>
      <c r="I1" s="18" t="s">
        <v>55</v>
      </c>
      <c r="J1" s="18" t="str">
        <f>IFERROR(__xludf.DUMMYFUNCTION("arrayformula(if(row(E:E)=1,""Formatted Description"",trim(REGEXREPLACE(SUBSTITUTE(substitute(E:E,""&lt;br /&gt;"",char(10)),""&amp;#160;"","" ""),""&lt;\/\w+&gt;|&lt;\w+.*?&gt;"",""""))))"),"Formatted Description")</f>
        <v>Formatted Description</v>
      </c>
      <c r="K1" s="18" t="str">
        <f t="array" ref="K1:K2">if(row(K:K)=1,"Available",vlookup(A:A,'Available Courses'!A2:F$3,6,false))</f>
        <v>Available</v>
      </c>
    </row>
    <row r="2" ht="15.75" customHeight="1">
      <c r="A2" s="27"/>
      <c r="B2" s="27"/>
      <c r="C2" s="27"/>
      <c r="D2" s="27"/>
      <c r="E2" s="27"/>
      <c r="F2" s="30"/>
      <c r="G2" s="30" t="str">
        <f t="array" ref="G2">SWITCH(right(C2,3),"(F)","Fall","(W)","Winter","(S)","Spring",)</f>
        <v/>
      </c>
      <c r="H2" s="31">
        <f t="array" ref="H2">switch(G2,"Fall",1,"Winter",2,"Spring",3,0)</f>
        <v>0</v>
      </c>
      <c r="I2" s="31" t="str">
        <f t="array" ref="I2">if(G2&lt;&gt;"",if(countif(Course_Title,F2&amp;" (Y)"),,F2&amp;" ("&amp;G2&amp;")"),F2)</f>
        <v/>
      </c>
      <c r="J2" s="31" t="str">
        <f>IFERROR(__xludf.DUMMYFUNCTION("""COMPUTED_VALUE"""),"")</f>
        <v/>
      </c>
      <c r="K2" s="31" t="e">
        <v>#N/A</v>
      </c>
    </row>
  </sheetData>
  <conditionalFormatting sqref="A2:K2">
    <cfRule type="expression" dxfId="3" priority="1">
      <formula>not($K2)</formula>
    </cfRule>
  </conditionalFormatting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</cols>
  <sheetData>
    <row r="1">
      <c r="A1" s="18" t="s">
        <v>61</v>
      </c>
      <c r="B1" s="18" t="s">
        <v>62</v>
      </c>
      <c r="C1" s="18" t="s">
        <v>63</v>
      </c>
      <c r="D1" s="18" t="s">
        <v>64</v>
      </c>
      <c r="E1" s="18" t="s">
        <v>65</v>
      </c>
      <c r="F1" s="18" t="s">
        <v>66</v>
      </c>
      <c r="G1" s="18" t="s">
        <v>67</v>
      </c>
      <c r="H1" s="18" t="s">
        <v>68</v>
      </c>
      <c r="I1" s="18" t="s">
        <v>69</v>
      </c>
      <c r="J1" s="18" t="s">
        <v>70</v>
      </c>
      <c r="K1" s="18" t="s">
        <v>71</v>
      </c>
    </row>
    <row r="2">
      <c r="A2" s="31" t="str">
        <f>IFERROR(__xludf.DUMMYFUNCTION("arrayformula({unique(index(sort(filter('Course List'!$F$2:$I36,Course_Department=A1,Course_Available),3,true,1,true),,4));"""";""[Elective]"";""[Tutorial]""})"),"#N/A")</f>
        <v>#N/A</v>
      </c>
      <c r="B2" s="31" t="str">
        <f>IFERROR(__xludf.DUMMYFUNCTION("arrayformula({unique(index(sort(filter('Course List'!$F$2:$I36,Course_Department=B1,Course_Available),3,true,1,true),,4));"""";""[Elective]"";""[Tutorial]""})"),"#N/A")</f>
        <v>#N/A</v>
      </c>
      <c r="C2" s="31" t="str">
        <f>IFERROR(__xludf.DUMMYFUNCTION("arrayformula({unique(index(sort(filter('Course List'!$F$2:$I36,Course_Department=C1,Course_Available),3,true,1,true),,4));"""";""[Elective]"";""[Tutorial]""})"),"#N/A")</f>
        <v>#N/A</v>
      </c>
      <c r="D2" s="31" t="str">
        <f>IFERROR(__xludf.DUMMYFUNCTION("arrayformula({unique(index(sort(filter('Course List'!$F$2:$I36,Course_Department=D1,Course_Available),3,true,1,true),,4));"""";""[Elective]"";""[Tutorial]""})"),"#N/A")</f>
        <v>#N/A</v>
      </c>
      <c r="E2" s="31" t="str">
        <f>IFERROR(__xludf.DUMMYFUNCTION("arrayformula({unique(index(sort(filter('Course List'!$F$2:$I36,Course_Department=E1,Course_Available),3,true,1,true),,4));"""";""[Elective]"";""[Tutorial]""})"),"#N/A")</f>
        <v>#N/A</v>
      </c>
      <c r="F2" s="31" t="str">
        <f>IFERROR(__xludf.DUMMYFUNCTION("arrayformula({unique(index(sort(filter('Course List'!$F$2:$I36,Course_Department=F1,Course_Available),3,true,1,true),,4));"""";""[Elective]"";""[Tutorial]""})"),"#N/A")</f>
        <v>#N/A</v>
      </c>
      <c r="G2" s="31" t="str">
        <f>IFERROR(__xludf.DUMMYFUNCTION("arrayformula({unique(index(sort(filter('Course List'!$F$2:$I36,Course_Department=G1,Course_Available),3,true,1,true),,4));"""";""[Elective]"";""[Tutorial]""})"),"#N/A")</f>
        <v>#N/A</v>
      </c>
      <c r="H2" s="31" t="str">
        <f>IFERROR(__xludf.DUMMYFUNCTION("arrayformula({unique(index(sort(filter('Course List'!$F$2:$I36,Course_Department=H1,Course_Available),3,true,1,true),,4));"""";""[Elective]"";""[Tutorial]""})"),"#N/A")</f>
        <v>#N/A</v>
      </c>
      <c r="I2" s="31" t="str">
        <f>IFERROR(__xludf.DUMMYFUNCTION("arrayformula({unique(index(sort(filter('Course List'!$F$2:$I36,Course_Department=I1,Course_Available),3,true,1,true),,4));"""";""[Elective]"";""[Tutorial]""})"),"#N/A")</f>
        <v>#N/A</v>
      </c>
      <c r="J2" s="31" t="str">
        <f>IFERROR(__xludf.DUMMYFUNCTION("arrayformula({unique(index(sort(filter('Course List'!$F$2:$I36,Course_Department=J1,Course_Available),3,true,1,true),,4));"""";""[Elective]"";""[Tutorial]""})"),"#N/A")</f>
        <v>#N/A</v>
      </c>
      <c r="K2" s="31" t="str">
        <f>IFERROR(__xludf.DUMMYFUNCTION("arrayformula({unique(index(sort(filter('Course List'!$F$2:$I36,Course_Department=K1,Course_Available),3,true,1,true),,4));"""";""[Elective]"";""[Tutorial]""})"),"#N/A")</f>
        <v>#N/A</v>
      </c>
    </row>
    <row r="3">
      <c r="A3" s="31" t="str">
        <f>IFERROR(__xludf.DUMMYFUNCTION("""COMPUTED_VALUE"""),"")</f>
        <v/>
      </c>
      <c r="B3" s="31" t="str">
        <f>IFERROR(__xludf.DUMMYFUNCTION("""COMPUTED_VALUE"""),"")</f>
        <v/>
      </c>
      <c r="C3" s="31" t="str">
        <f>IFERROR(__xludf.DUMMYFUNCTION("""COMPUTED_VALUE"""),"")</f>
        <v/>
      </c>
      <c r="D3" s="31" t="str">
        <f>IFERROR(__xludf.DUMMYFUNCTION("""COMPUTED_VALUE"""),"")</f>
        <v/>
      </c>
      <c r="E3" s="31" t="str">
        <f>IFERROR(__xludf.DUMMYFUNCTION("""COMPUTED_VALUE"""),"")</f>
        <v/>
      </c>
      <c r="F3" s="31" t="str">
        <f>IFERROR(__xludf.DUMMYFUNCTION("""COMPUTED_VALUE"""),"")</f>
        <v/>
      </c>
      <c r="G3" s="31" t="str">
        <f>IFERROR(__xludf.DUMMYFUNCTION("""COMPUTED_VALUE"""),"")</f>
        <v/>
      </c>
      <c r="H3" s="31" t="str">
        <f>IFERROR(__xludf.DUMMYFUNCTION("""COMPUTED_VALUE"""),"")</f>
        <v/>
      </c>
      <c r="I3" s="31" t="str">
        <f>IFERROR(__xludf.DUMMYFUNCTION("""COMPUTED_VALUE"""),"")</f>
        <v/>
      </c>
      <c r="J3" s="31" t="str">
        <f>IFERROR(__xludf.DUMMYFUNCTION("""COMPUTED_VALUE"""),"")</f>
        <v/>
      </c>
      <c r="K3" s="31" t="str">
        <f>IFERROR(__xludf.DUMMYFUNCTION("""COMPUTED_VALUE"""),"")</f>
        <v/>
      </c>
    </row>
    <row r="4">
      <c r="A4" s="31" t="str">
        <f>IFERROR(__xludf.DUMMYFUNCTION("""COMPUTED_VALUE"""),"[Elective]")</f>
        <v>[Elective]</v>
      </c>
      <c r="B4" s="31" t="str">
        <f>IFERROR(__xludf.DUMMYFUNCTION("""COMPUTED_VALUE"""),"[Elective]")</f>
        <v>[Elective]</v>
      </c>
      <c r="C4" s="31" t="str">
        <f>IFERROR(__xludf.DUMMYFUNCTION("""COMPUTED_VALUE"""),"[Elective]")</f>
        <v>[Elective]</v>
      </c>
      <c r="D4" s="31" t="str">
        <f>IFERROR(__xludf.DUMMYFUNCTION("""COMPUTED_VALUE"""),"[Elective]")</f>
        <v>[Elective]</v>
      </c>
      <c r="E4" s="31" t="str">
        <f>IFERROR(__xludf.DUMMYFUNCTION("""COMPUTED_VALUE"""),"[Elective]")</f>
        <v>[Elective]</v>
      </c>
      <c r="F4" s="31" t="str">
        <f>IFERROR(__xludf.DUMMYFUNCTION("""COMPUTED_VALUE"""),"[Elective]")</f>
        <v>[Elective]</v>
      </c>
      <c r="G4" s="31" t="str">
        <f>IFERROR(__xludf.DUMMYFUNCTION("""COMPUTED_VALUE"""),"[Elective]")</f>
        <v>[Elective]</v>
      </c>
      <c r="H4" s="31" t="str">
        <f>IFERROR(__xludf.DUMMYFUNCTION("""COMPUTED_VALUE"""),"[Elective]")</f>
        <v>[Elective]</v>
      </c>
      <c r="I4" s="31" t="str">
        <f>IFERROR(__xludf.DUMMYFUNCTION("""COMPUTED_VALUE"""),"[Elective]")</f>
        <v>[Elective]</v>
      </c>
      <c r="J4" s="31" t="str">
        <f>IFERROR(__xludf.DUMMYFUNCTION("""COMPUTED_VALUE"""),"[Elective]")</f>
        <v>[Elective]</v>
      </c>
      <c r="K4" s="31" t="str">
        <f>IFERROR(__xludf.DUMMYFUNCTION("""COMPUTED_VALUE"""),"[Elective]")</f>
        <v>[Elective]</v>
      </c>
    </row>
    <row r="5">
      <c r="A5" s="31" t="str">
        <f>IFERROR(__xludf.DUMMYFUNCTION("""COMPUTED_VALUE"""),"[Tutorial]")</f>
        <v>[Tutorial]</v>
      </c>
      <c r="B5" s="31" t="str">
        <f>IFERROR(__xludf.DUMMYFUNCTION("""COMPUTED_VALUE"""),"[Tutorial]")</f>
        <v>[Tutorial]</v>
      </c>
      <c r="C5" s="31" t="str">
        <f>IFERROR(__xludf.DUMMYFUNCTION("""COMPUTED_VALUE"""),"[Tutorial]")</f>
        <v>[Tutorial]</v>
      </c>
      <c r="D5" s="31" t="str">
        <f>IFERROR(__xludf.DUMMYFUNCTION("""COMPUTED_VALUE"""),"[Tutorial]")</f>
        <v>[Tutorial]</v>
      </c>
      <c r="E5" s="31" t="str">
        <f>IFERROR(__xludf.DUMMYFUNCTION("""COMPUTED_VALUE"""),"[Tutorial]")</f>
        <v>[Tutorial]</v>
      </c>
      <c r="F5" s="31" t="str">
        <f>IFERROR(__xludf.DUMMYFUNCTION("""COMPUTED_VALUE"""),"[Tutorial]")</f>
        <v>[Tutorial]</v>
      </c>
      <c r="G5" s="31" t="str">
        <f>IFERROR(__xludf.DUMMYFUNCTION("""COMPUTED_VALUE"""),"[Tutorial]")</f>
        <v>[Tutorial]</v>
      </c>
      <c r="H5" s="31" t="str">
        <f>IFERROR(__xludf.DUMMYFUNCTION("""COMPUTED_VALUE"""),"[Tutorial]")</f>
        <v>[Tutorial]</v>
      </c>
      <c r="I5" s="31" t="str">
        <f>IFERROR(__xludf.DUMMYFUNCTION("""COMPUTED_VALUE"""),"[Tutorial]")</f>
        <v>[Tutorial]</v>
      </c>
      <c r="J5" s="31" t="str">
        <f>IFERROR(__xludf.DUMMYFUNCTION("""COMPUTED_VALUE"""),"[Tutorial]")</f>
        <v>[Tutorial]</v>
      </c>
      <c r="K5" s="31" t="str">
        <f>IFERROR(__xludf.DUMMYFUNCTION("""COMPUTED_VALUE"""),"[Tutorial]")</f>
        <v>[Tutorial]</v>
      </c>
    </row>
    <row r="6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</row>
    <row r="7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</row>
    <row r="8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</row>
    <row r="9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</row>
    <row r="10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</row>
    <row r="13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</row>
    <row r="14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</row>
    <row r="17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</row>
    <row r="18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</row>
    <row r="19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</row>
    <row r="2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</row>
    <row r="2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</row>
    <row r="2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</row>
    <row r="26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</row>
    <row r="27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</row>
    <row r="29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</row>
    <row r="30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</row>
    <row r="3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</row>
    <row r="34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</row>
    <row r="36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</row>
  </sheetData>
  <drawing r:id="rId1"/>
</worksheet>
</file>