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Advisor List" sheetId="9" r:id="rId12"/>
    <sheet state="visible" name="Course List" sheetId="10" r:id="rId13"/>
    <sheet state="visible" name="Courses by Department" sheetId="11" r:id="rId14"/>
    <sheet state="visible" name="Historical Enrollment" sheetId="12" r:id="rId15"/>
    <sheet state="visible" name="Individual Enrollment History" sheetId="13" r:id="rId16"/>
  </sheets>
  <definedNames>
    <definedName name="Enrollment_Title">'Historical Enrollment'!$S:$S</definedName>
    <definedName name="Param_FormFolderNameFormat">Parameters!$B$3</definedName>
    <definedName name="Param_StudentFolderNameFormat">Parameters!$B$4</definedName>
    <definedName name="Enrollment_CourseCode">'Historical Enrollment'!$G:$G</definedName>
    <definedName name="Course_ID">'Course List'!$A$2</definedName>
    <definedName name="Course_Available">'Course List'!$K$2</definedName>
    <definedName name="IEH_GradYear">'Individual Enrollment History'!$C$2</definedName>
    <definedName name="Param_CoursePlanNameFormat">Parameters!$B$6</definedName>
    <definedName name="Enrollment_Order">'Historical Enrollment'!$R:$R</definedName>
    <definedName name="Enrollment_Host_ID">'Historical Enrollment'!$A:$A</definedName>
    <definedName name="Course_Department">'Course List'!$D$2</definedName>
    <definedName name="Param_StudiesCommittee">Parameters!$B$7</definedName>
    <definedName name="Enrollment_Department">'Historical Enrollment'!$P:$P</definedName>
    <definedName name="Param_AdvisorFolderNameFormat">Parameters!$B$5</definedName>
    <definedName name="Enrollment_Include">'Historical Enrollment'!$T:$T</definedName>
    <definedName name="Enrollment_Year">'Historical Enrollment'!$F:$F</definedName>
    <definedName name="IEH_HostID">'Individual Enrollment History'!$B$2</definedName>
    <definedName name="Param_CollegeCounselingOffice">Parameters!$B$8</definedName>
    <definedName name="Enrollment_TitleWithTerm">'Historical Enrollment'!$H:$H</definedName>
    <definedName name="Enrollment_Status">'Historical Enrollment'!$N:$N</definedName>
    <definedName name="Enrollment_Type">'Historical Enrollment'!$M:$M</definedName>
    <definedName name="Param_NumOptionsPerDepartment">Parameters!$B$1</definedName>
    <definedName name="Param_CoursePlanTemplate">Parameters!$B$9</definedName>
    <definedName name="Param_NumComments">Parameters!$B$2</definedName>
    <definedName name="Enrollment_Term">'Historical Enrollment'!$Q:$Q</definedName>
    <definedName name="Course_Title">'Course List'!$C$2</definedName>
    <definedName name="Enrollment_BaseTitle">'Historical Enrollment'!$O:$O</definedName>
    <definedName hidden="1" localSheetId="2" name="_xlnm._FilterDatabase">'Available Courses'!$A$2:$F$3</definedName>
    <definedName hidden="1" localSheetId="8" name="_xlnm._FilterDatabase">'Advisor List'!$A$1:$I$2</definedName>
    <definedName hidden="1" localSheetId="11" name="_xlnm._FilterDatabase">'Historical Enrollment'!$A$1:$T$2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<sst xmlns="http://schemas.openxmlformats.org/spreadsheetml/2006/main" count="118" uniqueCount="87">
  <si>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</si>
  <si>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</si>
  <si>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</si>
  <si>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</si>
  <si>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</si>
  <si>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</si>
  <si>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</si>
  <si>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</si>
  <si>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</si>
  <si>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</si>
  <si>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</si>
  <si>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Student Folder Name Format</t>
  </si>
  <si>
    <t>{{lastName}}, {{firstName}} ‘{{abbrevGradYear}}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</si>
  <si>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</si>
  <si>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</si>
  <si>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</si>
  <si>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</si>
  <si>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</si>
  <si>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</si>
  <si>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</si>
  <si>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</si>
  <si>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</si>
  <si>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</si>
  <si>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</si>
  <si>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</si>
  <si>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</si>
  <si>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</si>
  <si>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</si>
  <si>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Student Folder ID</t>
  </si>
  <si>
    <t>Student Folder URL</t>
  </si>
  <si>
    <t/>
  </si>
  <si>
    <t>Advisor Email</t>
  </si>
  <si>
    <t>Advisor Folder ID</t>
  </si>
  <si>
    <t>Advisor Folder URL</t>
  </si>
  <si>
    <t>Permissions Set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</si>
  <si>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</si>
  <si>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</si>
  <si>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</si>
  <si>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</si>
  <si>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</si>
  <si>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</si>
  <si>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</si>
  <si>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</si>
  <si>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</si>
  <si>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</si>
  <si>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</si>
  <si>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</si>
  <si>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Advisor First Name</t>
  </si>
  <si>
    <t>Advisor Last Name</t>
  </si>
  <si>
    <t>,  ’-2000 []</t>
  </si>
  <si>
    <t>Course Code</t>
  </si>
  <si>
    <t>Description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</si>
  <si>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</si>
  <si>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</si>
  <si>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</si>
  <si>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</si>
  <si>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</si>
  <si>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</si>
  <si>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</si>
  <si>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</si>
  <si>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</si>
  <si>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</si>
  <si>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</si>
  <si>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</si>
  <si>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</si>
  <si>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</si>
  <si>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Email</t>
  </si>
  <si>
    <t>First name</t>
  </si>
  <si>
    <t>Last name</t>
  </si>
  <si>
    <t>Graduation year</t>
  </si>
  <si>
    <t>School year</t>
  </si>
  <si>
    <t>Course code</t>
  </si>
  <si>
    <t>Course title</t>
  </si>
  <si>
    <t>Term</t>
  </si>
  <si>
    <t>Section identifier</t>
  </si>
  <si>
    <t>Departments</t>
  </si>
  <si>
    <t>Is incomplete</t>
  </si>
  <si>
    <t>Enrollment type</t>
  </si>
  <si>
    <t>Enrollment status</t>
  </si>
  <si>
    <t>Year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</si>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</sst>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4" fontId="5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5" fontId="7" numFmtId="0" xfId="0" applyAlignment="1" applyFont="1">
      <alignment shrinkToFit="0" wrapText="1"/>
    </xf>
    <xf borderId="0" fillId="5" fontId="5" numFmtId="0" xfId="0" applyAlignment="1" applyFont="1">
      <alignment horizontal="left" readingOrder="0" shrinkToFit="0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5" numFmtId="0" xfId="0" applyFont="1"/>
    <xf borderId="0" fillId="5" fontId="2" numFmtId="0" xfId="0" applyFont="1"/>
    <xf borderId="0" fillId="5" fontId="5" numFmtId="0" xfId="0" applyAlignment="1" applyFont="1">
      <alignment readingOrder="0"/>
    </xf>
    <xf borderId="0" fillId="4" fontId="8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5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6" fontId="9" numFmtId="0" xfId="0" applyAlignment="1" applyFont="1">
      <alignment readingOrder="0" shrinkToFit="0" vertical="top" wrapText="0"/>
    </xf>
    <xf borderId="1" fillId="0" fontId="10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0" fillId="4" fontId="9" numFmtId="0" xfId="0" applyAlignment="1" applyFont="1">
      <alignment readingOrder="0" shrinkToFit="0" vertical="top" wrapText="0"/>
    </xf>
    <xf borderId="2" fillId="5" fontId="9" numFmtId="0" xfId="0" applyAlignment="1" applyBorder="1" applyFont="1">
      <alignment shrinkToFit="0" vertical="top" wrapText="0"/>
    </xf>
    <xf borderId="3" fillId="0" fontId="10" numFmtId="0" xfId="0" applyAlignment="1" applyBorder="1" applyFont="1">
      <alignment horizontal="right" readingOrder="0" shrinkToFit="0" vertical="top" wrapText="1"/>
    </xf>
    <xf borderId="4" fillId="5" fontId="9" numFmtId="0" xfId="0" applyAlignment="1" applyBorder="1" applyFont="1">
      <alignment readingOrder="0" shrinkToFit="0" vertical="top" wrapText="1"/>
    </xf>
    <xf borderId="5" fillId="5" fontId="9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5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3.0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/>
    </row>
    <row r="8">
      <c r="A8" s="9" t="s">
        <v>18</v>
      </c>
      <c r="B8" s="10"/>
    </row>
    <row r="9">
      <c r="A9" s="9" t="s">
        <v>19</v>
      </c>
      <c r="B9" s="11"/>
    </row>
  </sheetData>
  <dataValidations>
    <dataValidation type="custom" allowBlank="1" showDropDown="1" showErrorMessage="1" sqref="B7:B8">
      <formula1>IFERROR(ISEMAIL(B7),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6">
      <formula1>NOT(ISERROR(SEARCH(("{{"),(B3))))</formula1>
    </dataValidation>
    <dataValidation type="custom" allowBlank="1" showDropDown="1" sqref="B9">
      <formula1>IFERROR(ISURL(B9),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2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3" t="s">
        <v>20</v>
      </c>
      <c r="B2" s="14" t="str">
        <f t="array" ref="B2:E3">vlookup($A2:$A3,{'Course List'!$A:$D,'Course List'!$J:$J},column(B:E),false)</f>
        <v>Course Code</v>
      </c>
      <c r="C2" s="14" t="s">
        <v>21</v>
      </c>
      <c r="D2" s="14" t="s">
        <v>22</v>
      </c>
      <c r="E2" s="14" t="s">
        <v>23</v>
      </c>
      <c r="F2" s="15" t="s">
        <v>24</v>
      </c>
    </row>
    <row r="3" ht="15.75" customHeight="1">
      <c r="A3" s="16"/>
      <c r="B3" s="17" t="e">
        <v>#N/A</v>
      </c>
      <c r="C3" s="17" t="e">
        <v>#N/A</v>
      </c>
      <c r="D3" s="17" t="e">
        <v>#N/A</v>
      </c>
      <c r="E3" s="17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0" max="10" width="11.13"/>
    <col customWidth="1" min="11" max="11" width="13.25"/>
    <col customWidth="1" min="12" max="12" width="7.25"/>
    <col customWidth="1" min="13" max="13" width="6.5"/>
    <col customWidth="1" min="14" max="14" width="10.38"/>
    <col customWidth="1" min="15" max="15" width="9.63"/>
  </cols>
  <sheetData>
    <row r="1">
      <c r="A1" s="18" t="s">
        <v>25</v>
      </c>
      <c r="B1" s="18" t="s">
        <v>26</v>
      </c>
      <c r="C1" s="18" t="s">
        <v>27</v>
      </c>
      <c r="D1" s="19" t="str">
        <f t="array" ref="D1:D2">ifna(if(row(D:D)=1,'Advisor List'!B1,vlookup($A:$A,'Advisor List'!$A:$H,COLUMN()-2,false)),)</f>
        <v>Student Email</v>
      </c>
      <c r="E1" s="19" t="str">
        <f t="array" ref="E1:E2">ifna(if(row(E:E)=1,'Advisor List'!C1,vlookup($A:$A,'Advisor List'!$A:$H,COLUMN()-2,false)),)</f>
        <v>Student First Name</v>
      </c>
      <c r="F1" s="19" t="str">
        <f t="array" ref="F1:F2">ifna(if(row(F:F)=1,'Advisor List'!D1,vlookup($A:$A,'Advisor List'!$A:$H,COLUMN()-2,false)),)</f>
        <v>Student Last Name</v>
      </c>
      <c r="G1" s="19" t="str">
        <f t="array" ref="G1:G2">ifna(if(row(G:G)=1,'Advisor List'!E1,vlookup($A:$A,'Advisor List'!$A:$H,COLUMN()-2,false)),)</f>
        <v>Grad Year</v>
      </c>
      <c r="H1" s="20" t="str">
        <f t="array" ref="H1:H2">ifna(if(row(H:H)=1,'Student Folder Inventory'!B1,vlookup($A:$A,'Student Folder Inventory'!$A:$B,2,false)),)</f>
        <v>Student Folder ID</v>
      </c>
      <c r="I1" s="21" t="str">
        <f t="array" ref="I1:I2">ifna(if(row(I:I)=1,'Advisor List'!F1,vlookup($A:$A,'Advisor List'!$A:$H,COLUMN()-3,false)),)</f>
        <v>Advisor Email</v>
      </c>
      <c r="J1" s="19" t="str">
        <f t="array" ref="J1:J2">ifna(if(row(J:J)=1,'Advisor List'!G1,vlookup($A:$A,'Advisor List'!$A:$H,COLUMN()-3,false)),)</f>
        <v>Advisor First Name</v>
      </c>
      <c r="K1" s="19" t="str">
        <f t="array" ref="K1:K2">ifna(if(row(K:K)=1,'Advisor List'!H1,vlookup($A:$A,'Advisor List'!$A:$H,COLUMN()-3,false)),)</f>
        <v>Advisor Last Name</v>
      </c>
      <c r="L1" s="19" t="str">
        <f t="array" ref="L1:L2">ifna(if(row(L:L)=1,'Advisor Folder Inventory'!B1,vlookup($I:$I,'Advisor Folder Inventory'!$A:$B,2,false)),)</f>
        <v>Advisor Folder ID</v>
      </c>
      <c r="M1" s="19" t="str">
        <f t="array" ref="M1:M2">ifna(if(row(M:M)=1,'Plans Form Folder Inventory'!B1,vlookup($G:$G,'Plans Form Folder Inventory'!$A:$B,2,false)),)</f>
        <v>Form Folder ID</v>
      </c>
      <c r="N1" s="18" t="s">
        <v>7</v>
      </c>
      <c r="O1" s="18" t="s">
        <v>8</v>
      </c>
    </row>
    <row r="2">
      <c r="A2" s="22"/>
      <c r="B2" s="22"/>
      <c r="C2" s="23"/>
      <c r="D2" s="24"/>
      <c r="E2" s="24"/>
      <c r="F2" s="24"/>
      <c r="G2" s="24"/>
      <c r="H2" s="24"/>
      <c r="I2" s="25"/>
      <c r="J2" s="24"/>
      <c r="K2" s="24"/>
      <c r="L2" s="24"/>
      <c r="M2" s="24"/>
      <c r="N2" s="23">
        <v>3.0</v>
      </c>
      <c r="O2" s="23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25</v>
      </c>
      <c r="B1" s="9" t="s">
        <v>28</v>
      </c>
      <c r="C1" s="9" t="s">
        <v>29</v>
      </c>
      <c r="D1" s="26" t="str">
        <f t="array" ref="D1:D2">if($A:$A&lt;&gt;"",vlookup($A:$A,'Advisor List'!$A:$D,2,false),"")</f>
        <v>Student Email</v>
      </c>
      <c r="E1" s="26" t="str">
        <f t="array" ref="E1:E2">if($A:$A&lt;&gt;"",vlookup($A:$A,'Advisor List'!$A:$D,3,false),"")</f>
        <v>Student First Name</v>
      </c>
      <c r="F1" s="26" t="str">
        <f t="array" ref="F1:F2">if($A:$A&lt;&gt;"",vlookup($A:$A,'Advisor List'!$A:$D,4,false),"")</f>
        <v>Student Last Name</v>
      </c>
    </row>
    <row r="2">
      <c r="A2" s="22"/>
      <c r="B2" s="22"/>
      <c r="C2" s="22"/>
      <c r="D2" s="27" t="s">
        <v>30</v>
      </c>
      <c r="E2" s="27" t="s">
        <v>30</v>
      </c>
      <c r="F2" s="27" t="s">
        <v>30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31</v>
      </c>
      <c r="B1" s="9" t="s">
        <v>32</v>
      </c>
      <c r="C1" s="9" t="s">
        <v>33</v>
      </c>
      <c r="D1" s="28" t="str">
        <f t="array" ref="D1:D2">ifna(if(row(D:D)=1,'Advisor List'!G1,vlookup($A:$A,'Advisor List'!$F:$H,COLUMN()-2,false)),)</f>
        <v>Advisor First Name</v>
      </c>
      <c r="E1" s="28" t="str">
        <f t="array" ref="E1:E2">ifna(if(row(E:E)=1,'Advisor List'!H1,vlookup($A:$A,'Advisor List'!$F:$H,COLUMN()-2,false)),)</f>
        <v>Advisor Last Name</v>
      </c>
      <c r="F1" s="9" t="s">
        <v>34</v>
      </c>
    </row>
    <row r="2">
      <c r="A2" s="22" t="s">
        <v>35</v>
      </c>
      <c r="B2" s="22" t="s">
        <v>36</v>
      </c>
      <c r="C2" s="29" t="s">
        <v>37</v>
      </c>
      <c r="D2" s="24"/>
      <c r="E2" s="24"/>
      <c r="F2" s="23" t="b">
        <v>1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38</v>
      </c>
      <c r="B1" s="9" t="s">
        <v>39</v>
      </c>
      <c r="C1" s="9" t="s">
        <v>40</v>
      </c>
    </row>
    <row r="2">
      <c r="A2" s="22" t="s">
        <v>35</v>
      </c>
      <c r="B2" s="22" t="s">
        <v>36</v>
      </c>
      <c r="C2" s="29" t="s">
        <v>37</v>
      </c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38</v>
      </c>
      <c r="B1" s="9" t="s">
        <v>41</v>
      </c>
      <c r="C1" s="9" t="s">
        <v>42</v>
      </c>
    </row>
    <row r="2">
      <c r="A2" s="22" t="s">
        <v>35</v>
      </c>
      <c r="B2" s="22" t="s">
        <v>36</v>
      </c>
      <c r="C2" s="29" t="s">
        <v>37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2.63"/>
  </cols>
  <sheetData>
    <row r="1">
      <c r="A1" s="30" t="s">
        <v>25</v>
      </c>
      <c r="B1" s="30" t="s">
        <v>43</v>
      </c>
      <c r="C1" s="30" t="s">
        <v>44</v>
      </c>
      <c r="D1" s="30" t="s">
        <v>45</v>
      </c>
      <c r="E1" s="30" t="s">
        <v>46</v>
      </c>
      <c r="F1" s="30" t="s">
        <v>31</v>
      </c>
      <c r="G1" s="30" t="s">
        <v>47</v>
      </c>
      <c r="H1" s="30" t="s">
        <v>48</v>
      </c>
      <c r="I1" s="28" t="str">
        <f t="array" ref="I1:I2">if(row(I:I)=1,"Menu Option",D:D&amp;", "&amp;C:C&amp;" ’"&amp;(E:E-2000)&amp;" ["&amp;A:A&amp;"]")</f>
        <v>Menu Option</v>
      </c>
    </row>
    <row r="2">
      <c r="A2" s="31"/>
      <c r="B2" s="31"/>
      <c r="C2" s="31"/>
      <c r="D2" s="31"/>
      <c r="E2" s="31"/>
      <c r="F2" s="31"/>
      <c r="G2" s="31"/>
      <c r="H2" s="31"/>
      <c r="I2" s="32" t="s">
        <v>49</v>
      </c>
    </row>
  </sheetData>
  <autoFilter ref="$A$1:$I$2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3" t="s">
        <v>20</v>
      </c>
      <c r="B1" s="30" t="s">
        <v>50</v>
      </c>
      <c r="C1" s="30" t="s">
        <v>21</v>
      </c>
      <c r="D1" s="30" t="s">
        <v>22</v>
      </c>
      <c r="E1" s="30" t="s">
        <v>51</v>
      </c>
      <c r="F1" s="28" t="str">
        <f>IFERROR(__xludf.DUMMYFUNCTION("ARRAYFORMULA(if(row(F:F)=1,""Course Title"",iferror(index(REGEXEXTRACT(C:C,""^(.+) \([FWSY]\)""),0,0))))"),"Course Title")</f>
        <v>Course Title</v>
      </c>
      <c r="G1" s="28" t="s">
        <v>52</v>
      </c>
      <c r="H1" s="28" t="s">
        <v>53</v>
      </c>
      <c r="I1" s="28" t="s">
        <v>54</v>
      </c>
      <c r="J1" s="28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28" t="str">
        <f t="array" ref="K1:K2">if(row(K:K)=1,"Available",vlookup(A:A,'Available Courses'!A2:F$3,6,false))</f>
        <v>Available</v>
      </c>
    </row>
    <row r="2" ht="15.75" customHeight="1">
      <c r="A2" s="31"/>
      <c r="B2" s="31"/>
      <c r="C2" s="31"/>
      <c r="D2" s="31"/>
      <c r="E2" s="31"/>
      <c r="F2" s="32"/>
      <c r="G2" s="32" t="str">
        <f t="array" ref="G2">SWITCH(right(C2,3),"(F)","Fall","(W)","Winter","(S)","Spring",)</f>
        <v/>
      </c>
      <c r="H2" s="27">
        <f t="array" ref="H2">switch(G2,"Fall",1,"Winter",2,"Spring",3,0)</f>
        <v>0</v>
      </c>
      <c r="I2" s="27" t="str">
        <f t="array" ref="I2">if(G2&lt;&gt;"",if(countif(Course_Title,F2&amp;" (Y)"),,F2&amp;" ("&amp;G2&amp;")"),F2)</f>
        <v/>
      </c>
      <c r="J2" s="27" t="str">
        <f>IFERROR(__xludf.DUMMYFUNCTION("""COMPUTED_VALUE"""),"")</f>
        <v/>
      </c>
      <c r="K2" s="27" t="e">
        <v>#N/A</v>
      </c>
    </row>
  </sheetData>
  <conditionalFormatting sqref="A2:K2">
    <cfRule type="expression" dxfId="4" priority="1">
      <formula>not($K2)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28" t="s">
        <v>55</v>
      </c>
      <c r="B1" s="28" t="s">
        <v>56</v>
      </c>
      <c r="C1" s="28" t="s">
        <v>57</v>
      </c>
      <c r="D1" s="28" t="s">
        <v>58</v>
      </c>
      <c r="E1" s="28" t="s">
        <v>59</v>
      </c>
      <c r="F1" s="28" t="s">
        <v>60</v>
      </c>
      <c r="G1" s="28" t="s">
        <v>61</v>
      </c>
      <c r="H1" s="28" t="s">
        <v>62</v>
      </c>
      <c r="I1" s="28" t="s">
        <v>63</v>
      </c>
      <c r="J1" s="28" t="s">
        <v>64</v>
      </c>
      <c r="K1" s="28" t="s">
        <v>65</v>
      </c>
    </row>
    <row r="2">
      <c r="A2" s="27" t="str">
        <f>IFERROR(__xludf.DUMMYFUNCTION("arrayformula({unique(index(sort(filter('Course List'!$F$2:$I50,Course_Department=A1,Course_Available),3,true,1,true),,4));"""";""[Elective]"";""[Tutorial]""})"),"#N/A")</f>
        <v>#N/A</v>
      </c>
      <c r="B2" s="27" t="str">
        <f>IFERROR(__xludf.DUMMYFUNCTION("arrayformula({unique(index(sort(filter('Course List'!$F$2:$I50,Course_Department=B1,Course_Available),3,true,1,true),,4));"""";""[Elective]"";""[Tutorial]""})"),"#N/A")</f>
        <v>#N/A</v>
      </c>
      <c r="C2" s="27" t="str">
        <f>IFERROR(__xludf.DUMMYFUNCTION("arrayformula({unique(index(sort(filter('Course List'!$F$2:$I50,Course_Department=C1,Course_Available),3,true,1,true),,4));"""";""[Elective]"";""[Tutorial]""})"),"#N/A")</f>
        <v>#N/A</v>
      </c>
      <c r="D2" s="27" t="str">
        <f>IFERROR(__xludf.DUMMYFUNCTION("arrayformula({unique(index(sort(filter('Course List'!$F$2:$I50,Course_Department=D1,Course_Available),3,true,1,true),,4));"""";""[Elective]"";""[Tutorial]""})"),"#N/A")</f>
        <v>#N/A</v>
      </c>
      <c r="E2" s="27" t="str">
        <f>IFERROR(__xludf.DUMMYFUNCTION("arrayformula({unique(index(sort(filter('Course List'!$F$2:$I50,Course_Department=E1,Course_Available),3,true,1,true),,4));"""";""[Elective]"";""[Tutorial]""})"),"#N/A")</f>
        <v>#N/A</v>
      </c>
      <c r="F2" s="27" t="str">
        <f>IFERROR(__xludf.DUMMYFUNCTION("arrayformula({unique(index(sort(filter('Course List'!$F$2:$I50,Course_Department=F1,Course_Available),3,true,1,true),,4));"""";""[Elective]"";""[Tutorial]""})"),"#N/A")</f>
        <v>#N/A</v>
      </c>
      <c r="G2" s="27" t="str">
        <f>IFERROR(__xludf.DUMMYFUNCTION("arrayformula({unique(index(sort(filter('Course List'!$F$2:$I50,Course_Department=G1,Course_Available),3,true,1,true),,4));"""";""[Elective]"";""[Tutorial]""})"),"#N/A")</f>
        <v>#N/A</v>
      </c>
      <c r="H2" s="27" t="str">
        <f>IFERROR(__xludf.DUMMYFUNCTION("arrayformula({unique(index(sort(filter('Course List'!$F$2:$I50,Course_Department=H1,Course_Available),3,true,1,true),,4));"""";""[Elective]"";""[Tutorial]""})"),"#N/A")</f>
        <v>#N/A</v>
      </c>
      <c r="I2" s="27" t="str">
        <f>IFERROR(__xludf.DUMMYFUNCTION("arrayformula({unique(index(sort(filter('Course List'!$F$2:$I50,Course_Department=I1,Course_Available),3,true,1,true),,4));"""";""[Elective]"";""[Tutorial]""})"),"#N/A")</f>
        <v>#N/A</v>
      </c>
      <c r="J2" s="27" t="str">
        <f>IFERROR(__xludf.DUMMYFUNCTION("arrayformula({unique(index(sort(filter('Course List'!$F$2:$I50,Course_Department=J1,Course_Available),3,true,1,true),,4));"""";""[Elective]"";""[Tutorial]""})"),"#N/A")</f>
        <v>#N/A</v>
      </c>
      <c r="K2" s="27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7" t="str">
        <f>IFERROR(__xludf.DUMMYFUNCTION("""COMPUTED_VALUE"""),"")</f>
        <v/>
      </c>
      <c r="B3" s="27" t="str">
        <f>IFERROR(__xludf.DUMMYFUNCTION("""COMPUTED_VALUE"""),"")</f>
        <v/>
      </c>
      <c r="C3" s="27" t="str">
        <f>IFERROR(__xludf.DUMMYFUNCTION("""COMPUTED_VALUE"""),"")</f>
        <v/>
      </c>
      <c r="D3" s="27" t="str">
        <f>IFERROR(__xludf.DUMMYFUNCTION("""COMPUTED_VALUE"""),"")</f>
        <v/>
      </c>
      <c r="E3" s="27" t="str">
        <f>IFERROR(__xludf.DUMMYFUNCTION("""COMPUTED_VALUE"""),"")</f>
        <v/>
      </c>
      <c r="F3" s="27" t="str">
        <f>IFERROR(__xludf.DUMMYFUNCTION("""COMPUTED_VALUE"""),"")</f>
        <v/>
      </c>
      <c r="G3" s="27" t="str">
        <f>IFERROR(__xludf.DUMMYFUNCTION("""COMPUTED_VALUE"""),"")</f>
        <v/>
      </c>
      <c r="H3" s="27" t="str">
        <f>IFERROR(__xludf.DUMMYFUNCTION("""COMPUTED_VALUE"""),"")</f>
        <v/>
      </c>
      <c r="I3" s="27" t="str">
        <f>IFERROR(__xludf.DUMMYFUNCTION("""COMPUTED_VALUE"""),"")</f>
        <v/>
      </c>
      <c r="J3" s="27" t="str">
        <f>IFERROR(__xludf.DUMMYFUNCTION("""COMPUTED_VALUE"""),"")</f>
        <v/>
      </c>
      <c r="K3" s="27" t="str">
        <f>IFERROR(__xludf.DUMMYFUNCTION("""COMPUTED_VALUE"""),"")</f>
        <v/>
      </c>
    </row>
    <row r="4">
      <c r="A4" s="27" t="str">
        <f>IFERROR(__xludf.DUMMYFUNCTION("""COMPUTED_VALUE"""),"[Elective]")</f>
        <v>[Elective]</v>
      </c>
      <c r="B4" s="27" t="str">
        <f>IFERROR(__xludf.DUMMYFUNCTION("""COMPUTED_VALUE"""),"[Elective]")</f>
        <v>[Elective]</v>
      </c>
      <c r="C4" s="27" t="str">
        <f>IFERROR(__xludf.DUMMYFUNCTION("""COMPUTED_VALUE"""),"[Elective]")</f>
        <v>[Elective]</v>
      </c>
      <c r="D4" s="27" t="str">
        <f>IFERROR(__xludf.DUMMYFUNCTION("""COMPUTED_VALUE"""),"[Elective]")</f>
        <v>[Elective]</v>
      </c>
      <c r="E4" s="27" t="str">
        <f>IFERROR(__xludf.DUMMYFUNCTION("""COMPUTED_VALUE"""),"[Elective]")</f>
        <v>[Elective]</v>
      </c>
      <c r="F4" s="27" t="str">
        <f>IFERROR(__xludf.DUMMYFUNCTION("""COMPUTED_VALUE"""),"[Elective]")</f>
        <v>[Elective]</v>
      </c>
      <c r="G4" s="27" t="str">
        <f>IFERROR(__xludf.DUMMYFUNCTION("""COMPUTED_VALUE"""),"[Elective]")</f>
        <v>[Elective]</v>
      </c>
      <c r="H4" s="27" t="str">
        <f>IFERROR(__xludf.DUMMYFUNCTION("""COMPUTED_VALUE"""),"[Elective]")</f>
        <v>[Elective]</v>
      </c>
      <c r="I4" s="27" t="str">
        <f>IFERROR(__xludf.DUMMYFUNCTION("""COMPUTED_VALUE"""),"[Elective]")</f>
        <v>[Elective]</v>
      </c>
      <c r="J4" s="27" t="str">
        <f>IFERROR(__xludf.DUMMYFUNCTION("""COMPUTED_VALUE"""),"[Elective]")</f>
        <v>[Elective]</v>
      </c>
      <c r="K4" s="27" t="str">
        <f>IFERROR(__xludf.DUMMYFUNCTION("""COMPUTED_VALUE"""),"[Elective]")</f>
        <v>[Elective]</v>
      </c>
    </row>
    <row r="5">
      <c r="A5" s="27" t="str">
        <f>IFERROR(__xludf.DUMMYFUNCTION("""COMPUTED_VALUE"""),"[Tutorial]")</f>
        <v>[Tutorial]</v>
      </c>
      <c r="B5" s="27" t="str">
        <f>IFERROR(__xludf.DUMMYFUNCTION("""COMPUTED_VALUE"""),"[Tutorial]")</f>
        <v>[Tutorial]</v>
      </c>
      <c r="C5" s="27" t="str">
        <f>IFERROR(__xludf.DUMMYFUNCTION("""COMPUTED_VALUE"""),"[Tutorial]")</f>
        <v>[Tutorial]</v>
      </c>
      <c r="D5" s="27" t="str">
        <f>IFERROR(__xludf.DUMMYFUNCTION("""COMPUTED_VALUE"""),"[Tutorial]")</f>
        <v>[Tutorial]</v>
      </c>
      <c r="E5" s="27" t="str">
        <f>IFERROR(__xludf.DUMMYFUNCTION("""COMPUTED_VALUE"""),"[Tutorial]")</f>
        <v>[Tutorial]</v>
      </c>
      <c r="F5" s="27" t="str">
        <f>IFERROR(__xludf.DUMMYFUNCTION("""COMPUTED_VALUE"""),"[Tutorial]")</f>
        <v>[Tutorial]</v>
      </c>
      <c r="G5" s="27" t="str">
        <f>IFERROR(__xludf.DUMMYFUNCTION("""COMPUTED_VALUE"""),"[Tutorial]")</f>
        <v>[Tutorial]</v>
      </c>
      <c r="H5" s="27" t="str">
        <f>IFERROR(__xludf.DUMMYFUNCTION("""COMPUTED_VALUE"""),"[Tutorial]")</f>
        <v>[Tutorial]</v>
      </c>
      <c r="I5" s="27" t="str">
        <f>IFERROR(__xludf.DUMMYFUNCTION("""COMPUTED_VALUE"""),"[Tutorial]")</f>
        <v>[Tutorial]</v>
      </c>
      <c r="J5" s="27" t="str">
        <f>IFERROR(__xludf.DUMMYFUNCTION("""COMPUTED_VALUE"""),"[Tutorial]")</f>
        <v>[Tutorial]</v>
      </c>
      <c r="K5" s="27" t="str">
        <f>IFERROR(__xludf.DUMMYFUNCTION("""COMPUTED_VALUE"""),"[Tutorial]")</f>
        <v>[Tutorial]</v>
      </c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8" max="8" width="37.25"/>
    <col customWidth="1" min="11" max="11" width="27.88"/>
    <col customWidth="1" min="19" max="19" width="55.38"/>
    <col customWidth="1" min="20" max="20" width="9.38"/>
  </cols>
  <sheetData>
    <row r="1">
      <c r="A1" s="30" t="s">
        <v>25</v>
      </c>
      <c r="B1" s="30" t="s">
        <v>66</v>
      </c>
      <c r="C1" s="30" t="s">
        <v>67</v>
      </c>
      <c r="D1" s="30" t="s">
        <v>68</v>
      </c>
      <c r="E1" s="30" t="s">
        <v>69</v>
      </c>
      <c r="F1" s="30" t="s">
        <v>70</v>
      </c>
      <c r="G1" s="30" t="s">
        <v>71</v>
      </c>
      <c r="H1" s="30" t="s">
        <v>72</v>
      </c>
      <c r="I1" s="30" t="s">
        <v>73</v>
      </c>
      <c r="J1" s="30" t="s">
        <v>74</v>
      </c>
      <c r="K1" s="30" t="s">
        <v>75</v>
      </c>
      <c r="L1" s="30" t="s">
        <v>76</v>
      </c>
      <c r="M1" s="30" t="s">
        <v>77</v>
      </c>
      <c r="N1" s="30" t="s">
        <v>78</v>
      </c>
      <c r="O1" s="28" t="str">
        <f>IFERROR(__xludf.DUMMYFUNCTION("ARRAYFORMULA(if(row(O:O)=1,""Course Title"",if(G:G=5741,""Advanced Physics: Electricity and Magnetism"",iferror(index(REGEXEXTRACT(H:H,""^(.+)( \([FWSY]\))$""),0,1),H:H))))"),"Course Title")</f>
        <v>Course Title</v>
      </c>
      <c r="P1" s="28" t="str">
        <f t="array" ref="P1:P2">if(row(P:P)=1,"Department",if(K:K="History and Social Science | Philosophy and Religious Studies","History and Social Science",K:K))</f>
        <v>Department</v>
      </c>
      <c r="Q1" s="28" t="str">
        <f t="array" ref="Q1:Q2">if(row(Q:Q)=1,"Term",if(G:G=5741,"Fall, Winter",SWITCH(right(H:H,3),"(F)","Fall","(W)","Winter","(S)","Spring","(Y)", "Year","Year")))</f>
        <v>Term</v>
      </c>
      <c r="R1" s="28" t="str">
        <f t="array" ref="R1:R2">if(row(R:R)=1,"Order",switch(I:I,"Fall Term",1,"Winter Term",2,"Spring Term",3,0)-if(N:N="Dropped",0.5,0))</f>
        <v>Order</v>
      </c>
      <c r="S1" s="28" t="str">
        <f t="array" ref="S1:S2">if(row(S:S)=1,"Formatted Course Title",O:O&amp;if((M:M="Audit")+(N:N="Dropped")+((Q:Q&lt;&gt;"Year")*(Q:Q&lt;&gt;""))," ("&amp;if((Q:Q&lt;&gt;"")*(Q:Q&lt;&gt;"Year"),Q:Q,"")&amp;if((Q:Q&lt;&gt;"")*(Q:Q&lt;&gt;"Year")*(M:M="Audit"),", ","")&amp;if(M:M="Audit","Audit","")&amp;If((M:M="Audit")*(N:N="Dropped"),", ","")&amp;if(N:N="Dropped","Dropped","")&amp;")",""))</f>
        <v>Formatted Course Title</v>
      </c>
      <c r="T1" s="34" t="b">
        <f t="array" ref="T1:T2">if(row(T:T)=1,"Include",(N:N="Enrolled")+((N:N="Dropped")*(countifs(Enrollment_Host_ID,A:A,Enrollment_CourseCode,G:G,Enrollment_Year,F:F,Enrollment_Term,Q:Q,Enrollment_Status,"Enrolled")=0)))&gt;0</f>
        <v>1</v>
      </c>
    </row>
    <row r="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5"/>
      <c r="M2" s="31"/>
      <c r="N2" s="31"/>
      <c r="O2" s="32"/>
      <c r="P2" s="32"/>
      <c r="Q2" s="32" t="s">
        <v>79</v>
      </c>
      <c r="R2" s="32">
        <v>0.0</v>
      </c>
      <c r="S2" s="32" t="s">
        <v>30</v>
      </c>
      <c r="T2" s="32" t="b">
        <v>0</v>
      </c>
    </row>
  </sheetData>
  <autoFilter ref="$A$1:$T$2">
    <sortState ref="A1:T2">
      <sortCondition ref="D1:D2"/>
      <sortCondition ref="C1:C2"/>
      <sortCondition ref="F1:F2"/>
      <sortCondition ref="I1:I2"/>
      <sortCondition ref="P1:P2"/>
      <sortCondition ref="G1:G2"/>
    </sortState>
  </autoFil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36"/>
      <c r="B1" s="37" t="s">
        <v>25</v>
      </c>
      <c r="C1" s="37" t="s">
        <v>80</v>
      </c>
      <c r="D1" s="38"/>
      <c r="E1" s="38"/>
      <c r="F1" s="38"/>
    </row>
    <row r="2">
      <c r="A2" s="39"/>
      <c r="B2" s="40" t="str">
        <f>IFERROR(__xludf.DUMMYFUNCTION("if(A2&lt;&gt;"""",A2,REGEXEXTRACT(A1,""\[(.+)\]$""))"),"#N/A")</f>
        <v>#N/A</v>
      </c>
      <c r="C2" s="40" t="str">
        <f t="array" ref="C2">INDEX('Advisor List'!E:E,match(B2,'Advisor List'!A:A,0),0)</f>
        <v>#N/A</v>
      </c>
      <c r="D2" s="38"/>
      <c r="E2" s="38"/>
      <c r="F2" s="38"/>
    </row>
    <row r="3">
      <c r="A3" s="41" t="s">
        <v>81</v>
      </c>
      <c r="B3" s="42" t="str">
        <f t="array" ref="B3:F3">IEH_GradYear-(6-COLUMN(B5:F5))</f>
        <v>#N/A</v>
      </c>
      <c r="C3" s="42" t="e">
        <v>#N/A</v>
      </c>
      <c r="D3" s="43" t="e">
        <v>#N/A</v>
      </c>
      <c r="E3" s="43" t="e">
        <v>#N/A</v>
      </c>
      <c r="F3" s="44" t="e">
        <v>#N/A</v>
      </c>
    </row>
    <row r="4">
      <c r="A4" s="45"/>
      <c r="B4" s="46" t="s">
        <v>82</v>
      </c>
      <c r="C4" s="46" t="s">
        <v>83</v>
      </c>
      <c r="D4" s="46" t="s">
        <v>84</v>
      </c>
      <c r="E4" s="46" t="s">
        <v>85</v>
      </c>
      <c r="F4" s="46" t="s">
        <v>86</v>
      </c>
    </row>
    <row r="5">
      <c r="A5" s="45"/>
      <c r="B5" s="47" t="str">
        <f t="array" ref="B5:F5">(B3:F3-1)&amp;" - "&amp;B3:F3</f>
        <v>#N/A</v>
      </c>
      <c r="C5" s="47" t="e">
        <v>#N/A</v>
      </c>
      <c r="D5" s="47" t="e">
        <v>#N/A</v>
      </c>
      <c r="E5" s="47" t="e">
        <v>#N/A</v>
      </c>
      <c r="F5" s="47" t="e">
        <v>#N/A</v>
      </c>
    </row>
    <row r="6">
      <c r="A6" s="48" t="s">
        <v>55</v>
      </c>
      <c r="B6" s="49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49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49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49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49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48" t="s">
        <v>56</v>
      </c>
      <c r="B7" s="49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49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49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49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49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48" t="s">
        <v>57</v>
      </c>
      <c r="B8" s="49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49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49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49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49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48" t="s">
        <v>58</v>
      </c>
      <c r="B9" s="49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49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49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49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49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48" t="s">
        <v>59</v>
      </c>
      <c r="B10" s="49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49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49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49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49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48" t="s">
        <v>60</v>
      </c>
      <c r="B11" s="49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49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49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49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49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48" t="s">
        <v>61</v>
      </c>
      <c r="B12" s="49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49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49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49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49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48" t="s">
        <v>62</v>
      </c>
      <c r="B13" s="49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49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49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49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49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48" t="s">
        <v>63</v>
      </c>
      <c r="B14" s="49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49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49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49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49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48" t="s">
        <v>64</v>
      </c>
      <c r="B15" s="49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49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49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49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49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48" t="s">
        <v>65</v>
      </c>
      <c r="B16" s="49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49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49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49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49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'Advisor List'!$I$2:$I16</formula1>
    </dataValidation>
  </dataValidations>
  <drawing r:id="rId1"/>
</worksheet>
</file>