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rse Plan" sheetId="1" r:id="rId4"/>
    <sheet state="visible" name="Courses by Department" sheetId="2" r:id="rId5"/>
  </sheets>
  <definedNames>
    <definedName name="Template_Years">'Course Plan'!$B$5:$F$5</definedName>
    <definedName name="Protect_StudiesCommittee">'Course Plan'!$B$25:$F$26</definedName>
    <definedName name="Template_Names">'Course Plan'!$A$1:$A$2</definedName>
    <definedName name="Protect_AfterAdvisor">'Course Plan'!$B$22:$F$24</definedName>
    <definedName name="Protect_LeftMargin">'Course Plan'!$A:$A</definedName>
    <definedName name="Protect_Advisor">'Course Plan'!$B$20:$F$21</definedName>
    <definedName name="Protect_CollegeCounselingOffice">'Course Plan'!$B$30:$F$31</definedName>
    <definedName name="Protect_TopMargin">'Course Plan'!$B$1:$F$5</definedName>
    <definedName name="Protect_AfterStudiesCommittee">'Course Plan'!$B$27:$F$29</definedName>
    <definedName name="Template_Anchor">'Course Plan'!$B$6</definedName>
  </definedNames>
  <calcPr/>
</workbook>
</file>

<file path=xl/sharedStrings.xml><?xml version="1.0" encoding="utf-8"?>
<sst xmlns="http://schemas.openxmlformats.org/spreadsheetml/2006/main" count="30" uniqueCount="24">
  <si>
    <t>Samuel Clemens '27</t>
  </si>
  <si>
    <t>Advisor: Horace Bixby</t>
  </si>
  <si>
    <t>II Form</t>
  </si>
  <si>
    <t>III Form</t>
  </si>
  <si>
    <t>IV Form</t>
  </si>
  <si>
    <t>V Form</t>
  </si>
  <si>
    <t>VI Form</t>
  </si>
  <si>
    <t>English</t>
  </si>
  <si>
    <t>Mathematics and Computer Science</t>
  </si>
  <si>
    <t>World Language and Culture</t>
  </si>
  <si>
    <t>Classics</t>
  </si>
  <si>
    <t>Science</t>
  </si>
  <si>
    <t>Philosophy and Religious Studies</t>
  </si>
  <si>
    <t>History and Social Science</t>
  </si>
  <si>
    <t>Theater and Dance</t>
  </si>
  <si>
    <t>Visual Arts</t>
  </si>
  <si>
    <t>Music</t>
  </si>
  <si>
    <t>Non-Departmental</t>
  </si>
  <si>
    <t>Comments from Faculty Advisor</t>
  </si>
  <si>
    <t>Date</t>
  </si>
  <si>
    <t>Comment</t>
  </si>
  <si>
    <t>Initials</t>
  </si>
  <si>
    <t>Comments from Studies Committee</t>
  </si>
  <si>
    <t>Comments from College Counseling Office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</si>
</sst>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i/>
      <sz val="9.0"/>
      <color theme="1"/>
      <name val="Arial"/>
      <scheme val="minor"/>
    </font>
    <font>
      <i/>
      <color theme="1"/>
      <name val="Arial"/>
      <scheme val="minor"/>
    </font>
    <font>
      <sz val="9.0"/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5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readingOrder="0"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5" numFmtId="0" xfId="0" applyAlignment="1" applyFont="1">
      <alignment shrinkToFit="0" vertical="top" wrapText="1"/>
    </xf>
    <xf borderId="0" fillId="2" fontId="5" numFmtId="0" xfId="0" applyAlignment="1" applyFill="1" applyFont="1">
      <alignment readingOrder="0" shrinkToFit="0" vertical="center" wrapText="1"/>
    </xf>
    <xf borderId="0" fillId="2" fontId="2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3" numFmtId="164" xfId="0" applyAlignment="1" applyFont="1" applyNumberFormat="1">
      <alignment readingOrder="0" shrinkToFit="0" vertical="center" wrapText="1"/>
    </xf>
    <xf borderId="0" fillId="0" fontId="7" numFmtId="164" xfId="0" applyAlignment="1" applyFont="1" applyNumberFormat="1">
      <alignment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borderId="1" fillId="0" fontId="2" numFmtId="164" xfId="0" applyAlignment="1" applyBorder="1" applyFont="1" applyNumberFormat="1">
      <alignment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0" fontId="8" numFmtId="0" xfId="0" applyBorder="1" applyFont="1"/>
    <xf borderId="4" fillId="0" fontId="8" numFmtId="0" xfId="0" applyBorder="1" applyFont="1"/>
    <xf borderId="1" fillId="0" fontId="2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shrinkToFit="0" vertical="center" wrapText="1"/>
    </xf>
    <xf borderId="0" fillId="0" fontId="2" numFmtId="164" xfId="0" applyAlignment="1" applyFont="1" applyNumberFormat="1">
      <alignment shrinkToFit="0" vertical="center" wrapText="1"/>
    </xf>
    <xf borderId="1" fillId="0" fontId="2" numFmtId="164" xfId="0" applyAlignment="1" applyBorder="1" applyFont="1" applyNumberFormat="1">
      <alignment readingOrder="0" shrinkToFit="0" vertical="center" wrapText="1"/>
    </xf>
    <xf borderId="0" fillId="0" fontId="3" numFmtId="0" xfId="0" applyFont="1"/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solid">
          <fgColor rgb="FFEA9999"/>
          <bgColor rgb="FFEA9999"/>
        </patternFill>
      </fill>
      <border/>
    </dxf>
    <dxf>
      <font>
        <strike/>
      </font>
      <fill>
        <patternFill patternType="none"/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5.5"/>
    <col customWidth="1" min="2" max="6" width="22.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2"/>
      <c r="C2" s="2"/>
      <c r="D2" s="2"/>
      <c r="E2" s="2"/>
      <c r="F2" s="2"/>
    </row>
    <row r="3">
      <c r="A3" s="4"/>
      <c r="B3" s="5"/>
      <c r="C3" s="5"/>
      <c r="D3" s="5"/>
      <c r="E3" s="5"/>
      <c r="F3" s="5"/>
    </row>
    <row r="4">
      <c r="A4" s="4"/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</row>
    <row r="5">
      <c r="A5" s="4"/>
      <c r="B5" s="7"/>
      <c r="C5" s="7"/>
      <c r="D5" s="7"/>
      <c r="E5" s="7"/>
      <c r="F5" s="7"/>
    </row>
    <row r="6">
      <c r="A6" s="8" t="s">
        <v>7</v>
      </c>
      <c r="B6" s="9"/>
      <c r="C6" s="9"/>
      <c r="D6" s="9"/>
      <c r="E6" s="9"/>
      <c r="F6" s="9"/>
    </row>
    <row r="7">
      <c r="A7" s="10" t="s">
        <v>8</v>
      </c>
      <c r="B7" s="11"/>
      <c r="C7" s="11"/>
      <c r="D7" s="11"/>
      <c r="E7" s="11"/>
      <c r="F7" s="11"/>
    </row>
    <row r="8">
      <c r="A8" s="8" t="s">
        <v>9</v>
      </c>
      <c r="B8" s="9"/>
      <c r="C8" s="9"/>
      <c r="D8" s="9"/>
      <c r="E8" s="9"/>
      <c r="F8" s="9"/>
    </row>
    <row r="9">
      <c r="A9" s="10" t="s">
        <v>10</v>
      </c>
      <c r="B9" s="11"/>
      <c r="C9" s="11"/>
      <c r="D9" s="11"/>
      <c r="E9" s="11"/>
      <c r="F9" s="11"/>
    </row>
    <row r="10">
      <c r="A10" s="8" t="s">
        <v>11</v>
      </c>
      <c r="B10" s="9"/>
      <c r="C10" s="9"/>
      <c r="D10" s="9"/>
      <c r="E10" s="9"/>
      <c r="F10" s="9"/>
    </row>
    <row r="11">
      <c r="A11" s="10" t="s">
        <v>12</v>
      </c>
      <c r="B11" s="11"/>
      <c r="C11" s="11"/>
      <c r="D11" s="11"/>
      <c r="E11" s="11"/>
      <c r="F11" s="11"/>
    </row>
    <row r="12">
      <c r="A12" s="8" t="s">
        <v>13</v>
      </c>
      <c r="B12" s="9"/>
      <c r="C12" s="9"/>
      <c r="D12" s="9"/>
      <c r="E12" s="9"/>
      <c r="F12" s="9"/>
    </row>
    <row r="13">
      <c r="A13" s="10" t="s">
        <v>14</v>
      </c>
      <c r="B13" s="11"/>
      <c r="C13" s="11"/>
      <c r="D13" s="11"/>
      <c r="E13" s="11"/>
      <c r="F13" s="11"/>
    </row>
    <row r="14">
      <c r="A14" s="8" t="s">
        <v>15</v>
      </c>
      <c r="B14" s="9"/>
      <c r="C14" s="9"/>
      <c r="D14" s="9"/>
      <c r="E14" s="9"/>
      <c r="F14" s="9"/>
    </row>
    <row r="15">
      <c r="A15" s="10" t="s">
        <v>16</v>
      </c>
      <c r="B15" s="11"/>
      <c r="C15" s="11"/>
      <c r="D15" s="11"/>
      <c r="E15" s="11"/>
      <c r="F15" s="11"/>
    </row>
    <row r="16">
      <c r="A16" s="8" t="s">
        <v>17</v>
      </c>
      <c r="B16" s="9"/>
      <c r="C16" s="9"/>
      <c r="D16" s="9"/>
      <c r="E16" s="9"/>
      <c r="F16" s="9"/>
    </row>
    <row r="17">
      <c r="A17" s="12"/>
      <c r="B17" s="11"/>
      <c r="C17" s="11"/>
      <c r="D17" s="11"/>
      <c r="E17" s="11"/>
      <c r="F17" s="11"/>
    </row>
    <row r="18">
      <c r="A18" s="12"/>
      <c r="B18" s="13" t="s">
        <v>18</v>
      </c>
      <c r="C18" s="11"/>
      <c r="D18" s="11"/>
      <c r="E18" s="11"/>
      <c r="F18" s="11"/>
    </row>
    <row r="19">
      <c r="A19" s="10"/>
      <c r="B19" s="14" t="s">
        <v>19</v>
      </c>
      <c r="C19" s="15" t="s">
        <v>20</v>
      </c>
      <c r="D19" s="16"/>
      <c r="E19" s="16"/>
      <c r="F19" s="15" t="s">
        <v>21</v>
      </c>
    </row>
    <row r="20">
      <c r="A20" s="12"/>
      <c r="B20" s="17"/>
      <c r="C20" s="18"/>
      <c r="D20" s="19"/>
      <c r="E20" s="20"/>
      <c r="F20" s="21"/>
    </row>
    <row r="21">
      <c r="A21" s="12"/>
      <c r="B21" s="17"/>
      <c r="C21" s="22"/>
      <c r="D21" s="19"/>
      <c r="E21" s="20"/>
      <c r="F21" s="21"/>
    </row>
    <row r="22">
      <c r="A22" s="12"/>
      <c r="B22" s="23"/>
      <c r="C22" s="11"/>
      <c r="D22" s="11"/>
      <c r="E22" s="11"/>
      <c r="F22" s="11"/>
    </row>
    <row r="23">
      <c r="A23" s="12"/>
      <c r="B23" s="13" t="s">
        <v>22</v>
      </c>
      <c r="C23" s="11"/>
      <c r="D23" s="11"/>
      <c r="E23" s="11"/>
      <c r="F23" s="11"/>
    </row>
    <row r="24">
      <c r="A24" s="10"/>
      <c r="B24" s="14" t="s">
        <v>19</v>
      </c>
      <c r="C24" s="15" t="s">
        <v>20</v>
      </c>
      <c r="D24" s="15"/>
      <c r="E24" s="16"/>
      <c r="F24" s="15" t="s">
        <v>21</v>
      </c>
    </row>
    <row r="25">
      <c r="A25" s="12"/>
      <c r="B25" s="17"/>
      <c r="C25" s="22"/>
      <c r="D25" s="19"/>
      <c r="E25" s="20"/>
      <c r="F25" s="21"/>
    </row>
    <row r="26">
      <c r="A26" s="12"/>
      <c r="B26" s="17"/>
      <c r="C26" s="22"/>
      <c r="D26" s="19"/>
      <c r="E26" s="20"/>
      <c r="F26" s="21"/>
    </row>
    <row r="27">
      <c r="A27" s="12"/>
      <c r="B27" s="23"/>
      <c r="C27" s="11"/>
      <c r="D27" s="11"/>
      <c r="E27" s="11"/>
      <c r="F27" s="11"/>
    </row>
    <row r="28">
      <c r="A28" s="12"/>
      <c r="B28" s="13" t="s">
        <v>23</v>
      </c>
      <c r="C28" s="11"/>
      <c r="D28" s="11"/>
      <c r="E28" s="11"/>
      <c r="F28" s="11"/>
    </row>
    <row r="29">
      <c r="A29" s="10"/>
      <c r="B29" s="14" t="s">
        <v>19</v>
      </c>
      <c r="C29" s="15" t="s">
        <v>20</v>
      </c>
      <c r="D29" s="15"/>
      <c r="E29" s="16"/>
      <c r="F29" s="15" t="s">
        <v>21</v>
      </c>
    </row>
    <row r="30">
      <c r="A30" s="12"/>
      <c r="B30" s="24"/>
      <c r="C30" s="22"/>
      <c r="D30" s="19"/>
      <c r="E30" s="20"/>
      <c r="F30" s="21"/>
    </row>
    <row r="31">
      <c r="A31" s="12"/>
      <c r="B31" s="24"/>
      <c r="C31" s="22"/>
      <c r="D31" s="19"/>
      <c r="E31" s="20"/>
      <c r="F31" s="21"/>
    </row>
  </sheetData>
  <mergeCells count="6">
    <mergeCell ref="C20:E20"/>
    <mergeCell ref="C21:E21"/>
    <mergeCell ref="C25:E25"/>
    <mergeCell ref="C26:E26"/>
    <mergeCell ref="C30:E30"/>
    <mergeCell ref="C31:E31"/>
  </mergeCells>
  <conditionalFormatting sqref="F20:F21 F25:F31">
    <cfRule type="expression" dxfId="0" priority="1">
      <formula>and(C20&lt;&gt;"",F20="")</formula>
    </cfRule>
  </conditionalFormatting>
  <conditionalFormatting sqref="B19:B31">
    <cfRule type="expression" dxfId="0" priority="2">
      <formula>and(C19&lt;&gt;"",B19="")</formula>
    </cfRule>
  </conditionalFormatting>
  <conditionalFormatting sqref="B6:F16">
    <cfRule type="endsWith" dxfId="1" priority="3" operator="endsWith" text="(dropped)">
      <formula>RIGHT((B6),LEN("(dropped)"))=("(dropped)")</formula>
    </cfRule>
  </conditionalFormatting>
  <dataValidations>
    <dataValidation type="custom" allowBlank="1" showDropDown="1" sqref="B20:B21 B25:B26 B30:B31">
      <formula1>OR(NOT(ISERROR(DATEVALUE(B20))), AND(ISNUMBER(B20), LEFT(CELL("format", B20))="D"))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5" t="str">
        <f>IFERROR(__xludf.DUMMYFUNCTION("IMPORTRANGE(""https://docs.google.com/spreadsheets/d/19RS2ecJ4QoROX7Wbkv0qewyyW_gTJzGYGGr537TvADM"",""'Courses by Department'!A:K"")"),"English")</f>
        <v>English</v>
      </c>
      <c r="B1" s="25" t="str">
        <f>IFERROR(__xludf.DUMMYFUNCTION("""COMPUTED_VALUE"""),"Mathematics and Computer Science")</f>
        <v>Mathematics and Computer Science</v>
      </c>
      <c r="C1" s="25" t="str">
        <f>IFERROR(__xludf.DUMMYFUNCTION("""COMPUTED_VALUE"""),"World Language and Culture")</f>
        <v>World Language and Culture</v>
      </c>
      <c r="D1" s="25" t="str">
        <f>IFERROR(__xludf.DUMMYFUNCTION("""COMPUTED_VALUE"""),"Classics")</f>
        <v>Classics</v>
      </c>
      <c r="E1" s="25" t="str">
        <f>IFERROR(__xludf.DUMMYFUNCTION("""COMPUTED_VALUE"""),"Science")</f>
        <v>Science</v>
      </c>
      <c r="F1" s="25" t="str">
        <f>IFERROR(__xludf.DUMMYFUNCTION("""COMPUTED_VALUE"""),"Philosophy and Religious Studies")</f>
        <v>Philosophy and Religious Studies</v>
      </c>
      <c r="G1" s="25" t="str">
        <f>IFERROR(__xludf.DUMMYFUNCTION("""COMPUTED_VALUE"""),"History and Social Science")</f>
        <v>History and Social Science</v>
      </c>
      <c r="H1" s="25" t="str">
        <f>IFERROR(__xludf.DUMMYFUNCTION("""COMPUTED_VALUE"""),"Theater and Dance")</f>
        <v>Theater and Dance</v>
      </c>
      <c r="I1" s="25" t="str">
        <f>IFERROR(__xludf.DUMMYFUNCTION("""COMPUTED_VALUE"""),"Visual Arts")</f>
        <v>Visual Arts</v>
      </c>
      <c r="J1" s="25" t="str">
        <f>IFERROR(__xludf.DUMMYFUNCTION("""COMPUTED_VALUE"""),"Music")</f>
        <v>Music</v>
      </c>
      <c r="K1" s="25" t="str">
        <f>IFERROR(__xludf.DUMMYFUNCTION("""COMPUTED_VALUE"""),"Non-Departmental")</f>
        <v>Non-Departmental</v>
      </c>
    </row>
    <row r="2">
      <c r="A2" s="26" t="str">
        <f>IFERROR(__xludf.DUMMYFUNCTION("""COMPUTED_VALUE"""),"Fifth Form English")</f>
        <v>Fifth Form English</v>
      </c>
      <c r="B2" s="26" t="str">
        <f>IFERROR(__xludf.DUMMYFUNCTION("""COMPUTED_VALUE"""),"Accelerated Precalculus with Computer Programming")</f>
        <v>Accelerated Precalculus with Computer Programming</v>
      </c>
      <c r="C2" s="26" t="str">
        <f>IFERROR(__xludf.DUMMYFUNCTION("""COMPUTED_VALUE"""),"AP French Language")</f>
        <v>AP French Language</v>
      </c>
      <c r="D2" s="26" t="str">
        <f>IFERROR(__xludf.DUMMYFUNCTION("""COMPUTED_VALUE"""),"AP Latin")</f>
        <v>AP Latin</v>
      </c>
      <c r="E2" s="26" t="str">
        <f>IFERROR(__xludf.DUMMYFUNCTION("""COMPUTED_VALUE"""),"Advanced Ecology")</f>
        <v>Advanced Ecology</v>
      </c>
      <c r="F2" s="26" t="str">
        <f>IFERROR(__xludf.DUMMYFUNCTION("""COMPUTED_VALUE"""),"Foundations of Global History")</f>
        <v>Foundations of Global History</v>
      </c>
      <c r="G2" s="26" t="str">
        <f>IFERROR(__xludf.DUMMYFUNCTION("""COMPUTED_VALUE"""),"Foundations of Global History")</f>
        <v>Foundations of Global History</v>
      </c>
      <c r="H2" s="26" t="str">
        <f>IFERROR(__xludf.DUMMYFUNCTION("""COMPUTED_VALUE"""),"Theater on the Global Stage: Storytelling and Stagecraft")</f>
        <v>Theater on the Global Stage: Storytelling and Stagecraft</v>
      </c>
      <c r="I2" s="26" t="str">
        <f>IFERROR(__xludf.DUMMYFUNCTION("""COMPUTED_VALUE"""),"Advanced Portfolio")</f>
        <v>Advanced Portfolio</v>
      </c>
      <c r="J2" s="26" t="str">
        <f>IFERROR(__xludf.DUMMYFUNCTION("""COMPUTED_VALUE"""),"AP Music Theory")</f>
        <v>AP Music Theory</v>
      </c>
      <c r="K2" s="26" t="str">
        <f>IFERROR(__xludf.DUMMYFUNCTION("""COMPUTED_VALUE"""),"Public Speaking (Winter)")</f>
        <v>Public Speaking (Winter)</v>
      </c>
    </row>
    <row r="3">
      <c r="A3" s="26" t="str">
        <f>IFERROR(__xludf.DUMMYFUNCTION("""COMPUTED_VALUE"""),"Fourth Form English")</f>
        <v>Fourth Form English</v>
      </c>
      <c r="B3" s="26" t="str">
        <f>IFERROR(__xludf.DUMMYFUNCTION("""COMPUTED_VALUE"""),"Algebra 1")</f>
        <v>Algebra 1</v>
      </c>
      <c r="C3" s="26" t="str">
        <f>IFERROR(__xludf.DUMMYFUNCTION("""COMPUTED_VALUE"""),"AP Spanish Language")</f>
        <v>AP Spanish Language</v>
      </c>
      <c r="D3" s="26" t="str">
        <f>IFERROR(__xludf.DUMMYFUNCTION("""COMPUTED_VALUE"""),"Greek 1")</f>
        <v>Greek 1</v>
      </c>
      <c r="E3" s="26" t="str">
        <f>IFERROR(__xludf.DUMMYFUNCTION("""COMPUTED_VALUE"""),"Advanced Physics: Electricity and Magnetism")</f>
        <v>Advanced Physics: Electricity and Magnetism</v>
      </c>
      <c r="F3" s="26" t="str">
        <f>IFERROR(__xludf.DUMMYFUNCTION("""COMPUTED_VALUE"""),"Classical Arabic and the Qur'an (Fall)")</f>
        <v>Classical Arabic and the Qur'an (Fall)</v>
      </c>
      <c r="G3" s="26" t="str">
        <f>IFERROR(__xludf.DUMMYFUNCTION("""COMPUTED_VALUE"""),"Modern Global History")</f>
        <v>Modern Global History</v>
      </c>
      <c r="H3" s="26" t="str">
        <f>IFERROR(__xludf.DUMMYFUNCTION("""COMPUTED_VALUE"""),"Theater Storytelling and Stagecraft")</f>
        <v>Theater Storytelling and Stagecraft</v>
      </c>
      <c r="I3" s="26" t="str">
        <f>IFERROR(__xludf.DUMMYFUNCTION("""COMPUTED_VALUE"""),"Advanced Studio Art")</f>
        <v>Advanced Studio Art</v>
      </c>
      <c r="J3" s="26" t="str">
        <f>IFERROR(__xludf.DUMMYFUNCTION("""COMPUTED_VALUE"""),"Chamber Orchestra")</f>
        <v>Chamber Orchestra</v>
      </c>
      <c r="K3" s="26" t="str">
        <f>IFERROR(__xludf.DUMMYFUNCTION("""COMPUTED_VALUE"""),"The Plurilingual Classroom (Winter)")</f>
        <v>The Plurilingual Classroom (Winter)</v>
      </c>
    </row>
    <row r="4">
      <c r="A4" s="26" t="str">
        <f>IFERROR(__xludf.DUMMYFUNCTION("""COMPUTED_VALUE"""),"Second Form English")</f>
        <v>Second Form English</v>
      </c>
      <c r="B4" s="26" t="str">
        <f>IFERROR(__xludf.DUMMYFUNCTION("""COMPUTED_VALUE"""),"Algebra 2")</f>
        <v>Algebra 2</v>
      </c>
      <c r="C4" s="26" t="str">
        <f>IFERROR(__xludf.DUMMYFUNCTION("""COMPUTED_VALUE"""),"Chinese 1")</f>
        <v>Chinese 1</v>
      </c>
      <c r="D4" s="26" t="str">
        <f>IFERROR(__xludf.DUMMYFUNCTION("""COMPUTED_VALUE"""),"Greek 2")</f>
        <v>Greek 2</v>
      </c>
      <c r="E4" s="26" t="str">
        <f>IFERROR(__xludf.DUMMYFUNCTION("""COMPUTED_VALUE"""),"Advanced Physics: Mechanics")</f>
        <v>Advanced Physics: Mechanics</v>
      </c>
      <c r="F4" s="26" t="str">
        <f>IFERROR(__xludf.DUMMYFUNCTION("""COMPUTED_VALUE"""),"Ethics (Fall)")</f>
        <v>Ethics (Fall)</v>
      </c>
      <c r="G4" s="26" t="str">
        <f>IFERROR(__xludf.DUMMYFUNCTION("""COMPUTED_VALUE"""),"United States History")</f>
        <v>United States History</v>
      </c>
      <c r="H4" s="26" t="str">
        <f>IFERROR(__xludf.DUMMYFUNCTION("""COMPUTED_VALUE"""),"Creative Theater Ensemble - Improvisation (Fall)")</f>
        <v>Creative Theater Ensemble - Improvisation (Fall)</v>
      </c>
      <c r="I4" s="26" t="str">
        <f>IFERROR(__xludf.DUMMYFUNCTION("""COMPUTED_VALUE"""),"Art and Design")</f>
        <v>Art and Design</v>
      </c>
      <c r="J4" s="26" t="str">
        <f>IFERROR(__xludf.DUMMYFUNCTION("""COMPUTED_VALUE"""),"Choir")</f>
        <v>Choir</v>
      </c>
      <c r="K4" s="26" t="str">
        <f>IFERROR(__xludf.DUMMYFUNCTION("""COMPUTED_VALUE"""),"Public Speaking (Spring)")</f>
        <v>Public Speaking (Spring)</v>
      </c>
    </row>
    <row r="5">
      <c r="A5" s="26" t="str">
        <f>IFERROR(__xludf.DUMMYFUNCTION("""COMPUTED_VALUE"""),"Third Form English")</f>
        <v>Third Form English</v>
      </c>
      <c r="B5" s="26" t="str">
        <f>IFERROR(__xludf.DUMMYFUNCTION("""COMPUTED_VALUE"""),"Algebra 2 Honors")</f>
        <v>Algebra 2 Honors</v>
      </c>
      <c r="C5" s="26" t="str">
        <f>IFERROR(__xludf.DUMMYFUNCTION("""COMPUTED_VALUE"""),"Chinese 2")</f>
        <v>Chinese 2</v>
      </c>
      <c r="D5" s="26" t="str">
        <f>IFERROR(__xludf.DUMMYFUNCTION("""COMPUTED_VALUE"""),"Greek 3")</f>
        <v>Greek 3</v>
      </c>
      <c r="E5" s="26" t="str">
        <f>IFERROR(__xludf.DUMMYFUNCTION("""COMPUTED_VALUE"""),"AP Biology")</f>
        <v>AP Biology</v>
      </c>
      <c r="F5" s="26" t="str">
        <f>IFERROR(__xludf.DUMMYFUNCTION("""COMPUTED_VALUE"""),"Religion, Ethics, and Society (Fall)")</f>
        <v>Religion, Ethics, and Society (Fall)</v>
      </c>
      <c r="G5" s="26" t="str">
        <f>IFERROR(__xludf.DUMMYFUNCTION("""COMPUTED_VALUE"""),"History and Memory: Global Perspectives (Fall)")</f>
        <v>History and Memory: Global Perspectives (Fall)</v>
      </c>
      <c r="H5" s="26" t="str">
        <f>IFERROR(__xludf.DUMMYFUNCTION("""COMPUTED_VALUE"""),"Improvisation (Fall)")</f>
        <v>Improvisation (Fall)</v>
      </c>
      <c r="I5" s="26" t="str">
        <f>IFERROR(__xludf.DUMMYFUNCTION("""COMPUTED_VALUE"""),"Third Form Shop")</f>
        <v>Third Form Shop</v>
      </c>
      <c r="J5" s="26" t="str">
        <f>IFERROR(__xludf.DUMMYFUNCTION("""COMPUTED_VALUE"""),"Evensong Choir")</f>
        <v>Evensong Choir</v>
      </c>
      <c r="K5" s="26" t="str">
        <f>IFERROR(__xludf.DUMMYFUNCTION("""COMPUTED_VALUE"""),"The Renaissance (Spring)")</f>
        <v>The Renaissance (Spring)</v>
      </c>
    </row>
    <row r="6">
      <c r="A6" s="26" t="str">
        <f>IFERROR(__xludf.DUMMYFUNCTION("""COMPUTED_VALUE"""),"Exposition (Fall)")</f>
        <v>Exposition (Fall)</v>
      </c>
      <c r="B6" s="26" t="str">
        <f>IFERROR(__xludf.DUMMYFUNCTION("""COMPUTED_VALUE"""),"Algebra 2 with Quadratics")</f>
        <v>Algebra 2 with Quadratics</v>
      </c>
      <c r="C6" s="26" t="str">
        <f>IFERROR(__xludf.DUMMYFUNCTION("""COMPUTED_VALUE"""),"Chinese 3")</f>
        <v>Chinese 3</v>
      </c>
      <c r="D6" s="26" t="str">
        <f>IFERROR(__xludf.DUMMYFUNCTION("""COMPUTED_VALUE"""),"Latin 1")</f>
        <v>Latin 1</v>
      </c>
      <c r="E6" s="26" t="str">
        <f>IFERROR(__xludf.DUMMYFUNCTION("""COMPUTED_VALUE"""),"AP Chemistry")</f>
        <v>AP Chemistry</v>
      </c>
      <c r="F6" s="26" t="str">
        <f>IFERROR(__xludf.DUMMYFUNCTION("""COMPUTED_VALUE"""),"Ethics (Winter)")</f>
        <v>Ethics (Winter)</v>
      </c>
      <c r="G6" s="26" t="str">
        <f>IFERROR(__xludf.DUMMYFUNCTION("""COMPUTED_VALUE"""),"Microeconomics (Fall)")</f>
        <v>Microeconomics (Fall)</v>
      </c>
      <c r="H6" s="26" t="str">
        <f>IFERROR(__xludf.DUMMYFUNCTION("""COMPUTED_VALUE"""),"Physical Theater: Improvisation and Storytelling Through Movement (Fall)")</f>
        <v>Physical Theater: Improvisation and Storytelling Through Movement (Fall)</v>
      </c>
      <c r="I6" s="26" t="str">
        <f>IFERROR(__xludf.DUMMYFUNCTION("""COMPUTED_VALUE"""),"Upper School Shop")</f>
        <v>Upper School Shop</v>
      </c>
      <c r="J6" s="26" t="str">
        <f>IFERROR(__xludf.DUMMYFUNCTION("""COMPUTED_VALUE"""),"Jazz Combo")</f>
        <v>Jazz Combo</v>
      </c>
      <c r="K6" s="26"/>
    </row>
    <row r="7">
      <c r="A7" s="26" t="str">
        <f>IFERROR(__xludf.DUMMYFUNCTION("""COMPUTED_VALUE"""),"""American"" Stories (Winter)")</f>
        <v>"American" Stories (Winter)</v>
      </c>
      <c r="B7" s="26" t="str">
        <f>IFERROR(__xludf.DUMMYFUNCTION("""COMPUTED_VALUE"""),"Algebra 2 with Trigonometry")</f>
        <v>Algebra 2 with Trigonometry</v>
      </c>
      <c r="C7" s="26" t="str">
        <f>IFERROR(__xludf.DUMMYFUNCTION("""COMPUTED_VALUE"""),"Chinese 4")</f>
        <v>Chinese 4</v>
      </c>
      <c r="D7" s="26" t="str">
        <f>IFERROR(__xludf.DUMMYFUNCTION("""COMPUTED_VALUE"""),"Latin 2")</f>
        <v>Latin 2</v>
      </c>
      <c r="E7" s="26" t="str">
        <f>IFERROR(__xludf.DUMMYFUNCTION("""COMPUTED_VALUE"""),"Biology")</f>
        <v>Biology</v>
      </c>
      <c r="F7" s="26" t="str">
        <f>IFERROR(__xludf.DUMMYFUNCTION("""COMPUTED_VALUE"""),"Islamic Studies: Cultural and Linguistic Explorations (Winter)")</f>
        <v>Islamic Studies: Cultural and Linguistic Explorations (Winter)</v>
      </c>
      <c r="G7" s="26" t="str">
        <f>IFERROR(__xludf.DUMMYFUNCTION("""COMPUTED_VALUE"""),"Monuments, Reparations, and the Politics of the Past (Fall)")</f>
        <v>Monuments, Reparations, and the Politics of the Past (Fall)</v>
      </c>
      <c r="H7" s="26" t="str">
        <f>IFERROR(__xludf.DUMMYFUNCTION("""COMPUTED_VALUE"""),"Second Form Theater (Fall)")</f>
        <v>Second Form Theater (Fall)</v>
      </c>
      <c r="I7" s="26" t="str">
        <f>IFERROR(__xludf.DUMMYFUNCTION("""COMPUTED_VALUE"""),"3D Sculpture and Integrated Practices (Fall)")</f>
        <v>3D Sculpture and Integrated Practices (Fall)</v>
      </c>
      <c r="J7" s="26" t="str">
        <f>IFERROR(__xludf.DUMMYFUNCTION("""COMPUTED_VALUE"""),"Jazz Ensemble")</f>
        <v>Jazz Ensemble</v>
      </c>
      <c r="K7" s="26"/>
    </row>
    <row r="8">
      <c r="A8" s="26" t="str">
        <f>IFERROR(__xludf.DUMMYFUNCTION("""COMPUTED_VALUE"""),"Dictators and Demagogues (Winter)")</f>
        <v>Dictators and Demagogues (Winter)</v>
      </c>
      <c r="B8" s="26" t="str">
        <f>IFERROR(__xludf.DUMMYFUNCTION("""COMPUTED_VALUE"""),"AP Calculus AB")</f>
        <v>AP Calculus AB</v>
      </c>
      <c r="C8" s="26" t="str">
        <f>IFERROR(__xludf.DUMMYFUNCTION("""COMPUTED_VALUE"""),"Chinese 5")</f>
        <v>Chinese 5</v>
      </c>
      <c r="D8" s="26" t="str">
        <f>IFERROR(__xludf.DUMMYFUNCTION("""COMPUTED_VALUE"""),"Latin 3")</f>
        <v>Latin 3</v>
      </c>
      <c r="E8" s="26" t="str">
        <f>IFERROR(__xludf.DUMMYFUNCTION("""COMPUTED_VALUE"""),"Calculus-Based Physics Honors")</f>
        <v>Calculus-Based Physics Honors</v>
      </c>
      <c r="F8" s="26" t="str">
        <f>IFERROR(__xludf.DUMMYFUNCTION("""COMPUTED_VALUE"""),"Religion and Politics in the Contemporary World (Winter)")</f>
        <v>Religion and Politics in the Contemporary World (Winter)</v>
      </c>
      <c r="G8" s="26" t="str">
        <f>IFERROR(__xludf.DUMMYFUNCTION("""COMPUTED_VALUE"""),"Racism and Genocide (Fall)")</f>
        <v>Racism and Genocide (Fall)</v>
      </c>
      <c r="H8" s="26" t="str">
        <f>IFERROR(__xludf.DUMMYFUNCTION("""COMPUTED_VALUE"""),"Theater With a Global Perspective: The Asian Experience (Fall)")</f>
        <v>Theater With a Global Perspective: The Asian Experience (Fall)</v>
      </c>
      <c r="I8" s="26" t="str">
        <f>IFERROR(__xludf.DUMMYFUNCTION("""COMPUTED_VALUE"""),"Art Exploration (Fall)")</f>
        <v>Art Exploration (Fall)</v>
      </c>
      <c r="J8" s="26" t="str">
        <f>IFERROR(__xludf.DUMMYFUNCTION("""COMPUTED_VALUE"""),"Select Chamber Music")</f>
        <v>Select Chamber Music</v>
      </c>
      <c r="K8" s="26"/>
    </row>
    <row r="9">
      <c r="A9" s="26" t="str">
        <f>IFERROR(__xludf.DUMMYFUNCTION("""COMPUTED_VALUE"""),"Global Science Fictions (Winter)")</f>
        <v>Global Science Fictions (Winter)</v>
      </c>
      <c r="B9" s="26" t="str">
        <f>IFERROR(__xludf.DUMMYFUNCTION("""COMPUTED_VALUE"""),"AP Calculus BC")</f>
        <v>AP Calculus BC</v>
      </c>
      <c r="C9" s="26" t="str">
        <f>IFERROR(__xludf.DUMMYFUNCTION("""COMPUTED_VALUE"""),"French 1")</f>
        <v>French 1</v>
      </c>
      <c r="D9" s="26" t="str">
        <f>IFERROR(__xludf.DUMMYFUNCTION("""COMPUTED_VALUE"""),"Latin 4")</f>
        <v>Latin 4</v>
      </c>
      <c r="E9" s="26" t="str">
        <f>IFERROR(__xludf.DUMMYFUNCTION("""COMPUTED_VALUE"""),"Chemistry")</f>
        <v>Chemistry</v>
      </c>
      <c r="F9" s="26" t="str">
        <f>IFERROR(__xludf.DUMMYFUNCTION("""COMPUTED_VALUE"""),"Islamic Ethics (Spring)")</f>
        <v>Islamic Ethics (Spring)</v>
      </c>
      <c r="G9" s="26" t="str">
        <f>IFERROR(__xludf.DUMMYFUNCTION("""COMPUTED_VALUE"""),"The Rise and Fall of the Soviet Union (Fall)")</f>
        <v>The Rise and Fall of the Soviet Union (Fall)</v>
      </c>
      <c r="H9" s="26" t="str">
        <f>IFERROR(__xludf.DUMMYFUNCTION("""COMPUTED_VALUE"""),"Costume Design and Construction (Winter)")</f>
        <v>Costume Design and Construction (Winter)</v>
      </c>
      <c r="I9" s="26" t="str">
        <f>IFERROR(__xludf.DUMMYFUNCTION("""COMPUTED_VALUE"""),"Comics, Editorial Cartoons, and Graphic Novel (Fall)")</f>
        <v>Comics, Editorial Cartoons, and Graphic Novel (Fall)</v>
      </c>
      <c r="J9" s="26" t="str">
        <f>IFERROR(__xludf.DUMMYFUNCTION("""COMPUTED_VALUE"""),"Creating Music Through Improvisation (Fall)")</f>
        <v>Creating Music Through Improvisation (Fall)</v>
      </c>
      <c r="K9" s="26"/>
    </row>
    <row r="10">
      <c r="A10" s="26" t="str">
        <f>IFERROR(__xludf.DUMMYFUNCTION("""COMPUTED_VALUE"""),"Jane Austen (Winter)")</f>
        <v>Jane Austen (Winter)</v>
      </c>
      <c r="B10" s="26" t="str">
        <f>IFERROR(__xludf.DUMMYFUNCTION("""COMPUTED_VALUE"""),"AP Computer Science")</f>
        <v>AP Computer Science</v>
      </c>
      <c r="C10" s="26" t="str">
        <f>IFERROR(__xludf.DUMMYFUNCTION("""COMPUTED_VALUE"""),"French 2")</f>
        <v>French 2</v>
      </c>
      <c r="D10" s="26" t="str">
        <f>IFERROR(__xludf.DUMMYFUNCTION("""COMPUTED_VALUE"""),"Archaeology of the Bronze Age (Fall)")</f>
        <v>Archaeology of the Bronze Age (Fall)</v>
      </c>
      <c r="E10" s="26" t="str">
        <f>IFERROR(__xludf.DUMMYFUNCTION("""COMPUTED_VALUE"""),"Chemistry Honors")</f>
        <v>Chemistry Honors</v>
      </c>
      <c r="F10" s="26" t="str">
        <f>IFERROR(__xludf.DUMMYFUNCTION("""COMPUTED_VALUE"""),"Racial Justice and Postcolonial Theory (Spring)")</f>
        <v>Racial Justice and Postcolonial Theory (Spring)</v>
      </c>
      <c r="G10" s="26" t="str">
        <f>IFERROR(__xludf.DUMMYFUNCTION("""COMPUTED_VALUE"""),"Court &amp; Constitution: Ind. Liberty and the Law (Winter)")</f>
        <v>Court &amp; Constitution: Ind. Liberty and the Law (Winter)</v>
      </c>
      <c r="H10" s="26" t="str">
        <f>IFERROR(__xludf.DUMMYFUNCTION("""COMPUTED_VALUE"""),"Creative Theater Ensemble - Acting (Winter)")</f>
        <v>Creative Theater Ensemble - Acting (Winter)</v>
      </c>
      <c r="I10" s="26" t="str">
        <f>IFERROR(__xludf.DUMMYFUNCTION("""COMPUTED_VALUE"""),"Digital Photography (Fall)")</f>
        <v>Digital Photography (Fall)</v>
      </c>
      <c r="J10" s="26" t="str">
        <f>IFERROR(__xludf.DUMMYFUNCTION("""COMPUTED_VALUE"""),"Second Form Musicianship (Fall)")</f>
        <v>Second Form Musicianship (Fall)</v>
      </c>
      <c r="K10" s="26"/>
    </row>
    <row r="11">
      <c r="A11" s="26" t="str">
        <f>IFERROR(__xludf.DUMMYFUNCTION("""COMPUTED_VALUE"""),"Literature of Resistance and Resilience (Winter)")</f>
        <v>Literature of Resistance and Resilience (Winter)</v>
      </c>
      <c r="B11" s="26" t="str">
        <f>IFERROR(__xludf.DUMMYFUNCTION("""COMPUTED_VALUE"""),"AP Statistics")</f>
        <v>AP Statistics</v>
      </c>
      <c r="C11" s="26" t="str">
        <f>IFERROR(__xludf.DUMMYFUNCTION("""COMPUTED_VALUE"""),"French 4")</f>
        <v>French 4</v>
      </c>
      <c r="D11" s="26" t="str">
        <f>IFERROR(__xludf.DUMMYFUNCTION("""COMPUTED_VALUE"""),"Latin 5 (Fall)")</f>
        <v>Latin 5 (Fall)</v>
      </c>
      <c r="E11" s="26" t="str">
        <f>IFERROR(__xludf.DUMMYFUNCTION("""COMPUTED_VALUE"""),"Ecology")</f>
        <v>Ecology</v>
      </c>
      <c r="F11" s="26" t="str">
        <f>IFERROR(__xludf.DUMMYFUNCTION("""COMPUTED_VALUE"""),"Women and Ethics (Spring)")</f>
        <v>Women and Ethics (Spring)</v>
      </c>
      <c r="G11" s="26" t="str">
        <f>IFERROR(__xludf.DUMMYFUNCTION("""COMPUTED_VALUE"""),"International Relations (Winter)")</f>
        <v>International Relations (Winter)</v>
      </c>
      <c r="H11" s="26" t="str">
        <f>IFERROR(__xludf.DUMMYFUNCTION("""COMPUTED_VALUE"""),"Theater for Social Change: Documentary Theater (Winter)")</f>
        <v>Theater for Social Change: Documentary Theater (Winter)</v>
      </c>
      <c r="I11" s="26" t="str">
        <f>IFERROR(__xludf.DUMMYFUNCTION("""COMPUTED_VALUE"""),"Drawing: In Between The Lines (Fall)")</f>
        <v>Drawing: In Between The Lines (Fall)</v>
      </c>
      <c r="J11" s="26" t="str">
        <f>IFERROR(__xludf.DUMMYFUNCTION("""COMPUTED_VALUE"""),"Second Form Steel Drums (Fall)")</f>
        <v>Second Form Steel Drums (Fall)</v>
      </c>
      <c r="K11" s="26"/>
    </row>
    <row r="12">
      <c r="A12" s="26" t="str">
        <f>IFERROR(__xludf.DUMMYFUNCTION("""COMPUTED_VALUE"""),"Magical Realism (Winter)")</f>
        <v>Magical Realism (Winter)</v>
      </c>
      <c r="B12" s="26" t="str">
        <f>IFERROR(__xludf.DUMMYFUNCTION("""COMPUTED_VALUE"""),"Applied Calculus")</f>
        <v>Applied Calculus</v>
      </c>
      <c r="C12" s="26" t="str">
        <f>IFERROR(__xludf.DUMMYFUNCTION("""COMPUTED_VALUE"""),"Spanish 1")</f>
        <v>Spanish 1</v>
      </c>
      <c r="D12" s="26" t="str">
        <f>IFERROR(__xludf.DUMMYFUNCTION("""COMPUTED_VALUE"""),"Latin 6 (Fall)")</f>
        <v>Latin 6 (Fall)</v>
      </c>
      <c r="E12" s="26" t="str">
        <f>IFERROR(__xludf.DUMMYFUNCTION("""COMPUTED_VALUE"""),"Environmental Science")</f>
        <v>Environmental Science</v>
      </c>
      <c r="F12" s="26"/>
      <c r="G12" s="26" t="str">
        <f>IFERROR(__xludf.DUMMYFUNCTION("""COMPUTED_VALUE"""),"Political Polarization (Winter)")</f>
        <v>Political Polarization (Winter)</v>
      </c>
      <c r="H12" s="26" t="str">
        <f>IFERROR(__xludf.DUMMYFUNCTION("""COMPUTED_VALUE"""),"Creative Theater Ensemble - Devised Theatre (Spring)")</f>
        <v>Creative Theater Ensemble - Devised Theatre (Spring)</v>
      </c>
      <c r="I12" s="26" t="str">
        <f>IFERROR(__xludf.DUMMYFUNCTION("""COMPUTED_VALUE"""),"Graphic Design (Fall)")</f>
        <v>Graphic Design (Fall)</v>
      </c>
      <c r="J12" s="26" t="str">
        <f>IFERROR(__xludf.DUMMYFUNCTION("""COMPUTED_VALUE"""),"The Songwriting Workshop (Fall)")</f>
        <v>The Songwriting Workshop (Fall)</v>
      </c>
      <c r="K12" s="26"/>
    </row>
    <row r="13">
      <c r="A13" s="26" t="str">
        <f>IFERROR(__xludf.DUMMYFUNCTION("""COMPUTED_VALUE"""),"Monstrosity in Gothic Literature (Winter)")</f>
        <v>Monstrosity in Gothic Literature (Winter)</v>
      </c>
      <c r="B13" s="26" t="str">
        <f>IFERROR(__xludf.DUMMYFUNCTION("""COMPUTED_VALUE"""),"Data Structures and Advanced Programming")</f>
        <v>Data Structures and Advanced Programming</v>
      </c>
      <c r="C13" s="26" t="str">
        <f>IFERROR(__xludf.DUMMYFUNCTION("""COMPUTED_VALUE"""),"Spanish 2")</f>
        <v>Spanish 2</v>
      </c>
      <c r="D13" s="26" t="str">
        <f>IFERROR(__xludf.DUMMYFUNCTION("""COMPUTED_VALUE"""),"Latin 5 (Winter)")</f>
        <v>Latin 5 (Winter)</v>
      </c>
      <c r="E13" s="26" t="str">
        <f>IFERROR(__xludf.DUMMYFUNCTION("""COMPUTED_VALUE"""),"Physics")</f>
        <v>Physics</v>
      </c>
      <c r="F13" s="26"/>
      <c r="G13" s="26" t="str">
        <f>IFERROR(__xludf.DUMMYFUNCTION("""COMPUTED_VALUE"""),"Sport and Society in World History Since 1945 (Winter)")</f>
        <v>Sport and Society in World History Since 1945 (Winter)</v>
      </c>
      <c r="H13" s="26" t="str">
        <f>IFERROR(__xludf.DUMMYFUNCTION("""COMPUTED_VALUE"""),"Directing for the Stage (Spring)")</f>
        <v>Directing for the Stage (Spring)</v>
      </c>
      <c r="I13" s="26" t="str">
        <f>IFERROR(__xludf.DUMMYFUNCTION("""COMPUTED_VALUE"""),"Painting in the Contemporary World (Fall)")</f>
        <v>Painting in the Contemporary World (Fall)</v>
      </c>
      <c r="J13" s="26" t="str">
        <f>IFERROR(__xludf.DUMMYFUNCTION("""COMPUTED_VALUE"""),"Music Technology (Winter)")</f>
        <v>Music Technology (Winter)</v>
      </c>
      <c r="K13" s="26"/>
    </row>
    <row r="14">
      <c r="A14" s="26" t="str">
        <f>IFERROR(__xludf.DUMMYFUNCTION("""COMPUTED_VALUE"""),"Playwriting (Winter)")</f>
        <v>Playwriting (Winter)</v>
      </c>
      <c r="B14" s="26" t="str">
        <f>IFERROR(__xludf.DUMMYFUNCTION("""COMPUTED_VALUE"""),"Geometry")</f>
        <v>Geometry</v>
      </c>
      <c r="C14" s="26" t="str">
        <f>IFERROR(__xludf.DUMMYFUNCTION("""COMPUTED_VALUE"""),"Spanish 3")</f>
        <v>Spanish 3</v>
      </c>
      <c r="D14" s="26" t="str">
        <f>IFERROR(__xludf.DUMMYFUNCTION("""COMPUTED_VALUE"""),"The Mythology of Greece and Rome (Winter)")</f>
        <v>The Mythology of Greece and Rome (Winter)</v>
      </c>
      <c r="E14" s="26" t="str">
        <f>IFERROR(__xludf.DUMMYFUNCTION("""COMPUTED_VALUE"""),"Second Form Science")</f>
        <v>Second Form Science</v>
      </c>
      <c r="F14" s="26"/>
      <c r="G14" s="26" t="str">
        <f>IFERROR(__xludf.DUMMYFUNCTION("""COMPUTED_VALUE"""),"Behemoths: The Decline and Rise of China and India (Spring)")</f>
        <v>Behemoths: The Decline and Rise of China and India (Spring)</v>
      </c>
      <c r="H14" s="26" t="str">
        <f>IFERROR(__xludf.DUMMYFUNCTION("""COMPUTED_VALUE"""),"The Creative Process and Community Engagement (Spring)")</f>
        <v>The Creative Process and Community Engagement (Spring)</v>
      </c>
      <c r="I14" s="26" t="str">
        <f>IFERROR(__xludf.DUMMYFUNCTION("""COMPUTED_VALUE"""),"Photo 1 (Fall)")</f>
        <v>Photo 1 (Fall)</v>
      </c>
      <c r="J14" s="26" t="str">
        <f>IFERROR(__xludf.DUMMYFUNCTION("""COMPUTED_VALUE"""),"Music Theory for Composition (Spring)")</f>
        <v>Music Theory for Composition (Spring)</v>
      </c>
      <c r="K14" s="26"/>
    </row>
    <row r="15">
      <c r="A15" s="26" t="str">
        <f>IFERROR(__xludf.DUMMYFUNCTION("""COMPUTED_VALUE"""),"Poetry Reading and Writing (Winter)")</f>
        <v>Poetry Reading and Writing (Winter)</v>
      </c>
      <c r="B15" s="26" t="str">
        <f>IFERROR(__xludf.DUMMYFUNCTION("""COMPUTED_VALUE"""),"Linear Algebra and Multivariable Calculus")</f>
        <v>Linear Algebra and Multivariable Calculus</v>
      </c>
      <c r="C15" s="26" t="str">
        <f>IFERROR(__xludf.DUMMYFUNCTION("""COMPUTED_VALUE"""),"Spanish 4")</f>
        <v>Spanish 4</v>
      </c>
      <c r="D15" s="26" t="str">
        <f>IFERROR(__xludf.DUMMYFUNCTION("""COMPUTED_VALUE"""),"Archaeology of Ancient Mediterranean (Spring)")</f>
        <v>Archaeology of Ancient Mediterranean (Spring)</v>
      </c>
      <c r="E15" s="26" t="str">
        <f>IFERROR(__xludf.DUMMYFUNCTION("""COMPUTED_VALUE"""),"Astronomy (Fall)")</f>
        <v>Astronomy (Fall)</v>
      </c>
      <c r="F15" s="26"/>
      <c r="G15" s="26" t="str">
        <f>IFERROR(__xludf.DUMMYFUNCTION("""COMPUTED_VALUE"""),"Capitalism: A Global History (Spring)")</f>
        <v>Capitalism: A Global History (Spring)</v>
      </c>
      <c r="H15" s="26" t="str">
        <f>IFERROR(__xludf.DUMMYFUNCTION("""COMPUTED_VALUE"""),"Theater and the Creative Process (Spring)")</f>
        <v>Theater and the Creative Process (Spring)</v>
      </c>
      <c r="I15" s="26" t="str">
        <f>IFERROR(__xludf.DUMMYFUNCTION("""COMPUTED_VALUE"""),"Photo 2 (Fall)")</f>
        <v>Photo 2 (Fall)</v>
      </c>
      <c r="J15" s="26"/>
      <c r="K15" s="26"/>
    </row>
    <row r="16">
      <c r="A16" s="26" t="str">
        <f>IFERROR(__xludf.DUMMYFUNCTION("""COMPUTED_VALUE"""),"The Waste Land (Winter)")</f>
        <v>The Waste Land (Winter)</v>
      </c>
      <c r="B16" s="26" t="str">
        <f>IFERROR(__xludf.DUMMYFUNCTION("""COMPUTED_VALUE"""),"Multivariable Calculus")</f>
        <v>Multivariable Calculus</v>
      </c>
      <c r="C16" s="26" t="str">
        <f>IFERROR(__xludf.DUMMYFUNCTION("""COMPUTED_VALUE"""),"Chinese 6: Advanced Readings (Fall)")</f>
        <v>Chinese 6: Advanced Readings (Fall)</v>
      </c>
      <c r="D16" s="26" t="str">
        <f>IFERROR(__xludf.DUMMYFUNCTION("""COMPUTED_VALUE"""),"Archaeology of Europe, Africa, and the Near East in Antiquity (Spring)")</f>
        <v>Archaeology of Europe, Africa, and the Near East in Antiquity (Spring)</v>
      </c>
      <c r="E16" s="26" t="str">
        <f>IFERROR(__xludf.DUMMYFUNCTION("""COMPUTED_VALUE"""),"Biochemistry - The Chemistry of Metabolism (Fall)")</f>
        <v>Biochemistry - The Chemistry of Metabolism (Fall)</v>
      </c>
      <c r="F16" s="26"/>
      <c r="G16" s="26" t="str">
        <f>IFERROR(__xludf.DUMMYFUNCTION("""COMPUTED_VALUE"""),"Court &amp; Constitution: Equal Protection and the Law (Spring)")</f>
        <v>Court &amp; Constitution: Equal Protection and the Law (Spring)</v>
      </c>
      <c r="H16" s="26" t="str">
        <f>IFERROR(__xludf.DUMMYFUNCTION("""COMPUTED_VALUE"""),"Theater Design in the Community (Spring)")</f>
        <v>Theater Design in the Community (Spring)</v>
      </c>
      <c r="I16" s="26" t="str">
        <f>IFERROR(__xludf.DUMMYFUNCTION("""COMPUTED_VALUE"""),"Photography Workshop (Fall)")</f>
        <v>Photography Workshop (Fall)</v>
      </c>
      <c r="J16" s="26"/>
      <c r="K16" s="26"/>
    </row>
    <row r="17">
      <c r="A17" s="26" t="str">
        <f>IFERROR(__xludf.DUMMYFUNCTION("""COMPUTED_VALUE"""),"Women Writing about Women (Winter)")</f>
        <v>Women Writing about Women (Winter)</v>
      </c>
      <c r="B17" s="26" t="str">
        <f>IFERROR(__xludf.DUMMYFUNCTION("""COMPUTED_VALUE"""),"Precalculus")</f>
        <v>Precalculus</v>
      </c>
      <c r="C17" s="26" t="str">
        <f>IFERROR(__xludf.DUMMYFUNCTION("""COMPUTED_VALUE"""),"French 6: Advanced Readings (Fall)")</f>
        <v>French 6: Advanced Readings (Fall)</v>
      </c>
      <c r="D17" s="26"/>
      <c r="E17" s="26" t="str">
        <f>IFERROR(__xludf.DUMMYFUNCTION("""COMPUTED_VALUE"""),"Engineering and the Design Process (Fall)")</f>
        <v>Engineering and the Design Process (Fall)</v>
      </c>
      <c r="F17" s="26"/>
      <c r="G17" s="26" t="str">
        <f>IFERROR(__xludf.DUMMYFUNCTION("""COMPUTED_VALUE"""),"Sport and Society in U.S. History Since 1945 (Spring)")</f>
        <v>Sport and Society in U.S. History Since 1945 (Spring)</v>
      </c>
      <c r="H17" s="26"/>
      <c r="I17" s="26" t="str">
        <f>IFERROR(__xludf.DUMMYFUNCTION("""COMPUTED_VALUE"""),"Printmaking: The Power of Print Media (Fall)")</f>
        <v>Printmaking: The Power of Print Media (Fall)</v>
      </c>
      <c r="J17" s="26"/>
      <c r="K17" s="26"/>
    </row>
    <row r="18">
      <c r="A18" s="26" t="str">
        <f>IFERROR(__xludf.DUMMYFUNCTION("""COMPUTED_VALUE"""),"""Passing"" in Literature (Spring)")</f>
        <v>"Passing" in Literature (Spring)</v>
      </c>
      <c r="B18" s="26" t="str">
        <f>IFERROR(__xludf.DUMMYFUNCTION("""COMPUTED_VALUE"""),"Precalculus and Statistics")</f>
        <v>Precalculus and Statistics</v>
      </c>
      <c r="C18" s="26" t="str">
        <f>IFERROR(__xludf.DUMMYFUNCTION("""COMPUTED_VALUE"""),"Spanish 6: Advanced Readings (Fall)")</f>
        <v>Spanish 6: Advanced Readings (Fall)</v>
      </c>
      <c r="D18" s="26"/>
      <c r="E18" s="26" t="str">
        <f>IFERROR(__xludf.DUMMYFUNCTION("""COMPUTED_VALUE"""),"Human Physiology - Locomotion (Fall)")</f>
        <v>Human Physiology - Locomotion (Fall)</v>
      </c>
      <c r="F18" s="26"/>
      <c r="G18" s="26"/>
      <c r="H18" s="26"/>
      <c r="I18" s="26" t="str">
        <f>IFERROR(__xludf.DUMMYFUNCTION("""COMPUTED_VALUE"""),"Art Without Boundaries (Winter)")</f>
        <v>Art Without Boundaries (Winter)</v>
      </c>
      <c r="J18" s="26"/>
      <c r="K18" s="26"/>
    </row>
    <row r="19">
      <c r="A19" s="26" t="str">
        <f>IFERROR(__xludf.DUMMYFUNCTION("""COMPUTED_VALUE"""),"1884 (Spring)")</f>
        <v>1884 (Spring)</v>
      </c>
      <c r="B19" s="26" t="str">
        <f>IFERROR(__xludf.DUMMYFUNCTION("""COMPUTED_VALUE"""),"Precalculus Honors")</f>
        <v>Precalculus Honors</v>
      </c>
      <c r="C19" s="26" t="str">
        <f>IFERROR(__xludf.DUMMYFUNCTION("""COMPUTED_VALUE"""),"Chinese 6: Advanced Readings (Winter)")</f>
        <v>Chinese 6: Advanced Readings (Winter)</v>
      </c>
      <c r="D19" s="26"/>
      <c r="E19" s="26" t="str">
        <f>IFERROR(__xludf.DUMMYFUNCTION("""COMPUTED_VALUE"""),"Organic Chemistry 1 (Fall)")</f>
        <v>Organic Chemistry 1 (Fall)</v>
      </c>
      <c r="F19" s="26"/>
      <c r="G19" s="26"/>
      <c r="H19" s="26"/>
      <c r="I19" s="26" t="str">
        <f>IFERROR(__xludf.DUMMYFUNCTION("""COMPUTED_VALUE"""),"Ceramics (Winter)")</f>
        <v>Ceramics (Winter)</v>
      </c>
      <c r="J19" s="26"/>
      <c r="K19" s="26"/>
    </row>
    <row r="20">
      <c r="A20" s="26" t="str">
        <f>IFERROR(__xludf.DUMMYFUNCTION("""COMPUTED_VALUE"""),"Breaking Down the Binary: Queer Literature (Spring)")</f>
        <v>Breaking Down the Binary: Queer Literature (Spring)</v>
      </c>
      <c r="B20" s="26" t="str">
        <f>IFERROR(__xludf.DUMMYFUNCTION("""COMPUTED_VALUE"""),"Precalculus with Advanced Trigonometry")</f>
        <v>Precalculus with Advanced Trigonometry</v>
      </c>
      <c r="C20" s="26" t="str">
        <f>IFERROR(__xludf.DUMMYFUNCTION("""COMPUTED_VALUE"""),"Chinese 6: Advanced Readings (Spring)")</f>
        <v>Chinese 6: Advanced Readings (Spring)</v>
      </c>
      <c r="D20" s="26"/>
      <c r="E20" s="26" t="str">
        <f>IFERROR(__xludf.DUMMYFUNCTION("""COMPUTED_VALUE"""),"Engineering Analysis (Winter)")</f>
        <v>Engineering Analysis (Winter)</v>
      </c>
      <c r="F20" s="26"/>
      <c r="G20" s="26"/>
      <c r="H20" s="26"/>
      <c r="I20" s="26" t="str">
        <f>IFERROR(__xludf.DUMMYFUNCTION("""COMPUTED_VALUE"""),"Comics, Editorial Cartoons, and Graphic Novel (Winter)")</f>
        <v>Comics, Editorial Cartoons, and Graphic Novel (Winter)</v>
      </c>
      <c r="J20" s="26"/>
      <c r="K20" s="26"/>
    </row>
    <row r="21">
      <c r="A21" s="26" t="str">
        <f>IFERROR(__xludf.DUMMYFUNCTION("""COMPUTED_VALUE"""),"LGBTQ Literature and Culture (Spring)")</f>
        <v>LGBTQ Literature and Culture (Spring)</v>
      </c>
      <c r="B21" s="26" t="str">
        <f>IFERROR(__xludf.DUMMYFUNCTION("""COMPUTED_VALUE"""),"Precalculus with Polar Coordinates")</f>
        <v>Precalculus with Polar Coordinates</v>
      </c>
      <c r="C21" s="26" t="str">
        <f>IFERROR(__xludf.DUMMYFUNCTION("""COMPUTED_VALUE"""),"Spanish 6: Advanced Readings (Spring)")</f>
        <v>Spanish 6: Advanced Readings (Spring)</v>
      </c>
      <c r="D21" s="26"/>
      <c r="E21" s="26" t="str">
        <f>IFERROR(__xludf.DUMMYFUNCTION("""COMPUTED_VALUE"""),"Environmental Chemistry (Winter)")</f>
        <v>Environmental Chemistry (Winter)</v>
      </c>
      <c r="F21" s="26"/>
      <c r="G21" s="26"/>
      <c r="H21" s="26"/>
      <c r="I21" s="26" t="str">
        <f>IFERROR(__xludf.DUMMYFUNCTION("""COMPUTED_VALUE"""),"Digital Illustration (Winter)")</f>
        <v>Digital Illustration (Winter)</v>
      </c>
      <c r="J21" s="26"/>
      <c r="K21" s="26"/>
    </row>
    <row r="22">
      <c r="A22" s="26" t="str">
        <f>IFERROR(__xludf.DUMMYFUNCTION("""COMPUTED_VALUE"""),"Literature and Money (Spring)")</f>
        <v>Literature and Money (Spring)</v>
      </c>
      <c r="B22" s="26" t="str">
        <f>IFERROR(__xludf.DUMMYFUNCTION("""COMPUTED_VALUE"""),"Advanced Math Topics (Fall)")</f>
        <v>Advanced Math Topics (Fall)</v>
      </c>
      <c r="C22" s="26"/>
      <c r="D22" s="26"/>
      <c r="E22" s="26" t="str">
        <f>IFERROR(__xludf.DUMMYFUNCTION("""COMPUTED_VALUE"""),"Human Physiology - Metabolism and Regulation (Winter)")</f>
        <v>Human Physiology - Metabolism and Regulation (Winter)</v>
      </c>
      <c r="F22" s="26"/>
      <c r="G22" s="26"/>
      <c r="H22" s="26"/>
      <c r="I22" s="26" t="str">
        <f>IFERROR(__xludf.DUMMYFUNCTION("""COMPUTED_VALUE"""),"Oil Painting (Winter)")</f>
        <v>Oil Painting (Winter)</v>
      </c>
      <c r="J22" s="26"/>
      <c r="K22" s="26"/>
    </row>
    <row r="23">
      <c r="A23" s="26" t="str">
        <f>IFERROR(__xludf.DUMMYFUNCTION("""COMPUTED_VALUE"""),"Literature of the Americas (Spring)")</f>
        <v>Literature of the Americas (Spring)</v>
      </c>
      <c r="B23" s="26" t="str">
        <f>IFERROR(__xludf.DUMMYFUNCTION("""COMPUTED_VALUE"""),"Computer Science (Fall)")</f>
        <v>Computer Science (Fall)</v>
      </c>
      <c r="C23" s="26"/>
      <c r="D23" s="26"/>
      <c r="E23" s="26" t="str">
        <f>IFERROR(__xludf.DUMMYFUNCTION("""COMPUTED_VALUE"""),"Molecular Biology (Winter)")</f>
        <v>Molecular Biology (Winter)</v>
      </c>
      <c r="F23" s="26"/>
      <c r="G23" s="26"/>
      <c r="H23" s="26"/>
      <c r="I23" s="26" t="str">
        <f>IFERROR(__xludf.DUMMYFUNCTION("""COMPUTED_VALUE"""),"Painting in the Contemporary World (Winter)")</f>
        <v>Painting in the Contemporary World (Winter)</v>
      </c>
      <c r="J23" s="26"/>
      <c r="K23" s="26"/>
    </row>
    <row r="24">
      <c r="A24" s="26" t="str">
        <f>IFERROR(__xludf.DUMMYFUNCTION("""COMPUTED_VALUE"""),"Reading Film (Spring)")</f>
        <v>Reading Film (Spring)</v>
      </c>
      <c r="B24" s="26" t="str">
        <f>IFERROR(__xludf.DUMMYFUNCTION("""COMPUTED_VALUE"""),"Discrete Math (Fall)")</f>
        <v>Discrete Math (Fall)</v>
      </c>
      <c r="C24" s="26"/>
      <c r="D24" s="26"/>
      <c r="E24" s="26" t="str">
        <f>IFERROR(__xludf.DUMMYFUNCTION("""COMPUTED_VALUE"""),"The Chemistry of Cooking (Winter)")</f>
        <v>The Chemistry of Cooking (Winter)</v>
      </c>
      <c r="F24" s="26"/>
      <c r="G24" s="26"/>
      <c r="H24" s="26"/>
      <c r="I24" s="26" t="str">
        <f>IFERROR(__xludf.DUMMYFUNCTION("""COMPUTED_VALUE"""),"Graffiti and Street Art (Spring)")</f>
        <v>Graffiti and Street Art (Spring)</v>
      </c>
      <c r="J24" s="26"/>
      <c r="K24" s="26"/>
    </row>
    <row r="25">
      <c r="A25" s="26" t="str">
        <f>IFERROR(__xludf.DUMMYFUNCTION("""COMPUTED_VALUE"""),"Southern Literature (Spring)")</f>
        <v>Southern Literature (Spring)</v>
      </c>
      <c r="B25" s="26" t="str">
        <f>IFERROR(__xludf.DUMMYFUNCTION("""COMPUTED_VALUE"""),"Linear Algebra (Fall)")</f>
        <v>Linear Algebra (Fall)</v>
      </c>
      <c r="C25" s="26"/>
      <c r="D25" s="26"/>
      <c r="E25" s="26" t="str">
        <f>IFERROR(__xludf.DUMMYFUNCTION("""COMPUTED_VALUE"""),"Cosmology - The Night Sky and the Evolution of the Universe (Spring)")</f>
        <v>Cosmology - The Night Sky and the Evolution of the Universe (Spring)</v>
      </c>
      <c r="F25" s="26"/>
      <c r="G25" s="26"/>
      <c r="H25" s="26"/>
      <c r="I25" s="26" t="str">
        <f>IFERROR(__xludf.DUMMYFUNCTION("""COMPUTED_VALUE"""),"Motion Graphics and Digital Animation (Spring)")</f>
        <v>Motion Graphics and Digital Animation (Spring)</v>
      </c>
      <c r="J25" s="26"/>
      <c r="K25" s="26"/>
    </row>
    <row r="26">
      <c r="A26" s="26" t="str">
        <f>IFERROR(__xludf.DUMMYFUNCTION("""COMPUTED_VALUE"""),"Sustainability and Literature (Spring)")</f>
        <v>Sustainability and Literature (Spring)</v>
      </c>
      <c r="B26" s="26" t="str">
        <f>IFERROR(__xludf.DUMMYFUNCTION("""COMPUTED_VALUE"""),"Number Theory and Cryptography (Fall)")</f>
        <v>Number Theory and Cryptography (Fall)</v>
      </c>
      <c r="C26" s="26"/>
      <c r="D26" s="26"/>
      <c r="E26" s="26" t="str">
        <f>IFERROR(__xludf.DUMMYFUNCTION("""COMPUTED_VALUE"""),"Experimental Biochemistry (Spring)")</f>
        <v>Experimental Biochemistry (Spring)</v>
      </c>
      <c r="F26" s="26"/>
      <c r="G26" s="26"/>
      <c r="H26" s="26"/>
      <c r="I26" s="26" t="str">
        <f>IFERROR(__xludf.DUMMYFUNCTION("""COMPUTED_VALUE"""),"Oil Painting (Spring)")</f>
        <v>Oil Painting (Spring)</v>
      </c>
      <c r="J26" s="26"/>
      <c r="K26" s="26"/>
    </row>
    <row r="27">
      <c r="A27" s="26" t="str">
        <f>IFERROR(__xludf.DUMMYFUNCTION("""COMPUTED_VALUE"""),"Writing Short Fiction (Spring)")</f>
        <v>Writing Short Fiction (Spring)</v>
      </c>
      <c r="B27" s="26" t="str">
        <f>IFERROR(__xludf.DUMMYFUNCTION("""COMPUTED_VALUE"""),"Advanced Math Topics (Winter)")</f>
        <v>Advanced Math Topics (Winter)</v>
      </c>
      <c r="C27" s="26"/>
      <c r="D27" s="26"/>
      <c r="E27" s="26" t="str">
        <f>IFERROR(__xludf.DUMMYFUNCTION("""COMPUTED_VALUE"""),"Modern Physics (Spring)")</f>
        <v>Modern Physics (Spring)</v>
      </c>
      <c r="F27" s="26"/>
      <c r="G27" s="26"/>
      <c r="H27" s="26"/>
      <c r="I27" s="26"/>
      <c r="J27" s="26"/>
      <c r="K27" s="26"/>
    </row>
    <row r="28">
      <c r="A28" s="26"/>
      <c r="B28" s="26" t="str">
        <f>IFERROR(__xludf.DUMMYFUNCTION("""COMPUTED_VALUE"""),"Computer Networks and the Internet (Winter)")</f>
        <v>Computer Networks and the Internet (Winter)</v>
      </c>
      <c r="C28" s="26"/>
      <c r="D28" s="26"/>
      <c r="E28" s="26" t="str">
        <f>IFERROR(__xludf.DUMMYFUNCTION("""COMPUTED_VALUE"""),"Organic Chemistry 2 (Spring)")</f>
        <v>Organic Chemistry 2 (Spring)</v>
      </c>
      <c r="F28" s="26"/>
      <c r="G28" s="26"/>
      <c r="H28" s="26"/>
      <c r="I28" s="26"/>
      <c r="J28" s="26"/>
      <c r="K28" s="26"/>
    </row>
    <row r="29">
      <c r="A29" s="26"/>
      <c r="B29" s="26" t="str">
        <f>IFERROR(__xludf.DUMMYFUNCTION("""COMPUTED_VALUE"""),"Discrete Math (Winter)")</f>
        <v>Discrete Math (Winter)</v>
      </c>
      <c r="C29" s="26"/>
      <c r="D29" s="26"/>
      <c r="E29" s="26"/>
      <c r="F29" s="26"/>
      <c r="G29" s="26"/>
      <c r="H29" s="26"/>
      <c r="I29" s="26"/>
      <c r="J29" s="26"/>
      <c r="K29" s="26"/>
    </row>
    <row r="30">
      <c r="A30" s="26"/>
      <c r="B30" s="26" t="str">
        <f>IFERROR(__xludf.DUMMYFUNCTION("""COMPUTED_VALUE"""),"Linear Algebra 1 (Winter)")</f>
        <v>Linear Algebra 1 (Winter)</v>
      </c>
      <c r="C30" s="26"/>
      <c r="D30" s="26"/>
      <c r="E30" s="26"/>
      <c r="F30" s="26"/>
      <c r="G30" s="26"/>
      <c r="H30" s="26"/>
      <c r="I30" s="26"/>
      <c r="J30" s="26"/>
      <c r="K30" s="26"/>
    </row>
    <row r="31">
      <c r="A31" s="26"/>
      <c r="B31" s="26" t="str">
        <f>IFERROR(__xludf.DUMMYFUNCTION("""COMPUTED_VALUE"""),"Advanced Math Topics (Spring)")</f>
        <v>Advanced Math Topics (Spring)</v>
      </c>
      <c r="C31" s="26"/>
      <c r="D31" s="26"/>
      <c r="E31" s="26"/>
      <c r="F31" s="26"/>
      <c r="G31" s="26"/>
      <c r="H31" s="26"/>
      <c r="I31" s="26"/>
      <c r="J31" s="26"/>
      <c r="K31" s="26"/>
    </row>
    <row r="32">
      <c r="A32" s="26"/>
      <c r="B32" s="26" t="str">
        <f>IFERROR(__xludf.DUMMYFUNCTION("""COMPUTED_VALUE"""),"Algorithm Design and Analysis (Spring)")</f>
        <v>Algorithm Design and Analysis (Spring)</v>
      </c>
      <c r="C32" s="26"/>
      <c r="D32" s="26"/>
      <c r="E32" s="26"/>
      <c r="F32" s="26"/>
      <c r="G32" s="26"/>
      <c r="H32" s="26"/>
      <c r="I32" s="26"/>
      <c r="J32" s="26"/>
      <c r="K32" s="26"/>
    </row>
    <row r="33">
      <c r="A33" s="26"/>
      <c r="B33" s="26" t="str">
        <f>IFERROR(__xludf.DUMMYFUNCTION("""COMPUTED_VALUE"""),"Discrete Math (Spring)")</f>
        <v>Discrete Math (Spring)</v>
      </c>
      <c r="C33" s="26"/>
      <c r="D33" s="26"/>
      <c r="E33" s="26"/>
      <c r="F33" s="26"/>
      <c r="G33" s="26"/>
      <c r="H33" s="26"/>
      <c r="I33" s="26"/>
      <c r="J33" s="26"/>
      <c r="K33" s="26"/>
    </row>
    <row r="34">
      <c r="A34" s="26"/>
      <c r="B34" s="26" t="str">
        <f>IFERROR(__xludf.DUMMYFUNCTION("""COMPUTED_VALUE"""),"Linear Algebra 2 (Spring)")</f>
        <v>Linear Algebra 2 (Spring)</v>
      </c>
      <c r="C34" s="26"/>
      <c r="D34" s="26"/>
      <c r="E34" s="26"/>
      <c r="F34" s="26"/>
      <c r="G34" s="26"/>
      <c r="H34" s="26"/>
      <c r="I34" s="26"/>
      <c r="J34" s="26"/>
      <c r="K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</row>
  </sheetData>
  <conditionalFormatting sqref="A1:K66">
    <cfRule type="expression" dxfId="2" priority="1">
      <formula>iseven(COLUMN())</formula>
    </cfRule>
  </conditionalFormatting>
  <drawing r:id="rId1"/>
</worksheet>
</file>