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ross-registered Courses" sheetId="4" r:id="rId7"/>
    <sheet state="visible" name="Course Plan Inventory" sheetId="5" r:id="rId8"/>
    <sheet state="visible" name="Student Folder Inventory" sheetId="6" r:id="rId9"/>
    <sheet state="visible" name="Advisor Folder Inventory" sheetId="7" r:id="rId10"/>
    <sheet state="visible" name="Plans Form Folder Inventory" sheetId="8" r:id="rId11"/>
    <sheet state="visible" name="Folders Form Folder Inventory" sheetId="9" r:id="rId12"/>
    <sheet state="visible" name="Student List" sheetId="10" r:id="rId13"/>
    <sheet state="visible" name="Faculty List" sheetId="11" r:id="rId14"/>
    <sheet state="visible" name="Advisor List" sheetId="12" r:id="rId15"/>
    <sheet state="visible" name="Advisor List (Previous Year)" sheetId="13" r:id="rId16"/>
    <sheet state="visible" name="Course List" sheetId="14" r:id="rId17"/>
    <sheet state="visible" name="Courses by Department" sheetId="15" r:id="rId18"/>
    <sheet state="visible" name="Student Enrollments" sheetId="16" r:id="rId19"/>
    <sheet state="visible" name="Individual Enrollment History" sheetId="17" r:id="rId20"/>
  </sheets>
  <definedNames>
    <definedName name="IEH_Years">'Individual Enrollment History'!$B$5:$F$5</definedName>
    <definedName name="Param_FormFolderNameFormat">Parameters!$B$4</definedName>
    <definedName name="Clean_CrossRegisteredCourses">'Cross-registered Courses'!$A$3:$C$3</definedName>
    <definedName name="IEH_GradYear">'Individual Enrollment History'!$D$2</definedName>
    <definedName name="Param_CoursePlanNameFormat">Parameters!$B$7</definedName>
    <definedName name="Param_StudentNameFormat">Parameters!$B$3</definedName>
    <definedName name="Enrollment_Department">'Student Enrollments'!$M:$M</definedName>
    <definedName name="Clean_Params">Parameters!$B$9:$B$11</definedName>
    <definedName name="Enrollment_Host_ID">'Student Enrollments'!$D:$D</definedName>
    <definedName name="Enrollment_ChangedSections">'Student Enrollments'!$P:$P</definedName>
    <definedName name="Course_Code">'Course List'!$B$2</definedName>
    <definedName name="IEH_HostID_Selector">'Individual Enrollment History'!$A$2</definedName>
    <definedName name="Enrollment_Include">'Student Enrollments'!$AB:$AB</definedName>
    <definedName name="IEH_HostID">'Individual Enrollment History'!$B$2</definedName>
    <definedName name="Param_CollegeCounselingOffice">Parameters!$B$10</definedName>
    <definedName name="Enrollment_TitleWithTerm">'Student Enrollments'!$H:$H</definedName>
    <definedName name="IEH_NumericalYears">'Individual Enrollment History'!$B$3:$F$3</definedName>
    <definedName name="IEH_Departments">'Individual Enrollment History'!$A$6:$A$16</definedName>
    <definedName name="Enrollment_ParentheticalNote">'Student Enrollments'!$W:$W</definedName>
    <definedName name="Param_CoursePlanTemplate">Parameters!$B$11</definedName>
    <definedName name="Enrollment_TermName">'Student Enrollments'!$K:$K</definedName>
    <definedName name="Course_Title">'Course List'!$C$2</definedName>
    <definedName name="Enrollment_TitleWithoutTerm">'Student Enrollments'!$T:$T</definedName>
    <definedName name="Param_AcademicOffice">Parameters!$B$8</definedName>
    <definedName name="Enrollment_Title">'Student Enrollments'!$AA:$AA</definedName>
    <definedName name="Param_StudentFolderNameFormat">Parameters!$B$5</definedName>
    <definedName name="Enrollment_CourseCode">'Student Enrollments'!$I:$I</definedName>
    <definedName name="Course_ID">'Course List'!$A$2</definedName>
    <definedName name="Course_Available">'Course List'!$L$2</definedName>
    <definedName name="CrossRegistered_Department">'Cross-registered Courses'!$C$3</definedName>
    <definedName name="Enrollment_Order">'Student Enrollments'!$V:$V</definedName>
    <definedName name="Enrollment_Dropped">'Student Enrollments'!$O:$O</definedName>
    <definedName name="Course_Department">'Course List'!$N$2</definedName>
    <definedName name="Param_StudiesCommittee">Parameters!$B$9</definedName>
    <definedName name="Clean_AvailableCourses">'Available Courses'!$A$3</definedName>
    <definedName name="RollOver_CoursePlanPermissions">'Course Plan Inventory'!$Q$2</definedName>
    <definedName name="Enrollment_BaseTitle">'Student Enrollments'!$U:$U</definedName>
    <definedName name="Param_AdvisorFolderNameFormat">Parameters!$B$6</definedName>
    <definedName name="Course_CrossRegistered">'Course List'!$M$2</definedName>
    <definedName name="Param_RollOverAcademicYear">Parameters!$B$12</definedName>
    <definedName name="Enrollment_CreditsAttempted">'Student Enrollments'!$R:$R</definedName>
    <definedName name="CrossRegistered_CourseCode">'Cross-registered Courses'!$A$3</definedName>
    <definedName name="IEH_EnrollmentHistory">'Individual Enrollment History'!$B$6:$F$16</definedName>
    <definedName name="Enrollment_Year">'Student Enrollments'!$F:$F</definedName>
    <definedName name="Enrollment_Enrolled">'Student Enrollments'!$N:$N</definedName>
    <definedName name="Enrollment_Type">#REF!</definedName>
    <definedName name="Param_NumOptionsPerDepartment">Parameters!$B$1</definedName>
    <definedName name="RollOver_StudentFolderPermissions">'Student Folder Inventory'!$J$2</definedName>
    <definedName name="Enrollment_Annotation">'Student Enrollments'!$W:$Z</definedName>
    <definedName name="Param_NumComments">Parameters!$B$2</definedName>
    <definedName name="Enrollment_Term">'Student Enrollments'!$X:$X</definedName>
    <definedName name="Clean_IEH">'Individual Enrollment History'!$A$1:$A$2</definedName>
    <definedName hidden="1" localSheetId="2" name="_xlnm._FilterDatabase">'Available Courses'!$A$2:$F$3</definedName>
    <definedName hidden="1" localSheetId="3" name="_xlnm._FilterDatabase">'Cross-registered Courses'!$A$2:$P$3</definedName>
    <definedName hidden="1" localSheetId="5" name="_xlnm._FilterDatabase">'Student Folder Inventory'!$A$1:$J$2</definedName>
    <definedName hidden="1" localSheetId="6" name="_xlnm._FilterDatabase">'Advisor Folder Inventory'!$A$1:$F$2</definedName>
    <definedName hidden="1" localSheetId="15" name="_xlnm._FilterDatabase">'Student Enrollments'!$A$1:$AB$2</definedName>
    <definedName hidden="1" localSheetId="4" name="Z_0D1BABFC_5A64_4F6D_B3B2_985CB56A84C6_.wvu.FilterData">'Course Plan Inventory'!$A$1:$S$2</definedName>
    <definedName hidden="1" localSheetId="5" name="Z_0D1BABFC_5A64_4F6D_B3B2_985CB56A84C6_.wvu.FilterData">'Student Folder Inventory'!$A$1:$J$2</definedName>
    <definedName hidden="1" localSheetId="6" name="Z_0D1BABFC_5A64_4F6D_B3B2_985CB56A84C6_.wvu.FilterData">'Advisor Folder Inventory'!$A$1:$F$2</definedName>
    <definedName hidden="1" localSheetId="9" name="Z_0D1BABFC_5A64_4F6D_B3B2_985CB56A84C6_.wvu.FilterData">'Student List'!$A$1:$N$2</definedName>
    <definedName hidden="1" localSheetId="4" name="Z_A955676D_EF55_4F9A_978F_61A99DC86708_.wvu.FilterData">'Course Plan Inventory'!$A$1:$S$2</definedName>
    <definedName hidden="1" localSheetId="9" name="Z_A955676D_EF55_4F9A_978F_61A99DC86708_.wvu.FilterData">'Student List'!$A$1:$N$2</definedName>
  </definedNames>
  <calcPr/>
  <customWorkbookViews>
    <customWorkbookView activeSheetId="0" maximized="1" windowHeight="0" windowWidth="0" guid="{A955676D-EF55-4F9A-978F-61A99DC86708}" name="Filter 2"/>
    <customWorkbookView activeSheetId="0" maximized="1" windowHeight="0" windowWidth="0" guid="{0D1BABFC-5A64-4F6D-B3B2-985CB56A84C6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List" 12/1/2023, 11:21:31 AM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"Faculty List" 12/1/2023, 11:21:51 AM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12/1/2023, 11:22:11 AM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4/10/2024, 8:49:52 AM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Enrollments" 4/4/2024, 10:57:46 AM</t>
      </text>
    </comment>
  </commentList>
</comments>
</file>

<file path=xl/sharedStrings.xml><?xml version="1.0" encoding="utf-8"?>
<sst xmlns="http://schemas.openxmlformats.org/spreadsheetml/2006/main" count="1087" uniqueCount="888">
  <si>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</si>
  <si>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</si>
  <si>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</si>
  <si>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</si>
  <si>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</si>
  <si>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</si>
  <si>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</si>
  <si>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</si>
  <si>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</si>
  <si>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Student Name Format</t>
  </si>
  <si>
    <t>{{lastName}}, {{firstName}} ‘{{abbrevGradYear}}</t>
  </si>
  <si>
    <t>Form Folder Name Format</t>
  </si>
  <si>
    <t>Class of {{gradYear}}</t>
  </si>
  <si>
    <t>Student Folder Name Format</t>
  </si>
  <si>
    <t>{{lastName}}, {{firstName}} ‘{{abbrevGradYear}} - Course Planning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</si>
  <si>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</si>
  <si>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</si>
  <si>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</si>
  <si>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</si>
  <si>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Academic Office</t>
  </si>
  <si>
    <t>cp-ao@groton.org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</si>
  <si>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</si>
  <si>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</si>
  <si>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</si>
  <si>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</si>
  <si>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</si>
  <si>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</si>
  <si>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</si>
  <si>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</si>
  <si>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</si>
  <si>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Course Code</t>
  </si>
  <si>
    <t>Display Department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</si>
  <si>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</si>
  <si>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</si>
  <si>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</si>
  <si>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</si>
  <si>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</si>
  <si>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</si>
  <si>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</si>
  <si>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</si>
  <si>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</si>
  <si>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>Advisor Email</t>
  </si>
  <si>
    <t>Advisor Folder ID</t>
  </si>
  <si>
    <t>Advisor Folder URL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</si>
  <si>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</si>
  <si>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</si>
  <si>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</si>
  <si>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</si>
  <si>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</si>
  <si>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</si>
  <si>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</si>
  <si>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</si>
  <si>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</si>
  <si>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</si>
  <si>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</si>
  <si>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</si>
  <si>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,  ’-2000 []</t>
  </si>
  <si>
    <t>Preferred or First Name</t>
  </si>
  <si>
    <t>Last Name</t>
  </si>
  <si>
    <t>E-Mail</t>
  </si>
  <si>
    <t>Clayton</t>
  </si>
  <si>
    <t>Abrams</t>
  </si>
  <si>
    <t>cabrams@groton.org</t>
  </si>
  <si>
    <t>Irenae</t>
  </si>
  <si>
    <t>Aigbedion</t>
  </si>
  <si>
    <t>iaigbedion@groton.org</t>
  </si>
  <si>
    <t>Sophie</t>
  </si>
  <si>
    <t>Allende-Richter</t>
  </si>
  <si>
    <t>SAllende-Richter@groton.org</t>
  </si>
  <si>
    <t>landelman</t>
  </si>
  <si>
    <t>Linda</t>
  </si>
  <si>
    <t>Andelman</t>
  </si>
  <si>
    <t>landelman@groton.org</t>
  </si>
  <si>
    <t>Andy</t>
  </si>
  <si>
    <t>Anderson</t>
  </si>
  <si>
    <t>aanderson@groton.org</t>
  </si>
  <si>
    <t>Charlotte</t>
  </si>
  <si>
    <t>canderson@groton.org</t>
  </si>
  <si>
    <t>Monika</t>
  </si>
  <si>
    <t>Andersson</t>
  </si>
  <si>
    <t>mandersson@groton.org</t>
  </si>
  <si>
    <t>Eunice</t>
  </si>
  <si>
    <t>Andrade</t>
  </si>
  <si>
    <t>eandrade@groton.org</t>
  </si>
  <si>
    <t>Eileen</t>
  </si>
  <si>
    <t>Archambault</t>
  </si>
  <si>
    <t>earchambault@groton.org</t>
  </si>
  <si>
    <t>F27580_pa</t>
  </si>
  <si>
    <t>Renee</t>
  </si>
  <si>
    <t>Bai</t>
  </si>
  <si>
    <t>rbai@groton.org</t>
  </si>
  <si>
    <t>Eric</t>
  </si>
  <si>
    <t>Baldwin</t>
  </si>
  <si>
    <t>ebaldwin@groton.org</t>
  </si>
  <si>
    <t>Mary Frances</t>
  </si>
  <si>
    <t>Bannard</t>
  </si>
  <si>
    <t>mbannard@groton.org</t>
  </si>
  <si>
    <t>Preston</t>
  </si>
  <si>
    <t>pbannard@groton.org</t>
  </si>
  <si>
    <t>Kevin</t>
  </si>
  <si>
    <t>Barnaby</t>
  </si>
  <si>
    <t>kbarnaby@groton.org</t>
  </si>
  <si>
    <t>Seth</t>
  </si>
  <si>
    <t>Battis</t>
  </si>
  <si>
    <t>sbattis@groton.org</t>
  </si>
  <si>
    <t>ChildrensCenterBB</t>
  </si>
  <si>
    <t>Brooke</t>
  </si>
  <si>
    <t>Beghin</t>
  </si>
  <si>
    <t>ccgassistantdirector@groton.org</t>
  </si>
  <si>
    <t>Brandt</t>
  </si>
  <si>
    <t>Belknap</t>
  </si>
  <si>
    <t>bbelknap@groton.org</t>
  </si>
  <si>
    <t>Stephen</t>
  </si>
  <si>
    <t>Belsky</t>
  </si>
  <si>
    <t>sbelsky@groton.org</t>
  </si>
  <si>
    <t>F12537_pa</t>
  </si>
  <si>
    <t>Peter</t>
  </si>
  <si>
    <t>Benedict</t>
  </si>
  <si>
    <t>pbenedict@groton.org</t>
  </si>
  <si>
    <t>Kim</t>
  </si>
  <si>
    <t>Beneduce</t>
  </si>
  <si>
    <t>kbeneduce@groton.org</t>
  </si>
  <si>
    <t>jbernard</t>
  </si>
  <si>
    <t>Jen</t>
  </si>
  <si>
    <t>Bernard</t>
  </si>
  <si>
    <t>jbernard@groton.org</t>
  </si>
  <si>
    <t>Horace</t>
  </si>
  <si>
    <t>Bixby</t>
  </si>
  <si>
    <t>hbixby@groton.org</t>
  </si>
  <si>
    <t>David</t>
  </si>
  <si>
    <t>Black</t>
  </si>
  <si>
    <t>dblack@groton.org</t>
  </si>
  <si>
    <t>Sarah</t>
  </si>
  <si>
    <t>Blood</t>
  </si>
  <si>
    <t>sblood@groton.org</t>
  </si>
  <si>
    <t>Hans</t>
  </si>
  <si>
    <t>Bohn</t>
  </si>
  <si>
    <t>hbohn@groton.org</t>
  </si>
  <si>
    <t>Samuel</t>
  </si>
  <si>
    <t>Bozeman</t>
  </si>
  <si>
    <t>sbozeman@groton.org</t>
  </si>
  <si>
    <t>jbrailsford</t>
  </si>
  <si>
    <t>Jason</t>
  </si>
  <si>
    <t>Brailsford</t>
  </si>
  <si>
    <t>jbrailsford@groton.org</t>
  </si>
  <si>
    <t>jbreen</t>
  </si>
  <si>
    <t>Mitch</t>
  </si>
  <si>
    <t>Breen</t>
  </si>
  <si>
    <t>jbreen@groton.org</t>
  </si>
  <si>
    <t>Patricia</t>
  </si>
  <si>
    <t>Britt</t>
  </si>
  <si>
    <t>PBritt@groton.org</t>
  </si>
  <si>
    <t>Caddy</t>
  </si>
  <si>
    <t>Brooks</t>
  </si>
  <si>
    <t>cbrooks@groton.org</t>
  </si>
  <si>
    <t>Fred</t>
  </si>
  <si>
    <t>Brussel</t>
  </si>
  <si>
    <t>fbrussel@groton.org</t>
  </si>
  <si>
    <t>Laurie</t>
  </si>
  <si>
    <t>Bryson</t>
  </si>
  <si>
    <t>lbryson@groton.org</t>
  </si>
  <si>
    <t>Bushee</t>
  </si>
  <si>
    <t>sbushee@groton.org</t>
  </si>
  <si>
    <t>Melissa</t>
  </si>
  <si>
    <t>Cahl</t>
  </si>
  <si>
    <t>mcahl@groton.org</t>
  </si>
  <si>
    <t>John</t>
  </si>
  <si>
    <t>Capen</t>
  </si>
  <si>
    <t>jcapen@groton.org</t>
  </si>
  <si>
    <t>jcarey</t>
  </si>
  <si>
    <t>Janet</t>
  </si>
  <si>
    <t>Carey</t>
  </si>
  <si>
    <t>jcarey@groton.org</t>
  </si>
  <si>
    <t>Mary</t>
  </si>
  <si>
    <t>mcarey@groton.org</t>
  </si>
  <si>
    <t>Keri</t>
  </si>
  <si>
    <t>Carvalho</t>
  </si>
  <si>
    <t>kcarvalho@groton.org</t>
  </si>
  <si>
    <t>Carolyn</t>
  </si>
  <si>
    <t>Chica</t>
  </si>
  <si>
    <t>cchica@groton.org</t>
  </si>
  <si>
    <t>Michaella</t>
  </si>
  <si>
    <t>Chung</t>
  </si>
  <si>
    <t>mchung@groton.org</t>
  </si>
  <si>
    <t>Conner</t>
  </si>
  <si>
    <t>jconner@groton.org</t>
  </si>
  <si>
    <t>F27777_pb</t>
  </si>
  <si>
    <t>Christina</t>
  </si>
  <si>
    <t>Corcoran</t>
  </si>
  <si>
    <t>ccorcoran@groton.org</t>
  </si>
  <si>
    <t>EE304905-25104</t>
  </si>
  <si>
    <t>Jed</t>
  </si>
  <si>
    <t>Coughlin</t>
  </si>
  <si>
    <t>jcoughlin@groton.org</t>
  </si>
  <si>
    <t>Emma</t>
  </si>
  <si>
    <t>Covert</t>
  </si>
  <si>
    <t>ecovert@groton.org</t>
  </si>
  <si>
    <t>pcraig</t>
  </si>
  <si>
    <t>Craig</t>
  </si>
  <si>
    <t>pcraig@groton.org</t>
  </si>
  <si>
    <t>jcrail</t>
  </si>
  <si>
    <t>Joe</t>
  </si>
  <si>
    <t>Crail</t>
  </si>
  <si>
    <t>jcrail@groton.org</t>
  </si>
  <si>
    <t>Jon</t>
  </si>
  <si>
    <t>Creamer</t>
  </si>
  <si>
    <t>jcreamer@groton.org</t>
  </si>
  <si>
    <t>Anthony</t>
  </si>
  <si>
    <t>D'Amico</t>
  </si>
  <si>
    <t>adamico@groton.org</t>
  </si>
  <si>
    <t>Barbara</t>
  </si>
  <si>
    <t>Dailey</t>
  </si>
  <si>
    <t>bdailey@groton.org</t>
  </si>
  <si>
    <t>Nishad</t>
  </si>
  <si>
    <t>Das</t>
  </si>
  <si>
    <t>ndas@groton.org</t>
  </si>
  <si>
    <t>F06946_pb</t>
  </si>
  <si>
    <t>Kirsta</t>
  </si>
  <si>
    <t>Davey</t>
  </si>
  <si>
    <t>kdavey@groton.org</t>
  </si>
  <si>
    <t>Elizabeth</t>
  </si>
  <si>
    <t>Deng</t>
  </si>
  <si>
    <t>edeng@groton.org</t>
  </si>
  <si>
    <t>Kenneth</t>
  </si>
  <si>
    <t>Dennie</t>
  </si>
  <si>
    <t>kdennie@groton.org</t>
  </si>
  <si>
    <t>Kate</t>
  </si>
  <si>
    <t>Dennison</t>
  </si>
  <si>
    <t>kdennison@groton.org</t>
  </si>
  <si>
    <t>jmiller</t>
  </si>
  <si>
    <t>Jennifer</t>
  </si>
  <si>
    <t>Derby-Miller</t>
  </si>
  <si>
    <t>jmiller@groton.org</t>
  </si>
  <si>
    <t>Jacquie</t>
  </si>
  <si>
    <t>Diffley</t>
  </si>
  <si>
    <t>jdiffley@groton.org</t>
  </si>
  <si>
    <t>Julie</t>
  </si>
  <si>
    <t>Dolan</t>
  </si>
  <si>
    <t>jdolan@groton.org</t>
  </si>
  <si>
    <t>F13835_pb</t>
  </si>
  <si>
    <t>Kristen</t>
  </si>
  <si>
    <t>Donovan</t>
  </si>
  <si>
    <t>kdonovan@groton.org</t>
  </si>
  <si>
    <t>Geneviève</t>
  </si>
  <si>
    <t>Du Paul</t>
  </si>
  <si>
    <t>gdupaul@groton.org</t>
  </si>
  <si>
    <t>tdumont</t>
  </si>
  <si>
    <t>Tim</t>
  </si>
  <si>
    <t>Dumont</t>
  </si>
  <si>
    <t>tdumont@groton.org</t>
  </si>
  <si>
    <t>Amily</t>
  </si>
  <si>
    <t>Dunlap</t>
  </si>
  <si>
    <t>adunlap@groton.org</t>
  </si>
  <si>
    <t>Shashi</t>
  </si>
  <si>
    <t>Dwarakanath-ji</t>
  </si>
  <si>
    <t>sdwarakanath-ji@groton.org</t>
  </si>
  <si>
    <t>heldredge</t>
  </si>
  <si>
    <t>Heather</t>
  </si>
  <si>
    <t>Eldredge</t>
  </si>
  <si>
    <t>heldredge@groton.org</t>
  </si>
  <si>
    <t>Dean</t>
  </si>
  <si>
    <t>Ellerton</t>
  </si>
  <si>
    <t>dellerton@groton.org</t>
  </si>
  <si>
    <t>Harry</t>
  </si>
  <si>
    <t>Faculty`</t>
  </si>
  <si>
    <t>hfaculty@groton.org</t>
  </si>
  <si>
    <t>Diana</t>
  </si>
  <si>
    <t>Fage</t>
  </si>
  <si>
    <t>dfage@groton.org</t>
  </si>
  <si>
    <t>Fernández</t>
  </si>
  <si>
    <t>sfernandez@groton.org</t>
  </si>
  <si>
    <t>Abe</t>
  </si>
  <si>
    <t>Finch</t>
  </si>
  <si>
    <t>afinch@groton.org</t>
  </si>
  <si>
    <t>Blake</t>
  </si>
  <si>
    <t>Fitch Dion</t>
  </si>
  <si>
    <t>jdion@groton.org</t>
  </si>
  <si>
    <t>Harold</t>
  </si>
  <si>
    <t>Francis</t>
  </si>
  <si>
    <t>hfrancis@groton.org</t>
  </si>
  <si>
    <t>Abby</t>
  </si>
  <si>
    <t>Frantz</t>
  </si>
  <si>
    <t>afrantz@groton.org</t>
  </si>
  <si>
    <t>Sheilaann</t>
  </si>
  <si>
    <t>Fritz-Ellis</t>
  </si>
  <si>
    <t>sfritzellis@groton.org</t>
  </si>
  <si>
    <t>Fry</t>
  </si>
  <si>
    <t>pfry@groton.org</t>
  </si>
  <si>
    <t>Jamie</t>
  </si>
  <si>
    <t>Funnell</t>
  </si>
  <si>
    <t>jfunnell@groton.org</t>
  </si>
  <si>
    <t>Daniel</t>
  </si>
  <si>
    <t>Galipeault</t>
  </si>
  <si>
    <t>dgalipeault@groton.org</t>
  </si>
  <si>
    <t>bgardner</t>
  </si>
  <si>
    <t>Becky</t>
  </si>
  <si>
    <t>Gardner</t>
  </si>
  <si>
    <t>bgardner@groton.org</t>
  </si>
  <si>
    <t>Nicholas</t>
  </si>
  <si>
    <t>Gargone</t>
  </si>
  <si>
    <t>ngargone@groton.org</t>
  </si>
  <si>
    <t>dgavel</t>
  </si>
  <si>
    <t>Diane</t>
  </si>
  <si>
    <t>Gavel</t>
  </si>
  <si>
    <t>dgavel@groton.org</t>
  </si>
  <si>
    <t>Lindsey</t>
  </si>
  <si>
    <t>Georgoulis</t>
  </si>
  <si>
    <t>lgeorgoulis@groton.org</t>
  </si>
  <si>
    <t>P1b873009120</t>
  </si>
  <si>
    <t>Gerighty</t>
  </si>
  <si>
    <t>kgerighty@groton.org</t>
  </si>
  <si>
    <t>Paul</t>
  </si>
  <si>
    <t>Giacobbe</t>
  </si>
  <si>
    <t>pgiacobbe@groton.org</t>
  </si>
  <si>
    <t>Scott</t>
  </si>
  <si>
    <t>Giampetruzzi</t>
  </si>
  <si>
    <t>sgiampetruzzi@groton.org</t>
  </si>
  <si>
    <t>Sabrina</t>
  </si>
  <si>
    <t>Gilchrist</t>
  </si>
  <si>
    <t>sgilchrist@groton.org</t>
  </si>
  <si>
    <t>RE13018</t>
  </si>
  <si>
    <t>Mike</t>
  </si>
  <si>
    <t>Gnozzio</t>
  </si>
  <si>
    <t>mgnozzio@groton.org</t>
  </si>
  <si>
    <t>Ian</t>
  </si>
  <si>
    <t>Gracey</t>
  </si>
  <si>
    <t>igracey@groton.org</t>
  </si>
  <si>
    <t>Martha</t>
  </si>
  <si>
    <t>mgracey@groton.org</t>
  </si>
  <si>
    <t>Melinda</t>
  </si>
  <si>
    <t>Graham</t>
  </si>
  <si>
    <t>mgraham@groton.org</t>
  </si>
  <si>
    <t>Alix</t>
  </si>
  <si>
    <t>Gray</t>
  </si>
  <si>
    <t>agray@groton.org</t>
  </si>
  <si>
    <t>Alexander</t>
  </si>
  <si>
    <t>Greene</t>
  </si>
  <si>
    <t>wgreene@groton.org</t>
  </si>
  <si>
    <t>Vladimir</t>
  </si>
  <si>
    <t>Gurin</t>
  </si>
  <si>
    <t>vgurin@groton.org</t>
  </si>
  <si>
    <t>Gareth</t>
  </si>
  <si>
    <t>Hadyk-DeLodder</t>
  </si>
  <si>
    <t>ghadyk-delodder@groton.org</t>
  </si>
  <si>
    <t>P1a_271278521</t>
  </si>
  <si>
    <t>Bert</t>
  </si>
  <si>
    <t>Hall</t>
  </si>
  <si>
    <t>ahall@groton.org</t>
  </si>
  <si>
    <t>Alison</t>
  </si>
  <si>
    <t>Hamlin</t>
  </si>
  <si>
    <t>ahamlin@groton.org</t>
  </si>
  <si>
    <t>Nicole</t>
  </si>
  <si>
    <t>Harris</t>
  </si>
  <si>
    <t>nharris@groton.org</t>
  </si>
  <si>
    <t>jhart</t>
  </si>
  <si>
    <t>Jessica</t>
  </si>
  <si>
    <t>Hart</t>
  </si>
  <si>
    <t>jhart@groton.org</t>
  </si>
  <si>
    <t>healthcenter</t>
  </si>
  <si>
    <t>The</t>
  </si>
  <si>
    <t>Health Center</t>
  </si>
  <si>
    <t>healthcenter@groton.org</t>
  </si>
  <si>
    <t>ghefler</t>
  </si>
  <si>
    <t>Greg</t>
  </si>
  <si>
    <t>Hefler</t>
  </si>
  <si>
    <t>ghefler@groton.org</t>
  </si>
  <si>
    <t>Jay</t>
  </si>
  <si>
    <t>Herlihy</t>
  </si>
  <si>
    <t>jherlihy@groton.org</t>
  </si>
  <si>
    <t>Shawn</t>
  </si>
  <si>
    <t>Hillman</t>
  </si>
  <si>
    <t>shillman@groton.org</t>
  </si>
  <si>
    <t>Ho</t>
  </si>
  <si>
    <t>jho@groton.org</t>
  </si>
  <si>
    <t>Ryan</t>
  </si>
  <si>
    <t>Holmes</t>
  </si>
  <si>
    <t>rholmes@groton.org</t>
  </si>
  <si>
    <t>rhummel</t>
  </si>
  <si>
    <t>Hummel</t>
  </si>
  <si>
    <t>rhummel@groton.org</t>
  </si>
  <si>
    <t>F20390_pb</t>
  </si>
  <si>
    <t>Celene</t>
  </si>
  <si>
    <t>Ibrahim</t>
  </si>
  <si>
    <t>cibrahim@groton.org</t>
  </si>
  <si>
    <t>Piyarat</t>
  </si>
  <si>
    <t>Intachim-Kaufman</t>
  </si>
  <si>
    <t>pkaufman@groton.org</t>
  </si>
  <si>
    <t xml:space="preserve">Midori </t>
  </si>
  <si>
    <t xml:space="preserve">Ishizuka </t>
  </si>
  <si>
    <t>mishizuka@groton.org</t>
  </si>
  <si>
    <t>Susan</t>
  </si>
  <si>
    <t>Jensen</t>
  </si>
  <si>
    <t>sjensen@groton.org</t>
  </si>
  <si>
    <t>Shannon</t>
  </si>
  <si>
    <t>Jin</t>
  </si>
  <si>
    <t>sjin@groton.org</t>
  </si>
  <si>
    <t>Joshua</t>
  </si>
  <si>
    <t>Jordan</t>
  </si>
  <si>
    <t>jjordan@groton.org</t>
  </si>
  <si>
    <t>Lyne</t>
  </si>
  <si>
    <t>Joseph</t>
  </si>
  <si>
    <t>ljoseph@groton.org</t>
  </si>
  <si>
    <t>Kane</t>
  </si>
  <si>
    <t>jkane@groton.org</t>
  </si>
  <si>
    <t>F12392_pb</t>
  </si>
  <si>
    <t>Victoria</t>
  </si>
  <si>
    <t>Kauffman</t>
  </si>
  <si>
    <t>victoriakoifman@gmail.com</t>
  </si>
  <si>
    <t>Keeling</t>
  </si>
  <si>
    <t>jkeeling@groton.org</t>
  </si>
  <si>
    <t>Kelly</t>
  </si>
  <si>
    <t>jkelly@groton.org</t>
  </si>
  <si>
    <t>Sandy</t>
  </si>
  <si>
    <t>skelly@groton.org</t>
  </si>
  <si>
    <t>Keough</t>
  </si>
  <si>
    <t>newfound33@gmail.com</t>
  </si>
  <si>
    <t>Sean</t>
  </si>
  <si>
    <t>Kerrigan</t>
  </si>
  <si>
    <t>skerrigan@groton.org</t>
  </si>
  <si>
    <t>Kenji</t>
  </si>
  <si>
    <t>Kikuchi</t>
  </si>
  <si>
    <t>kkikuchi@groton.org</t>
  </si>
  <si>
    <t>Kiley</t>
  </si>
  <si>
    <t>jkiley@groton.org</t>
  </si>
  <si>
    <t>gking</t>
  </si>
  <si>
    <t>Giulia</t>
  </si>
  <si>
    <t>King</t>
  </si>
  <si>
    <t>gking@groton.org</t>
  </si>
  <si>
    <t>Franck</t>
  </si>
  <si>
    <t>Koffi</t>
  </si>
  <si>
    <t>fkoffi@groton.org</t>
  </si>
  <si>
    <t>Nina</t>
  </si>
  <si>
    <t>Krasnoff</t>
  </si>
  <si>
    <t>nkrasnoff@groton.org</t>
  </si>
  <si>
    <t>Katie</t>
  </si>
  <si>
    <t>Kreider</t>
  </si>
  <si>
    <t>kkreider@groton.org</t>
  </si>
  <si>
    <t>Clifford</t>
  </si>
  <si>
    <t>Kurker</t>
  </si>
  <si>
    <t>ckurker@groton.org</t>
  </si>
  <si>
    <t>rlalli</t>
  </si>
  <si>
    <t>Rita</t>
  </si>
  <si>
    <t>Lalli</t>
  </si>
  <si>
    <t>rlalli@groton.org</t>
  </si>
  <si>
    <t>Nathan</t>
  </si>
  <si>
    <t>Lamarre-Vincent</t>
  </si>
  <si>
    <t>nlamarrevincent@groton.org</t>
  </si>
  <si>
    <t>Tommy</t>
  </si>
  <si>
    <t>Lamont</t>
  </si>
  <si>
    <t>tlamont@groton.org</t>
  </si>
  <si>
    <t>Mary Ann</t>
  </si>
  <si>
    <t>Lanier</t>
  </si>
  <si>
    <t>mlanier@groton.org</t>
  </si>
  <si>
    <t>Leahy</t>
  </si>
  <si>
    <t>sleahy@groton.org</t>
  </si>
  <si>
    <t>jlebet</t>
  </si>
  <si>
    <t>Judy</t>
  </si>
  <si>
    <t>Lebet</t>
  </si>
  <si>
    <t>jlebet@groton.org</t>
  </si>
  <si>
    <t xml:space="preserve">Zachary		</t>
  </si>
  <si>
    <t>Lebowitz</t>
  </si>
  <si>
    <t>zlebowitz@groton.org</t>
  </si>
  <si>
    <t>rleclerc</t>
  </si>
  <si>
    <t>Russell</t>
  </si>
  <si>
    <t>Leclerc</t>
  </si>
  <si>
    <t>rleclerc@groton.org</t>
  </si>
  <si>
    <t>Soo</t>
  </si>
  <si>
    <t>Lee-Martone</t>
  </si>
  <si>
    <t>smartone@groton.org</t>
  </si>
  <si>
    <t>Kathy</t>
  </si>
  <si>
    <t>Leggat</t>
  </si>
  <si>
    <t>kleggat@groton.org</t>
  </si>
  <si>
    <t>LeRoy</t>
  </si>
  <si>
    <t>kleroy@groton.org</t>
  </si>
  <si>
    <t>tleroy@groton.org</t>
  </si>
  <si>
    <t>ChildrensCenterML</t>
  </si>
  <si>
    <t>Levin</t>
  </si>
  <si>
    <t>director.at.ccg@gmail.com</t>
  </si>
  <si>
    <t>Tyler</t>
  </si>
  <si>
    <t>Lindquist</t>
  </si>
  <si>
    <t>tlindquist@groton.org</t>
  </si>
  <si>
    <t xml:space="preserve">Grace </t>
  </si>
  <si>
    <t>Llodra</t>
  </si>
  <si>
    <t>gllodra@groton.org</t>
  </si>
  <si>
    <t>Bob</t>
  </si>
  <si>
    <t>Low</t>
  </si>
  <si>
    <t>rlow@groton.org</t>
  </si>
  <si>
    <t>Zachary</t>
  </si>
  <si>
    <t>Lubinski</t>
  </si>
  <si>
    <t>zachary.lubinski@gmail.com</t>
  </si>
  <si>
    <t>Lyons</t>
  </si>
  <si>
    <t>jlyons@groton.org</t>
  </si>
  <si>
    <t>Allison</t>
  </si>
  <si>
    <t>MacBride</t>
  </si>
  <si>
    <t>amacbride@groton.org</t>
  </si>
  <si>
    <t>MacEachern</t>
  </si>
  <si>
    <t>jmaceachern@groton.org</t>
  </si>
  <si>
    <t>Machan</t>
  </si>
  <si>
    <t>kmachan@groton.org</t>
  </si>
  <si>
    <t>Mark</t>
  </si>
  <si>
    <t>mmachan@groton.org</t>
  </si>
  <si>
    <t>Aleah</t>
  </si>
  <si>
    <t>MacKay</t>
  </si>
  <si>
    <t>amackay@groton.org</t>
  </si>
  <si>
    <t>jmacmillan</t>
  </si>
  <si>
    <t>MacMillan</t>
  </si>
  <si>
    <t>jmacmillan@groton.org</t>
  </si>
  <si>
    <t>Jazimina</t>
  </si>
  <si>
    <t xml:space="preserve">MacNeil </t>
  </si>
  <si>
    <t>jmacneil@groton.org</t>
  </si>
  <si>
    <t>Maher</t>
  </si>
  <si>
    <t>smaher@groton.org</t>
  </si>
  <si>
    <t>hmamis</t>
  </si>
  <si>
    <t>Hillary</t>
  </si>
  <si>
    <t>Mamis</t>
  </si>
  <si>
    <t>hmamis@groton.org</t>
  </si>
  <si>
    <t>Temba</t>
  </si>
  <si>
    <t>Maqubela</t>
  </si>
  <si>
    <t>tmaqubela@groton.org</t>
  </si>
  <si>
    <t>Vuyelwa</t>
  </si>
  <si>
    <t>vmaqubela@groton.org</t>
  </si>
  <si>
    <t>jmargarita</t>
  </si>
  <si>
    <t>Margarita</t>
  </si>
  <si>
    <t>jmargarita@groton.org</t>
  </si>
  <si>
    <t>Paula</t>
  </si>
  <si>
    <t>Marks</t>
  </si>
  <si>
    <t>pmarks@groton.org</t>
  </si>
  <si>
    <t>Amy</t>
  </si>
  <si>
    <t>Martin-Nelson</t>
  </si>
  <si>
    <t>amartinnelson@groton.org</t>
  </si>
  <si>
    <t>Anna</t>
  </si>
  <si>
    <t>Martinez</t>
  </si>
  <si>
    <t>amartinez@groton.org</t>
  </si>
  <si>
    <t>jmartinez@groton.org</t>
  </si>
  <si>
    <t>Matthews</t>
  </si>
  <si>
    <t>jmatthews@groton.org</t>
  </si>
  <si>
    <t>Camille</t>
  </si>
  <si>
    <t>Mawhinney</t>
  </si>
  <si>
    <t>cmawhinney@groton.org</t>
  </si>
  <si>
    <t>rmazzaferro</t>
  </si>
  <si>
    <t>Ron</t>
  </si>
  <si>
    <t>Mazzaferro</t>
  </si>
  <si>
    <t>rmazzaferro@groton.org</t>
  </si>
  <si>
    <t>McGillicuddy</t>
  </si>
  <si>
    <t>pmcgillicuddy@groton.org</t>
  </si>
  <si>
    <t>Paige</t>
  </si>
  <si>
    <t>McGrath</t>
  </si>
  <si>
    <t>pmcgrath@groton.org</t>
  </si>
  <si>
    <t>Catie</t>
  </si>
  <si>
    <t>McNeil</t>
  </si>
  <si>
    <t>cmcneil@groton.org</t>
  </si>
  <si>
    <t>Melchior</t>
  </si>
  <si>
    <t>mmelchior@groton.org</t>
  </si>
  <si>
    <t>Jim</t>
  </si>
  <si>
    <t>Mellen</t>
  </si>
  <si>
    <t>jmellen@groton.org</t>
  </si>
  <si>
    <t>Michaels</t>
  </si>
  <si>
    <t>mmichaels@groton.org</t>
  </si>
  <si>
    <t>Lynne</t>
  </si>
  <si>
    <t>Miller</t>
  </si>
  <si>
    <t>lmiller@groton.org</t>
  </si>
  <si>
    <t>sminer</t>
  </si>
  <si>
    <t>Steve</t>
  </si>
  <si>
    <t>Miner</t>
  </si>
  <si>
    <t>sminer@groton.org</t>
  </si>
  <si>
    <t>Chris</t>
  </si>
  <si>
    <t>Moisan</t>
  </si>
  <si>
    <t>cmoisan@groton.org</t>
  </si>
  <si>
    <t>Bridget</t>
  </si>
  <si>
    <t>Moore</t>
  </si>
  <si>
    <t>bmoore@groton.org</t>
  </si>
  <si>
    <t>F27777_pa</t>
  </si>
  <si>
    <t>Dan</t>
  </si>
  <si>
    <t>Moriarty</t>
  </si>
  <si>
    <t>dmoriarty@groton.org</t>
  </si>
  <si>
    <t>Murchie</t>
  </si>
  <si>
    <t>jmurchie@groton.org</t>
  </si>
  <si>
    <t>Murray</t>
  </si>
  <si>
    <t>dmurray@groton.org</t>
  </si>
  <si>
    <t>Lisa</t>
  </si>
  <si>
    <t>lmurray@groton.org</t>
  </si>
  <si>
    <t>Jeff</t>
  </si>
  <si>
    <t>Nelson</t>
  </si>
  <si>
    <t>jnelson@groton.org</t>
  </si>
  <si>
    <t>ChildrensCenterJN</t>
  </si>
  <si>
    <t>Joanna</t>
  </si>
  <si>
    <t>joanna.nelson@theccg.org</t>
  </si>
  <si>
    <t>Newcomb</t>
  </si>
  <si>
    <t>pnewcomb@groton.org</t>
  </si>
  <si>
    <t>Brittany</t>
  </si>
  <si>
    <t>Newton</t>
  </si>
  <si>
    <t>bnewton@groton.org</t>
  </si>
  <si>
    <t>Jacquelyn</t>
  </si>
  <si>
    <t>Nolan</t>
  </si>
  <si>
    <t>jnolan@groton.org</t>
  </si>
  <si>
    <t>North</t>
  </si>
  <si>
    <t>rnorth@groton.org</t>
  </si>
  <si>
    <t>O'Donnell</t>
  </si>
  <si>
    <t>modonnell@groton.org</t>
  </si>
  <si>
    <t>rodonnell@groton.org</t>
  </si>
  <si>
    <t>F26426_pb</t>
  </si>
  <si>
    <t>Maureen</t>
  </si>
  <si>
    <t>O'Neil-Britt</t>
  </si>
  <si>
    <t>moneil-britt@groton.org</t>
  </si>
  <si>
    <t>Jack</t>
  </si>
  <si>
    <t>O'Neill</t>
  </si>
  <si>
    <t>joneill@groton.org</t>
  </si>
  <si>
    <t xml:space="preserve">Lisa		</t>
  </si>
  <si>
    <t>loneill@groton.org</t>
  </si>
  <si>
    <t>Katherine</t>
  </si>
  <si>
    <t>O'Shea</t>
  </si>
  <si>
    <t>koshea@groton.org</t>
  </si>
  <si>
    <t>Patrice</t>
  </si>
  <si>
    <t>Olivar</t>
  </si>
  <si>
    <t>polivar@groton.org</t>
  </si>
  <si>
    <t>kolsen</t>
  </si>
  <si>
    <t>Kyle</t>
  </si>
  <si>
    <t>Olsen</t>
  </si>
  <si>
    <t>kolsen@groton.org</t>
  </si>
  <si>
    <t>routridge</t>
  </si>
  <si>
    <t>Robin</t>
  </si>
  <si>
    <t>Outridge</t>
  </si>
  <si>
    <t>routridge@groton.org</t>
  </si>
  <si>
    <t>Aaron</t>
  </si>
  <si>
    <t>Packard</t>
  </si>
  <si>
    <t>apackard@groton.org</t>
  </si>
  <si>
    <t>45526_pb</t>
  </si>
  <si>
    <t>Cola</t>
  </si>
  <si>
    <t>Parker</t>
  </si>
  <si>
    <t>cparker@groton.org</t>
  </si>
  <si>
    <t>Patterson</t>
  </si>
  <si>
    <t>spatterson@groton.org</t>
  </si>
  <si>
    <t>Frances</t>
  </si>
  <si>
    <t>Perez</t>
  </si>
  <si>
    <t>pperez@groton.org</t>
  </si>
  <si>
    <t>Libby</t>
  </si>
  <si>
    <t>Petroskey</t>
  </si>
  <si>
    <t>lpetroskey@groton.org</t>
  </si>
  <si>
    <t>Lizzie</t>
  </si>
  <si>
    <t>Phan</t>
  </si>
  <si>
    <t>ephan@groton.org</t>
  </si>
  <si>
    <t>Margaret</t>
  </si>
  <si>
    <t>Phillips</t>
  </si>
  <si>
    <t>maphillips@groton.org</t>
  </si>
  <si>
    <t>Jane</t>
  </si>
  <si>
    <t>Pick-a-time (account user)</t>
  </si>
  <si>
    <t>ipierce</t>
  </si>
  <si>
    <t>Irm</t>
  </si>
  <si>
    <t>Pierce</t>
  </si>
  <si>
    <t>ipierce@groton.org</t>
  </si>
  <si>
    <t>Cort</t>
  </si>
  <si>
    <t>Pomeroy</t>
  </si>
  <si>
    <t>cpomeroy@groton.org</t>
  </si>
  <si>
    <t>dprendiville</t>
  </si>
  <si>
    <t>Prendiville</t>
  </si>
  <si>
    <t>dprendiville@groton.org</t>
  </si>
  <si>
    <t>Andrew</t>
  </si>
  <si>
    <t>Price</t>
  </si>
  <si>
    <t>aprice@groton.org</t>
  </si>
  <si>
    <t>Dave</t>
  </si>
  <si>
    <t>Prockop</t>
  </si>
  <si>
    <t>dprockop@groton.org</t>
  </si>
  <si>
    <t>EE304905-45234</t>
  </si>
  <si>
    <t>Hope</t>
  </si>
  <si>
    <t>hprockop@groton.org</t>
  </si>
  <si>
    <t>Radley</t>
  </si>
  <si>
    <t>hradley@groton.org</t>
  </si>
  <si>
    <t>Calvin</t>
  </si>
  <si>
    <t>Rambacher</t>
  </si>
  <si>
    <t>crambacher@groton.org</t>
  </si>
  <si>
    <t>jraney</t>
  </si>
  <si>
    <t>Raney</t>
  </si>
  <si>
    <t>jraney@groton.org</t>
  </si>
  <si>
    <t>Erin</t>
  </si>
  <si>
    <t>Rauker</t>
  </si>
  <si>
    <t>erauker@groton.org</t>
  </si>
  <si>
    <t>F25085_pb</t>
  </si>
  <si>
    <t>Read</t>
  </si>
  <si>
    <t>aread@groton.org</t>
  </si>
  <si>
    <t>drecchia</t>
  </si>
  <si>
    <t>Deanna</t>
  </si>
  <si>
    <t>Recchia</t>
  </si>
  <si>
    <t>drecchia@groton.org</t>
  </si>
  <si>
    <t>criccio</t>
  </si>
  <si>
    <t>Cindy</t>
  </si>
  <si>
    <t>Riccio</t>
  </si>
  <si>
    <t>criccio@groton.org</t>
  </si>
  <si>
    <t>lrichmond</t>
  </si>
  <si>
    <t>Laura</t>
  </si>
  <si>
    <t>Richmond</t>
  </si>
  <si>
    <t>lrichmond@groton.org</t>
  </si>
  <si>
    <t xml:space="preserve">Brian		</t>
  </si>
  <si>
    <t>Rigali</t>
  </si>
  <si>
    <t>brian.d.rigali@gmail.com</t>
  </si>
  <si>
    <t>F29070_pa</t>
  </si>
  <si>
    <t>Bill</t>
  </si>
  <si>
    <t>Riley</t>
  </si>
  <si>
    <t>wriley@groton.org</t>
  </si>
  <si>
    <t>sriley@groton.org</t>
  </si>
  <si>
    <t>Maria</t>
  </si>
  <si>
    <t xml:space="preserve">Rindenello-Parker	</t>
  </si>
  <si>
    <t>MRindenello-Parker@groton.org</t>
  </si>
  <si>
    <t>srivetts</t>
  </si>
  <si>
    <t>Sandra</t>
  </si>
  <si>
    <t>Rivetts</t>
  </si>
  <si>
    <t>srivetts@groton.org</t>
  </si>
  <si>
    <t>Benjamin</t>
  </si>
  <si>
    <t>Robb</t>
  </si>
  <si>
    <t>brobb@groton.org</t>
  </si>
  <si>
    <t>Zulma</t>
  </si>
  <si>
    <t>Romero</t>
  </si>
  <si>
    <t>ZRomero@groton.org</t>
  </si>
  <si>
    <t>Julia</t>
  </si>
  <si>
    <t>Rowland</t>
  </si>
  <si>
    <t>jrowland@groton.org</t>
  </si>
  <si>
    <t>pryan@groton.org</t>
  </si>
  <si>
    <t>asaball</t>
  </si>
  <si>
    <t>Saball</t>
  </si>
  <si>
    <t>asaball@groton.org</t>
  </si>
  <si>
    <t>Sales</t>
  </si>
  <si>
    <t>lsales@groton.org</t>
  </si>
  <si>
    <t>Matt</t>
  </si>
  <si>
    <t>Salvanelli</t>
  </si>
  <si>
    <t>msalvanelli@groton.org</t>
  </si>
  <si>
    <t>Sam</t>
  </si>
  <si>
    <t>Sanders</t>
  </si>
  <si>
    <t>ssanders@groton.org</t>
  </si>
  <si>
    <t>Monica</t>
  </si>
  <si>
    <t>Sanford</t>
  </si>
  <si>
    <t>msanford@groton.org</t>
  </si>
  <si>
    <t>Admin</t>
  </si>
  <si>
    <t>SchoolCal</t>
  </si>
  <si>
    <t>schoolcal@groton.org</t>
  </si>
  <si>
    <t>Sravani</t>
  </si>
  <si>
    <t>Sen-Das</t>
  </si>
  <si>
    <t>ssendas@groton.org</t>
  </si>
  <si>
    <t>Ann</t>
  </si>
  <si>
    <t>Simeone</t>
  </si>
  <si>
    <t>asimeone@groton.org</t>
  </si>
  <si>
    <t>cysmith</t>
  </si>
  <si>
    <t>Smith</t>
  </si>
  <si>
    <t>cysmith@groton.org</t>
  </si>
  <si>
    <t>Greg.Smith</t>
  </si>
  <si>
    <t>Greg.Smith@groton.org</t>
  </si>
  <si>
    <t>Hallie</t>
  </si>
  <si>
    <t>hlsmith@groton.org</t>
  </si>
  <si>
    <t>jsmotherman</t>
  </si>
  <si>
    <t>Smotherman</t>
  </si>
  <si>
    <t>jsmotherman@groton.org</t>
  </si>
  <si>
    <t>Spierer</t>
  </si>
  <si>
    <t>espierer@groton.org</t>
  </si>
  <si>
    <t>jbownfeld</t>
  </si>
  <si>
    <t>jspierer@groton.org</t>
  </si>
  <si>
    <t>P1b_432256123</t>
  </si>
  <si>
    <t>Spring</t>
  </si>
  <si>
    <t>rspring@groton.org</t>
  </si>
  <si>
    <t>St. Laurent</t>
  </si>
  <si>
    <t>mstlaurent@groton.org</t>
  </si>
  <si>
    <t>Rebecca</t>
  </si>
  <si>
    <t>Stanton</t>
  </si>
  <si>
    <t>rstanton@groton.org</t>
  </si>
  <si>
    <t>Berit</t>
  </si>
  <si>
    <t>Strong</t>
  </si>
  <si>
    <t>bstrong@groton.org</t>
  </si>
  <si>
    <t>Marcia</t>
  </si>
  <si>
    <t>Styskal</t>
  </si>
  <si>
    <t>mstyskal@groton.org</t>
  </si>
  <si>
    <t>Lteduits</t>
  </si>
  <si>
    <t>teDuits</t>
  </si>
  <si>
    <t>lteduits@groton.org</t>
  </si>
  <si>
    <t>ctemerson</t>
  </si>
  <si>
    <t>Christopher</t>
  </si>
  <si>
    <t>Temerson</t>
  </si>
  <si>
    <t>ctemerson@groton.org</t>
  </si>
  <si>
    <t>Timothy</t>
  </si>
  <si>
    <t>Terranella</t>
  </si>
  <si>
    <t>tterranella@groton.org</t>
  </si>
  <si>
    <t>RH</t>
  </si>
  <si>
    <t>TestUser</t>
  </si>
  <si>
    <t>rh-testuser@groton.org</t>
  </si>
  <si>
    <t>Gloria</t>
  </si>
  <si>
    <t>Titcomb</t>
  </si>
  <si>
    <t>gtitcomb@groton.org</t>
  </si>
  <si>
    <t>jtorres</t>
  </si>
  <si>
    <t>Torres</t>
  </si>
  <si>
    <t>jtorres@groton.org</t>
  </si>
  <si>
    <t>Tracy</t>
  </si>
  <si>
    <t>ktracy@groton.org</t>
  </si>
  <si>
    <t>F16008_pb</t>
  </si>
  <si>
    <t>Phuong</t>
  </si>
  <si>
    <t>Trieu-Hindle</t>
  </si>
  <si>
    <t>ntrieu-hindle@groton.org</t>
  </si>
  <si>
    <t>Van Pelt</t>
  </si>
  <si>
    <t>hvanpelt@groton.org</t>
  </si>
  <si>
    <t>Brenda</t>
  </si>
  <si>
    <t>Vandal</t>
  </si>
  <si>
    <t>bvandal@groton.org</t>
  </si>
  <si>
    <t>Fanny</t>
  </si>
  <si>
    <t>Vera de Viacava</t>
  </si>
  <si>
    <t>fviacava@groton.org</t>
  </si>
  <si>
    <t>Luis</t>
  </si>
  <si>
    <t>Viacava</t>
  </si>
  <si>
    <t>lviacava@groton.org</t>
  </si>
  <si>
    <t>Meg</t>
  </si>
  <si>
    <t>Vyas</t>
  </si>
  <si>
    <t>mvyas@groton.org</t>
  </si>
  <si>
    <t>Walker</t>
  </si>
  <si>
    <t>lwalker@groton.org</t>
  </si>
  <si>
    <t>Alec</t>
  </si>
  <si>
    <t>Wall</t>
  </si>
  <si>
    <t>awall@groton.org</t>
  </si>
  <si>
    <t>Samantha</t>
  </si>
  <si>
    <t>swall@groton.org</t>
  </si>
  <si>
    <t>Kellie</t>
  </si>
  <si>
    <t>Walsh</t>
  </si>
  <si>
    <t>kwalsh@groton.org</t>
  </si>
  <si>
    <t>Camden</t>
  </si>
  <si>
    <t>Ward</t>
  </si>
  <si>
    <t>cward@groton.org</t>
  </si>
  <si>
    <t>Angelo</t>
  </si>
  <si>
    <t>Weber</t>
  </si>
  <si>
    <t>aweber@groton.org</t>
  </si>
  <si>
    <t>ewetterwald@groton.org</t>
  </si>
  <si>
    <t>Ed</t>
  </si>
  <si>
    <t>Wetterwald</t>
  </si>
  <si>
    <t>Nat</t>
  </si>
  <si>
    <t>White</t>
  </si>
  <si>
    <t>NWhite@groton.org</t>
  </si>
  <si>
    <t>Azmar</t>
  </si>
  <si>
    <t>Williams</t>
  </si>
  <si>
    <t>awilliams@groton.org</t>
  </si>
  <si>
    <t>A46314</t>
  </si>
  <si>
    <t>Brian</t>
  </si>
  <si>
    <t>Xiao</t>
  </si>
  <si>
    <t>bxiao@groton.org</t>
  </si>
  <si>
    <t>lyeaton</t>
  </si>
  <si>
    <t>Yeaton</t>
  </si>
  <si>
    <t>lyeaton@groton.org</t>
  </si>
  <si>
    <t>Caley</t>
  </si>
  <si>
    <t>Zannoni</t>
  </si>
  <si>
    <t>czannoni@groton.org</t>
  </si>
  <si>
    <t>Kaitlyn</t>
  </si>
  <si>
    <t>Ziegler</t>
  </si>
  <si>
    <t>kziegler@groton.org</t>
  </si>
  <si>
    <t>azincke</t>
  </si>
  <si>
    <t>Zinck</t>
  </si>
  <si>
    <t>azincke@groton.org</t>
  </si>
  <si>
    <t>Advisor First Name</t>
  </si>
  <si>
    <t>Advisor Last Name</t>
  </si>
  <si>
    <t>Description</t>
  </si>
  <si>
    <t>Inactive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</si>
  <si>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</si>
  <si>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</si>
  <si>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</si>
  <si>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</si>
  <si>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</si>
  <si>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</si>
  <si>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</si>
  <si>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</si>
  <si>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Religious Studies and Philosophy</t>
  </si>
  <si>
    <t>History and Social Science</t>
  </si>
  <si>
    <t>Theater and Dance</t>
  </si>
  <si>
    <t>Visual Arts</t>
  </si>
  <si>
    <t>Music</t>
  </si>
  <si>
    <t>Non-Departmental</t>
  </si>
  <si>
    <t>First name</t>
  </si>
  <si>
    <t>School Year</t>
  </si>
  <si>
    <t>Term Description</t>
  </si>
  <si>
    <t>Course Title</t>
  </si>
  <si>
    <t>Group Identifier</t>
  </si>
  <si>
    <t>Term name</t>
  </si>
  <si>
    <t>Course Length</t>
  </si>
  <si>
    <t>Enrolled</t>
  </si>
  <si>
    <t>Dropped</t>
  </si>
  <si>
    <t>Changed Sections</t>
  </si>
  <si>
    <t>End Date</t>
  </si>
  <si>
    <t>Credits attempted</t>
  </si>
  <si>
    <t>Credits Earned</t>
  </si>
  <si>
    <t/>
  </si>
  <si>
    <t>audit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</si>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</sst>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color rgb="FFCCCCCC"/>
      <name val="Arial"/>
      <scheme val="minor"/>
    </font>
    <font>
      <color rgb="FFCCCCCC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6" numFmtId="0" xfId="0" applyAlignment="1" applyFont="1">
      <alignment readingOrder="0" shrinkToFit="0" wrapText="1"/>
    </xf>
    <xf borderId="0" fillId="5" fontId="6" numFmtId="0" xfId="0" applyFont="1"/>
    <xf borderId="0" fillId="7" fontId="5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5" fontId="7" numFmtId="0" xfId="0" applyFont="1"/>
    <xf borderId="0" fillId="7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5" fontId="8" numFmtId="0" xfId="0" applyFont="1"/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9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5" numFmtId="0" xfId="0" applyAlignment="1" applyFont="1">
      <alignment shrinkToFit="0" vertical="top" wrapText="1"/>
    </xf>
    <xf borderId="0" fillId="4" fontId="10" numFmtId="0" xfId="0" applyAlignment="1" applyFont="1">
      <alignment readingOrder="0"/>
    </xf>
    <xf borderId="0" fillId="2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2" fontId="5" numFmtId="0" xfId="0" applyAlignment="1" applyFont="1">
      <alignment horizontal="right" readingOrder="0" shrinkToFit="0" vertical="top" wrapText="1"/>
    </xf>
    <xf borderId="0" fillId="4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5" fontId="5" numFmtId="0" xfId="0" applyAlignment="1" applyFont="1">
      <alignment readingOrder="0" shrinkToFit="0" wrapText="0"/>
    </xf>
    <xf borderId="0" fillId="5" fontId="2" numFmtId="0" xfId="0" applyAlignment="1" applyFont="1">
      <alignment shrinkToFit="0" wrapText="0"/>
    </xf>
    <xf borderId="0" fillId="2" fontId="5" numFmtId="0" xfId="0" applyAlignment="1" applyFont="1">
      <alignment horizontal="right" readingOrder="0" shrinkToFit="0" wrapText="1"/>
    </xf>
    <xf borderId="0" fillId="2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2" fontId="2" numFmtId="165" xfId="0" applyAlignment="1" applyFont="1" applyNumberFormat="1">
      <alignment readingOrder="0"/>
    </xf>
    <xf borderId="0" fillId="6" fontId="11" numFmtId="0" xfId="0" applyAlignment="1" applyFont="1">
      <alignment horizontal="right" readingOrder="0" shrinkToFit="0" vertical="top" wrapText="0"/>
    </xf>
    <xf borderId="2" fillId="0" fontId="12" numFmtId="0" xfId="0" applyAlignment="1" applyBorder="1" applyFont="1">
      <alignment readingOrder="0" shrinkToFit="0" vertical="top" wrapText="0"/>
    </xf>
    <xf borderId="0" fillId="0" fontId="11" numFmtId="0" xfId="0" applyAlignment="1" applyFont="1">
      <alignment shrinkToFit="0" vertical="top" wrapText="0"/>
    </xf>
    <xf borderId="0" fillId="4" fontId="11" numFmtId="0" xfId="0" applyAlignment="1" applyFont="1">
      <alignment readingOrder="0" shrinkToFit="0" vertical="top" wrapText="0"/>
    </xf>
    <xf borderId="3" fillId="5" fontId="11" numFmtId="0" xfId="0" applyAlignment="1" applyBorder="1" applyFont="1">
      <alignment shrinkToFit="0" vertical="top" wrapText="0"/>
    </xf>
    <xf borderId="4" fillId="0" fontId="12" numFmtId="0" xfId="0" applyAlignment="1" applyBorder="1" applyFont="1">
      <alignment horizontal="right" readingOrder="0" shrinkToFit="0" vertical="top" wrapText="1"/>
    </xf>
    <xf borderId="5" fillId="5" fontId="11" numFmtId="0" xfId="0" applyAlignment="1" applyBorder="1" applyFont="1">
      <alignment readingOrder="0" shrinkToFit="0" vertical="top" wrapText="1"/>
    </xf>
    <xf borderId="6" fillId="5" fontId="11" numFmtId="0" xfId="0" applyAlignment="1" applyBorder="1" applyFont="1">
      <alignment readingOrder="0" shrinkToFit="0" vertical="top" wrapText="1"/>
    </xf>
    <xf borderId="7" fillId="5" fontId="11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5" fontId="11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center" wrapText="1"/>
    </xf>
    <xf borderId="0" fillId="5" fontId="11" numFmtId="0" xfId="0" applyAlignment="1" applyFont="1">
      <alignment shrinkToFit="0" vertical="center" wrapText="1"/>
    </xf>
  </cellXfs>
  <cellStyles count="1">
    <cellStyle xfId="0" name="Normal" builtinId="0"/>
  </cellStyles>
  <dxfs count="8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b/>
        <color rgb="FFFFFF00"/>
      </font>
      <fill>
        <patternFill patternType="solid">
          <fgColor rgb="FFFF0000"/>
          <bgColor rgb="FFFF0000"/>
        </patternFill>
      </fill>
      <border/>
    </dxf>
    <dxf>
      <font>
        <color rgb="FFD9D9D9"/>
      </font>
      <fill>
        <patternFill patternType="none"/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4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5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 t="s">
        <v>18</v>
      </c>
    </row>
    <row r="8">
      <c r="A8" s="9" t="s">
        <v>19</v>
      </c>
      <c r="B8" s="10" t="s">
        <v>20</v>
      </c>
    </row>
    <row r="9">
      <c r="A9" s="9" t="s">
        <v>21</v>
      </c>
      <c r="B9" s="10"/>
    </row>
    <row r="10">
      <c r="A10" s="9" t="s">
        <v>22</v>
      </c>
      <c r="B10" s="10"/>
    </row>
    <row r="11">
      <c r="A11" s="9" t="s">
        <v>23</v>
      </c>
      <c r="B11" s="11"/>
    </row>
    <row r="12">
      <c r="A12" s="9" t="s">
        <v>24</v>
      </c>
      <c r="B12" s="12">
        <v>45146.0</v>
      </c>
    </row>
  </sheetData>
  <dataValidations>
    <dataValidation type="custom" allowBlank="1" showDropDown="1" sqref="B11">
      <formula1>IFERROR(ISURL(B11), true)</formula1>
    </dataValidation>
    <dataValidation type="custom" allowBlank="1" showDropDown="1" sqref="B3:B7">
      <formula1>NOT(ISERROR(SEARCH(("{{"),(B3))))</formula1>
    </dataValidation>
    <dataValidation type="decimal" operator="greaterThan" allowBlank="1" showDropDown="1" showErrorMessage="1" sqref="B1">
      <formula1>1.0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12">
      <formula1>OR(NOT(ISERROR(DATEVALUE(B12))), AND(ISNUMBER(B12), LEFT(CELL("format", B12))="D"))</formula1>
    </dataValidation>
    <dataValidation type="custom" allowBlank="1" showDropDown="1" showErrorMessage="1" sqref="B8:B10">
      <formula1>IFERROR(ISEMAIL(B8),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37.38"/>
    <col customWidth="1" min="4" max="4" width="27.88"/>
    <col customWidth="1" min="5" max="5" width="47.0"/>
  </cols>
  <sheetData>
    <row r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25</v>
      </c>
      <c r="B2" s="15" t="str">
        <f t="array" ref="B2:E3">vlookup($A2:$A3,{'Course List'!$A:$D,'Course List'!$K:$K},column(B:E),false)</f>
        <v>Course Code</v>
      </c>
      <c r="C2" s="15" t="s">
        <v>26</v>
      </c>
      <c r="D2" s="15" t="s">
        <v>27</v>
      </c>
      <c r="E2" s="15" t="s">
        <v>28</v>
      </c>
      <c r="F2" s="16" t="s">
        <v>29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0</v>
      </c>
    </row>
  </sheetData>
  <autoFilter ref="$A$2:$F$3"/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1.63"/>
    <col customWidth="1" min="3" max="3" width="25.75"/>
    <col customWidth="1" min="4" max="4" width="20.88"/>
    <col customWidth="1" min="5" max="16" width="25.75"/>
  </cols>
  <sheetData>
    <row r="1">
      <c r="A1" s="19" t="str">
        <f>IFERROR(__xludf.DUMMYFUNCTION("ifna(""Missing: ""&amp;join("", "",sort(unique(filter(Course_Code,isna(Course_Department))))),""All detected cross-registered courses are shown in this list."")"),"All detected cross-registered courses are shown in this list.")</f>
        <v>All detected cross-registered courses are shown in this list.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>
      <c r="A2" s="21" t="s">
        <v>30</v>
      </c>
      <c r="B2" s="22" t="str">
        <f t="array" ref="B2:B3">if(row(B2:B3)=2,"Course Title",vlookup(A2:A3,'Course List'!B:C,2,false))</f>
        <v>Course Title</v>
      </c>
      <c r="C2" s="23" t="s">
        <v>31</v>
      </c>
      <c r="D2" s="24" t="str">
        <f>IFERROR(__xludf.DUMMYFUNCTION("byrow(A2:A3,lambda(code,if(code=""Course Code"",""Registered Departments"",if(code&lt;&gt;"""",transpose(sort(unique(filter('Course List'!D:D,'Course List'!B:B=code)))),))))"),"Registered Departments")</f>
        <v>Registered Departments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>
      <c r="A3" s="25"/>
      <c r="B3" s="26" t="e">
        <v>#N/A</v>
      </c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</sheetData>
  <autoFilter ref="$A$2:$P$3">
    <sortState ref="A2:P3">
      <sortCondition ref="A2:A3"/>
    </sortState>
  </autoFilter>
  <mergeCells count="1">
    <mergeCell ref="A1:C1"/>
  </mergeCells>
  <conditionalFormatting sqref="A1:C1">
    <cfRule type="containsText" dxfId="4" priority="1" operator="containsText" text="Missing">
      <formula>NOT(ISERROR(SEARCH(("Missing"),(A1))))</formula>
    </cfRule>
  </conditionalFormatting>
  <dataValidations>
    <dataValidation type="list" allowBlank="1" showErrorMessage="1" sqref="C3">
      <formula1>D3:P3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9.5"/>
    <col customWidth="1" min="3" max="3" width="11.38"/>
    <col customWidth="1" min="4" max="4" width="10.13"/>
    <col customWidth="1" min="7" max="7" width="7.63"/>
    <col customWidth="1" min="8" max="8" width="11.25"/>
    <col customWidth="1" min="9" max="9" width="9.88"/>
    <col customWidth="1" min="10" max="10" width="12.25"/>
    <col customWidth="1" min="11" max="11" width="13.25"/>
    <col customWidth="1" min="12" max="12" width="10.63"/>
    <col customWidth="1" min="13" max="13" width="11.13"/>
    <col customWidth="1" min="14" max="14" width="13.25"/>
    <col customWidth="1" min="15" max="15" width="9.63"/>
    <col customWidth="1" min="16" max="16" width="9.88"/>
    <col customWidth="1" min="17" max="17" width="14.0"/>
    <col customWidth="1" min="18" max="18" width="9.63"/>
    <col customWidth="1" min="19" max="19" width="12.38"/>
  </cols>
  <sheetData>
    <row r="1">
      <c r="A1" s="29" t="s">
        <v>32</v>
      </c>
      <c r="B1" s="29" t="s">
        <v>33</v>
      </c>
      <c r="C1" s="29" t="s">
        <v>34</v>
      </c>
      <c r="D1" s="30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30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30" t="str">
        <f t="array" ref="F1:F2">ifna(if(row(G:G)=1,'Student List'!D1,ifna(xlookup($A:$A,'Student List'!$A:$A,'Student List'!D:D),xlookup($A:$A,'Advisor List (Previous Year)'!$A:$A,'Advisor List (Previous Year)'!D:D))))</f>
        <v>Student Last Name</v>
      </c>
      <c r="G1" s="30" t="str">
        <f t="array" ref="G1:G2">ifna(if(row(H:H)=1,'Student List'!E1,ifna(xlookup($A:$A,'Student List'!$A:$A,'Student List'!E:E),xlookup($A:$A,'Advisor List (Previous Year)'!$A:$A,'Advisor List (Previous Year)'!E:E))))</f>
        <v>Grad Year</v>
      </c>
      <c r="H1" s="31" t="str">
        <f t="array" ref="H1:H2">ifna(if(row(H:H)=1,'Student Folder Inventory'!B1,vlookup($A:$A,'Student Folder Inventory'!$A:$B,2,false)),)</f>
        <v>Student Folder ID</v>
      </c>
      <c r="I1" s="32" t="str">
        <f t="array" ref="I1:I2">ifna(if(row(I:I)=1,'Advisor List'!F1,ifna(vlookup($A:$A,'Advisor List'!$A:$H,COLUMN()-3,false),vlookup($A:$A,'Advisor List (Previous Year)'!$A:$H,COLUMN()-3,false))),)</f>
        <v>Advisor Email</v>
      </c>
      <c r="J1" s="3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3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30" t="str">
        <f t="array" ref="L1:L2">ifna(if(row(L:L)=1,'Advisor Folder Inventory'!B1,vlookup($I:$I,'Advisor Folder Inventory'!$A:$B,2,false)),)</f>
        <v>Advisor Folder ID</v>
      </c>
      <c r="M1" s="30" t="str">
        <f t="array" ref="M1:M2">ifna(if(row(M:M)=1,'Plans Form Folder Inventory'!B1,vlookup($G:$G,'Plans Form Folder Inventory'!$A:$B,2,false)),)</f>
        <v>Form Folder ID</v>
      </c>
      <c r="N1" s="29" t="s">
        <v>7</v>
      </c>
      <c r="O1" s="30" t="str">
        <f t="array" ref="O1:O2">if(row(O:O)=1,"Inactive", isna(vlookup(A:A,'Student List'!A:A,1,false)))</f>
        <v>Inactive</v>
      </c>
      <c r="P1" s="30" t="str">
        <f t="array" ref="P1:P2">if(row(P:P)=1,"New Advisor",ifna(xlookup(A:A,'Student List'!A:A,'Student List'!M:M),false))</f>
        <v>New Advisor</v>
      </c>
      <c r="Q1" s="29" t="s">
        <v>35</v>
      </c>
      <c r="R1" s="29" t="s">
        <v>36</v>
      </c>
      <c r="S1" s="29" t="s">
        <v>37</v>
      </c>
    </row>
    <row r="2">
      <c r="A2" s="33"/>
      <c r="B2" s="33"/>
      <c r="C2" s="34"/>
      <c r="D2" s="35"/>
      <c r="E2" s="35"/>
      <c r="F2" s="35"/>
      <c r="G2" s="35"/>
      <c r="H2" s="35"/>
      <c r="I2" s="36"/>
      <c r="J2" s="35"/>
      <c r="K2" s="35"/>
      <c r="L2" s="35"/>
      <c r="M2" s="35"/>
      <c r="N2" s="34">
        <v>4.0</v>
      </c>
      <c r="O2" s="37" t="b">
        <v>1</v>
      </c>
      <c r="P2" s="37" t="b">
        <v>0</v>
      </c>
      <c r="Q2" s="33" t="b">
        <v>0</v>
      </c>
      <c r="R2" s="33" t="s">
        <v>38</v>
      </c>
      <c r="S2" s="33" t="b">
        <v>0</v>
      </c>
    </row>
  </sheetData>
  <customSheetViews>
    <customSheetView guid="{A955676D-EF55-4F9A-978F-61A99DC86708}" filter="1" showAutoFilter="1">
      <autoFilter ref="$A$1:$S$2">
        <filterColumn colId="14">
          <filters>
            <filter val="TRUE"/>
          </filters>
        </filterColumn>
      </autoFilter>
    </customSheetView>
    <customSheetView guid="{0D1BABFC-5A64-4F6D-B3B2-985CB56A84C6}" filter="1" showAutoFilter="1">
      <autoFilter ref="$A$1:$S$2">
        <filterColumn colId="6">
          <filters/>
        </filterColumn>
      </autoFilter>
    </customSheetView>
  </customSheetViews>
  <conditionalFormatting sqref="O2:P2">
    <cfRule type="cellIs" dxfId="5" priority="1" operator="equal">
      <formula>"FALSE"</formula>
    </cfRule>
  </conditionalFormatting>
  <conditionalFormatting sqref="O2:P2">
    <cfRule type="cellIs" dxfId="6" priority="2" operator="equal">
      <formula>"TRUE"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11.63"/>
    <col customWidth="1" min="3" max="3" width="12.63"/>
    <col customWidth="1" min="4" max="4" width="9.75"/>
    <col customWidth="1" min="5" max="5" width="12.5"/>
    <col customWidth="1" min="6" max="6" width="17.88"/>
    <col customWidth="1" min="7" max="7" width="7.63"/>
    <col customWidth="1" min="8" max="8" width="7.25"/>
    <col customWidth="1" min="9" max="9" width="9.75"/>
    <col customWidth="1" min="10" max="10" width="14.25"/>
  </cols>
  <sheetData>
    <row r="1">
      <c r="A1" s="29" t="s">
        <v>32</v>
      </c>
      <c r="B1" s="29" t="s">
        <v>39</v>
      </c>
      <c r="C1" s="29" t="s">
        <v>40</v>
      </c>
      <c r="D1" s="38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38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38" t="str">
        <f t="array" ref="F1:F2">ifna(if(row(H:H)=1,'Student List'!D1,ifna(xlookup($A:$A,'Student List'!$A:$A,'Student List'!D:D),xlookup($A:$A,'Advisor List (Previous Year)'!$A:$A,'Advisor List (Previous Year)'!D:D))))</f>
        <v>Student Last Name</v>
      </c>
      <c r="G1" s="38" t="str">
        <f t="array" ref="G1:G2">ifna(if(row(I:I)=1,'Student List'!E1,ifna(xlookup($A:$A,'Student List'!$A:$A,'Student List'!E:E),xlookup($A:$A,'Advisor List (Previous Year)'!$A:$A,'Advisor List (Previous Year)'!E:E))))</f>
        <v>Grad Year</v>
      </c>
      <c r="H1" s="30" t="str">
        <f t="array" ref="H1:H2">if(row(H:H)=1,"Inactive",isna(vlookup(A:A,'Student List'!A:A,1,false)))</f>
        <v>Inactive</v>
      </c>
      <c r="I1" s="30" t="str">
        <f t="array" ref="I1:I2">if(row(I:I)=1,"New Advisor",ifna(xlookup(A:A,'Student List'!A:A,'Student List'!M:M),false))</f>
        <v>New Advisor</v>
      </c>
      <c r="J1" s="29" t="s">
        <v>35</v>
      </c>
    </row>
    <row r="2">
      <c r="A2" s="33"/>
      <c r="B2" s="33"/>
      <c r="C2" s="33"/>
      <c r="D2" s="37"/>
      <c r="E2" s="37"/>
      <c r="F2" s="37"/>
      <c r="G2" s="37"/>
      <c r="H2" s="37" t="b">
        <v>1</v>
      </c>
      <c r="I2" s="37" t="b">
        <v>0</v>
      </c>
      <c r="J2" s="33" t="b">
        <v>0</v>
      </c>
    </row>
  </sheetData>
  <autoFilter ref="$A$1:$J$2">
    <sortState ref="A1:J2">
      <sortCondition ref="G1:G2"/>
      <sortCondition ref="F1:F2"/>
      <sortCondition ref="E1:E2"/>
    </sortState>
  </autoFilter>
  <customSheetViews>
    <customSheetView guid="{0D1BABFC-5A64-4F6D-B3B2-985CB56A84C6}" filter="1" showAutoFilter="1">
      <autoFilter ref="$A$1:$J$2"/>
    </customSheetView>
  </customSheetViews>
  <conditionalFormatting sqref="H2:I2">
    <cfRule type="cellIs" dxfId="5" priority="1" operator="equal">
      <formula>"FALSE"</formula>
    </cfRule>
  </conditionalFormatting>
  <conditionalFormatting sqref="H2:I2">
    <cfRule type="cellIs" dxfId="6" priority="2" operator="equal">
      <formula>"TRUE"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11.25"/>
    <col customWidth="1" min="5" max="5" width="13.75"/>
    <col customWidth="1" min="6" max="6" width="7.25"/>
  </cols>
  <sheetData>
    <row r="1">
      <c r="A1" s="29" t="s">
        <v>41</v>
      </c>
      <c r="B1" s="29" t="s">
        <v>42</v>
      </c>
      <c r="C1" s="29" t="s">
        <v>43</v>
      </c>
      <c r="D1" s="30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30" t="str">
        <f t="array" ref="E1:E2">ifna(if(row(E:E)=1,'Advisor List'!H1,ifna(vlookup($A:$A,'Advisor List'!$F:$H,COLUMN()-2,false),vlookup($A:$A,'Advisor List (Previous Year)'!$F:$H,COLUMN()-2,false))),)</f>
        <v>Advisor Last Name</v>
      </c>
      <c r="F1" s="30" t="str">
        <f t="array" ref="F1:F2">if(row(F:F)=1,"Inactive",IF((A:A&lt;&gt;"ROOT")*(isna(vlookup(A:A,'Faculty List'!D:D,1,false))),TRUE,FALSE))</f>
        <v>Inactive</v>
      </c>
    </row>
    <row r="2">
      <c r="A2" s="33" t="s">
        <v>44</v>
      </c>
      <c r="B2" s="33" t="s">
        <v>45</v>
      </c>
      <c r="C2" s="39" t="s">
        <v>46</v>
      </c>
      <c r="D2" s="35"/>
      <c r="E2" s="35"/>
      <c r="F2" s="35" t="b">
        <v>0</v>
      </c>
    </row>
  </sheetData>
  <autoFilter ref="$A$1:$F$2">
    <sortState ref="A1:F2">
      <sortCondition ref="E1:E2"/>
      <sortCondition ref="D1:D2"/>
    </sortState>
  </autoFilter>
  <customSheetViews>
    <customSheetView guid="{0D1BABFC-5A64-4F6D-B3B2-985CB56A84C6}" filter="1" showAutoFilter="1">
      <autoFilter ref="$A$1:$F$2">
        <filterColumn colId="5">
          <filters>
            <filter val="FALSE"/>
          </filters>
        </filterColumn>
      </autoFilter>
    </customSheetView>
  </customSheetViews>
  <conditionalFormatting sqref="F2">
    <cfRule type="cellIs" dxfId="5" priority="1" operator="equal">
      <formula>"FALSE"</formula>
    </cfRule>
  </conditionalFormatting>
  <conditionalFormatting sqref="F2">
    <cfRule type="cellIs" dxfId="6" priority="2" operator="equal">
      <formula>"TRUE"</formula>
    </cfRule>
  </conditionalFormatting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29" t="s">
        <v>47</v>
      </c>
      <c r="B1" s="29" t="s">
        <v>48</v>
      </c>
      <c r="C1" s="29" t="s">
        <v>49</v>
      </c>
      <c r="D1" s="30" t="str">
        <f t="array" ref="D1:D2">if(row(D:D)=1,"Inactive",IF((A:A&lt;&gt;"ROOT")*(isna(vlookup(A:A,'Student List'!E:E,1,false))),TRUE,FALSE))</f>
        <v>Inactive</v>
      </c>
    </row>
    <row r="2">
      <c r="A2" s="33" t="s">
        <v>44</v>
      </c>
      <c r="B2" s="33" t="s">
        <v>45</v>
      </c>
      <c r="C2" s="39" t="s">
        <v>46</v>
      </c>
      <c r="D2" s="35" t="b">
        <v>0</v>
      </c>
    </row>
  </sheetData>
  <conditionalFormatting sqref="D2">
    <cfRule type="cellIs" dxfId="5" priority="1" operator="equal">
      <formula>"FALSE"</formula>
    </cfRule>
  </conditionalFormatting>
  <conditionalFormatting sqref="D2">
    <cfRule type="cellIs" dxfId="6" priority="2" operator="equal">
      <formula>"TRUE"</formula>
    </cfRule>
  </conditionalFormatting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29" t="s">
        <v>47</v>
      </c>
      <c r="B1" s="29" t="s">
        <v>50</v>
      </c>
      <c r="C1" s="29" t="s">
        <v>51</v>
      </c>
      <c r="D1" s="30" t="str">
        <f t="array" ref="D1:D2">if(row(D:D)=1,"Inactive",IF((A:A&lt;&gt;"ROOT")*(isna(vlookup(A:A,'Student List'!E:E,1,false))),TRUE,FALSE))</f>
        <v>Inactive</v>
      </c>
    </row>
    <row r="2">
      <c r="A2" s="33" t="s">
        <v>44</v>
      </c>
      <c r="B2" s="33" t="s">
        <v>45</v>
      </c>
      <c r="C2" s="39" t="s">
        <v>46</v>
      </c>
      <c r="D2" s="35" t="b">
        <v>0</v>
      </c>
    </row>
  </sheetData>
  <conditionalFormatting sqref="D2">
    <cfRule type="cellIs" dxfId="5" priority="1" operator="equal">
      <formula>"FALSE"</formula>
    </cfRule>
  </conditionalFormatting>
  <conditionalFormatting sqref="D2">
    <cfRule type="cellIs" dxfId="6" priority="2" operator="equal">
      <formula>"TRUE"</formula>
    </cfRule>
  </conditionalFormatting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13"/>
    <col customWidth="1" min="5" max="5" width="4.88"/>
    <col customWidth="1" min="6" max="6" width="7.13"/>
    <col customWidth="1" min="9" max="9" width="8.13"/>
    <col customWidth="1" min="12" max="12" width="36.88"/>
    <col customWidth="1" min="13" max="14" width="7.25"/>
  </cols>
  <sheetData>
    <row r="1">
      <c r="A1" s="40" t="s">
        <v>32</v>
      </c>
      <c r="B1" s="40" t="s">
        <v>52</v>
      </c>
      <c r="C1" s="40" t="s">
        <v>53</v>
      </c>
      <c r="D1" s="40" t="s">
        <v>54</v>
      </c>
      <c r="E1" s="40" t="s">
        <v>55</v>
      </c>
      <c r="F1" s="30" t="str">
        <f t="array" ref="F1:F2">if(row(F:F)=1,"Current "&amp;'Advisor List'!F1,ifna(xlookup($A:$A,'Advisor List'!$A:$A,'Advisor List'!F:F)))</f>
        <v>Current Advisor Email</v>
      </c>
      <c r="G1" s="30" t="str">
        <f t="array" ref="G1:G2">if(row(G:G)=1,"Current "&amp;'Advisor List'!G1,ifna(xlookup($A:$A,'Advisor List'!$A:$A,'Advisor List'!G:G)))</f>
        <v>Current Advisor First Name</v>
      </c>
      <c r="H1" s="30" t="str">
        <f t="array" ref="H1:H2">if(row(H:H)=1,"Current "&amp;'Advisor List'!H1,ifna(xlookup($A:$A,'Advisor List'!$A:$A,'Advisor List'!H:H)))</f>
        <v>Current Advisor Last Name</v>
      </c>
      <c r="I1" s="41" t="str">
        <f t="array" ref="I1:I2">if(row(F:F)=1,"Previous "&amp;'Advisor List (Previous Year)'!F1,ifna(xlookup($A:$A,'Advisor List (Previous Year)'!$A:$A,'Advisor List (Previous Year)'!F:F)))</f>
        <v>Previous Advisor Email</v>
      </c>
      <c r="J1" s="41" t="str">
        <f t="array" ref="J1:J2">if(row(G:G)=1,"Previous "&amp;'Advisor List (Previous Year)'!G1,ifna(xlookup($A:$A,'Advisor List (Previous Year)'!$A:$A,'Advisor List (Previous Year)'!G:G)))</f>
        <v>Previous Advisor First Name</v>
      </c>
      <c r="K1" s="41" t="str">
        <f t="array" ref="K1:K2">if(row(H:H)=1,"Previous "&amp;'Advisor List (Previous Year)'!H1,ifna(xlookup($A:$A,'Advisor List (Previous Year)'!$A:$A,'Advisor List (Previous Year)'!H:H)))</f>
        <v>Previous Advisor Last Name</v>
      </c>
      <c r="L1" s="30" t="str">
        <f t="array" ref="L1:L2">if(row(I:I)=1,"Menu Option",D:D&amp;", "&amp;C:C&amp;" ’"&amp;(E:E-2000)&amp;" ["&amp;A:A&amp;"]")</f>
        <v>Menu Option</v>
      </c>
      <c r="M1" s="30" t="str">
        <f t="array" ref="M1:M2">if(row(M:M)=1,"New Advisor",if((F:F&lt;&gt;"")*(F:F&lt;&gt;I:I),true,false))</f>
        <v>New Advisor</v>
      </c>
      <c r="N1" s="30" t="str">
        <f t="array" ref="N1:N2">if(row(N:N)=1,"Has Plan",not(isna(vlookup(A:A,'Course Plan Inventory'!A:A,1,false))))</f>
        <v>Has Plan</v>
      </c>
    </row>
    <row r="2">
      <c r="A2" s="42"/>
      <c r="B2" s="42"/>
      <c r="C2" s="42"/>
      <c r="D2" s="42"/>
      <c r="E2" s="42"/>
      <c r="F2" s="26"/>
      <c r="G2" s="26"/>
      <c r="H2" s="26"/>
      <c r="I2" s="43"/>
      <c r="J2" s="26"/>
      <c r="K2" s="26"/>
      <c r="L2" s="26" t="s">
        <v>56</v>
      </c>
      <c r="M2" s="26" t="b">
        <v>0</v>
      </c>
      <c r="N2" s="26" t="b">
        <v>0</v>
      </c>
    </row>
  </sheetData>
  <customSheetViews>
    <customSheetView guid="{A955676D-EF55-4F9A-978F-61A99DC86708}" filter="1" showAutoFilter="1">
      <autoFilter ref="$A$1:$N$2">
        <filterColumn colId="13">
          <filters>
            <filter val="FALSE"/>
          </filters>
        </filterColumn>
      </autoFilter>
    </customSheetView>
    <customSheetView guid="{0D1BABFC-5A64-4F6D-B3B2-985CB56A84C6}" filter="1" showAutoFilter="1">
      <autoFilter ref="$A$1:$N$2">
        <filterColumn colId="13">
          <filters>
            <filter val="FALSE"/>
          </filters>
        </filterColumn>
      </autoFilter>
    </customSheetView>
  </customSheetViews>
  <conditionalFormatting sqref="I2:K2">
    <cfRule type="expression" dxfId="7" priority="1">
      <formula>$F2=$I2</formula>
    </cfRule>
  </conditionalFormatting>
  <conditionalFormatting sqref="L2:N2">
    <cfRule type="cellIs" dxfId="5" priority="2" operator="equal">
      <formula>"FALSE"</formula>
    </cfRule>
  </conditionalFormatting>
  <conditionalFormatting sqref="L2:N2">
    <cfRule type="cellIs" dxfId="6" priority="3" operator="equal">
      <formula>"TRUE"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4" t="s">
        <v>32</v>
      </c>
      <c r="B1" s="44" t="s">
        <v>57</v>
      </c>
      <c r="C1" s="44" t="s">
        <v>58</v>
      </c>
      <c r="D1" s="44" t="s">
        <v>59</v>
      </c>
    </row>
    <row r="2">
      <c r="A2" s="42">
        <v>7313766.0</v>
      </c>
      <c r="B2" s="42" t="s">
        <v>60</v>
      </c>
      <c r="C2" s="42" t="s">
        <v>61</v>
      </c>
      <c r="D2" s="42" t="s">
        <v>62</v>
      </c>
    </row>
    <row r="3">
      <c r="A3" s="42">
        <v>6463185.0</v>
      </c>
      <c r="B3" s="42" t="s">
        <v>63</v>
      </c>
      <c r="C3" s="42" t="s">
        <v>64</v>
      </c>
      <c r="D3" s="42" t="s">
        <v>65</v>
      </c>
    </row>
    <row r="4">
      <c r="A4" s="42">
        <v>4629670.0</v>
      </c>
      <c r="B4" s="42" t="s">
        <v>66</v>
      </c>
      <c r="C4" s="42" t="s">
        <v>67</v>
      </c>
      <c r="D4" s="42" t="s">
        <v>68</v>
      </c>
    </row>
    <row r="5">
      <c r="A5" s="42" t="s">
        <v>69</v>
      </c>
      <c r="B5" s="42" t="s">
        <v>70</v>
      </c>
      <c r="C5" s="42" t="s">
        <v>71</v>
      </c>
      <c r="D5" s="42" t="s">
        <v>72</v>
      </c>
    </row>
    <row r="6">
      <c r="A6" s="42">
        <v>18005.0</v>
      </c>
      <c r="B6" s="42" t="s">
        <v>73</v>
      </c>
      <c r="C6" s="42" t="s">
        <v>74</v>
      </c>
      <c r="D6" s="42" t="s">
        <v>75</v>
      </c>
    </row>
    <row r="7">
      <c r="A7" s="42">
        <v>5342986.0</v>
      </c>
      <c r="B7" s="42" t="s">
        <v>76</v>
      </c>
      <c r="C7" s="42" t="s">
        <v>74</v>
      </c>
      <c r="D7" s="42" t="s">
        <v>77</v>
      </c>
    </row>
    <row r="8">
      <c r="A8" s="42">
        <v>18007.0</v>
      </c>
      <c r="B8" s="42" t="s">
        <v>78</v>
      </c>
      <c r="C8" s="42" t="s">
        <v>79</v>
      </c>
      <c r="D8" s="42" t="s">
        <v>80</v>
      </c>
    </row>
    <row r="9">
      <c r="A9" s="45"/>
      <c r="B9" s="42" t="s">
        <v>81</v>
      </c>
      <c r="C9" s="42" t="s">
        <v>82</v>
      </c>
      <c r="D9" s="42" t="s">
        <v>83</v>
      </c>
    </row>
    <row r="10">
      <c r="A10" s="42">
        <v>6890366.0</v>
      </c>
      <c r="B10" s="42" t="s">
        <v>84</v>
      </c>
      <c r="C10" s="42" t="s">
        <v>85</v>
      </c>
      <c r="D10" s="42" t="s">
        <v>86</v>
      </c>
    </row>
    <row r="11">
      <c r="A11" s="42" t="s">
        <v>87</v>
      </c>
      <c r="B11" s="42" t="s">
        <v>88</v>
      </c>
      <c r="C11" s="42" t="s">
        <v>89</v>
      </c>
      <c r="D11" s="42" t="s">
        <v>90</v>
      </c>
    </row>
    <row r="12">
      <c r="A12" s="42">
        <v>6616104.0</v>
      </c>
      <c r="B12" s="42" t="s">
        <v>91</v>
      </c>
      <c r="C12" s="42" t="s">
        <v>92</v>
      </c>
      <c r="D12" s="42" t="s">
        <v>93</v>
      </c>
    </row>
    <row r="13">
      <c r="A13" s="42">
        <v>6616104.0</v>
      </c>
      <c r="B13" s="42" t="s">
        <v>91</v>
      </c>
      <c r="C13" s="42" t="s">
        <v>92</v>
      </c>
      <c r="D13" s="42" t="s">
        <v>93</v>
      </c>
    </row>
    <row r="14">
      <c r="A14" s="42">
        <v>88030.0</v>
      </c>
      <c r="B14" s="42" t="s">
        <v>94</v>
      </c>
      <c r="C14" s="42" t="s">
        <v>95</v>
      </c>
      <c r="D14" s="42" t="s">
        <v>96</v>
      </c>
    </row>
    <row r="15">
      <c r="A15" s="42">
        <v>88023.0</v>
      </c>
      <c r="B15" s="42" t="s">
        <v>97</v>
      </c>
      <c r="C15" s="42" t="s">
        <v>95</v>
      </c>
      <c r="D15" s="42" t="s">
        <v>98</v>
      </c>
    </row>
    <row r="16">
      <c r="A16" s="42">
        <v>7048223.0</v>
      </c>
      <c r="B16" s="42" t="s">
        <v>99</v>
      </c>
      <c r="C16" s="42" t="s">
        <v>100</v>
      </c>
      <c r="D16" s="42" t="s">
        <v>101</v>
      </c>
    </row>
    <row r="17">
      <c r="A17" s="42">
        <v>6511555.0</v>
      </c>
      <c r="B17" s="42" t="s">
        <v>102</v>
      </c>
      <c r="C17" s="42" t="s">
        <v>103</v>
      </c>
      <c r="D17" s="42" t="s">
        <v>104</v>
      </c>
    </row>
    <row r="18">
      <c r="A18" s="42">
        <v>6511555.0</v>
      </c>
      <c r="B18" s="42" t="s">
        <v>102</v>
      </c>
      <c r="C18" s="42" t="s">
        <v>103</v>
      </c>
      <c r="D18" s="42" t="s">
        <v>104</v>
      </c>
    </row>
    <row r="19">
      <c r="A19" s="42" t="s">
        <v>105</v>
      </c>
      <c r="B19" s="42" t="s">
        <v>106</v>
      </c>
      <c r="C19" s="42" t="s">
        <v>107</v>
      </c>
      <c r="D19" s="42" t="s">
        <v>108</v>
      </c>
    </row>
    <row r="20">
      <c r="A20" s="42">
        <v>18762.0</v>
      </c>
      <c r="B20" s="42" t="s">
        <v>109</v>
      </c>
      <c r="C20" s="42" t="s">
        <v>110</v>
      </c>
      <c r="D20" s="42" t="s">
        <v>111</v>
      </c>
    </row>
    <row r="21">
      <c r="A21" s="42">
        <v>18762.0</v>
      </c>
      <c r="B21" s="42" t="s">
        <v>109</v>
      </c>
      <c r="C21" s="42" t="s">
        <v>110</v>
      </c>
      <c r="D21" s="42" t="s">
        <v>111</v>
      </c>
    </row>
    <row r="22">
      <c r="A22" s="42">
        <v>18030.0</v>
      </c>
      <c r="B22" s="42" t="s">
        <v>112</v>
      </c>
      <c r="C22" s="42" t="s">
        <v>113</v>
      </c>
      <c r="D22" s="42" t="s">
        <v>114</v>
      </c>
    </row>
    <row r="23">
      <c r="A23" s="42" t="s">
        <v>115</v>
      </c>
      <c r="B23" s="42" t="s">
        <v>116</v>
      </c>
      <c r="C23" s="42" t="s">
        <v>117</v>
      </c>
      <c r="D23" s="42" t="s">
        <v>118</v>
      </c>
    </row>
    <row r="24">
      <c r="A24" s="42">
        <v>7136187.0</v>
      </c>
      <c r="B24" s="42" t="s">
        <v>119</v>
      </c>
      <c r="C24" s="42" t="s">
        <v>120</v>
      </c>
      <c r="D24" s="42" t="s">
        <v>121</v>
      </c>
    </row>
    <row r="25">
      <c r="A25" s="42" t="s">
        <v>122</v>
      </c>
      <c r="B25" s="42" t="s">
        <v>123</v>
      </c>
      <c r="C25" s="42" t="s">
        <v>124</v>
      </c>
      <c r="D25" s="42" t="s">
        <v>125</v>
      </c>
    </row>
    <row r="26">
      <c r="A26" s="42"/>
      <c r="B26" s="42" t="s">
        <v>126</v>
      </c>
      <c r="C26" s="42" t="s">
        <v>127</v>
      </c>
      <c r="D26" s="42" t="s">
        <v>128</v>
      </c>
    </row>
    <row r="27">
      <c r="A27" s="42">
        <v>18036.0</v>
      </c>
      <c r="B27" s="42" t="s">
        <v>129</v>
      </c>
      <c r="C27" s="42" t="s">
        <v>130</v>
      </c>
      <c r="D27" s="42" t="s">
        <v>131</v>
      </c>
    </row>
    <row r="28">
      <c r="A28" s="42">
        <v>4676046.0</v>
      </c>
      <c r="B28" s="42" t="s">
        <v>132</v>
      </c>
      <c r="C28" s="42" t="s">
        <v>133</v>
      </c>
      <c r="D28" s="42" t="s">
        <v>134</v>
      </c>
    </row>
    <row r="29">
      <c r="A29" s="42">
        <v>3306786.0</v>
      </c>
      <c r="B29" s="42" t="s">
        <v>135</v>
      </c>
      <c r="C29" s="42" t="s">
        <v>136</v>
      </c>
      <c r="D29" s="42" t="s">
        <v>137</v>
      </c>
    </row>
    <row r="30">
      <c r="A30" s="42">
        <v>3306786.0</v>
      </c>
      <c r="B30" s="42" t="s">
        <v>135</v>
      </c>
      <c r="C30" s="42" t="s">
        <v>136</v>
      </c>
      <c r="D30" s="42" t="s">
        <v>137</v>
      </c>
    </row>
    <row r="31">
      <c r="A31" s="42">
        <v>6526155.0</v>
      </c>
      <c r="B31" s="42" t="s">
        <v>138</v>
      </c>
      <c r="C31" s="42" t="s">
        <v>139</v>
      </c>
      <c r="D31" s="42" t="s">
        <v>140</v>
      </c>
    </row>
    <row r="32">
      <c r="A32" s="42">
        <v>6526155.0</v>
      </c>
      <c r="B32" s="42" t="s">
        <v>138</v>
      </c>
      <c r="C32" s="42" t="s">
        <v>139</v>
      </c>
      <c r="D32" s="42" t="s">
        <v>140</v>
      </c>
    </row>
    <row r="33">
      <c r="A33" s="42" t="s">
        <v>141</v>
      </c>
      <c r="B33" s="42" t="s">
        <v>142</v>
      </c>
      <c r="C33" s="42" t="s">
        <v>143</v>
      </c>
      <c r="D33" s="42" t="s">
        <v>144</v>
      </c>
    </row>
    <row r="34">
      <c r="A34" s="42" t="s">
        <v>145</v>
      </c>
      <c r="B34" s="42" t="s">
        <v>146</v>
      </c>
      <c r="C34" s="42" t="s">
        <v>147</v>
      </c>
      <c r="D34" s="42" t="s">
        <v>148</v>
      </c>
    </row>
    <row r="35">
      <c r="A35" s="42">
        <v>6358703.0</v>
      </c>
      <c r="B35" s="42" t="s">
        <v>149</v>
      </c>
      <c r="C35" s="42" t="s">
        <v>150</v>
      </c>
      <c r="D35" s="42" t="s">
        <v>151</v>
      </c>
    </row>
    <row r="36">
      <c r="A36" s="42">
        <v>5471103.0</v>
      </c>
      <c r="B36" s="42" t="s">
        <v>152</v>
      </c>
      <c r="C36" s="42" t="s">
        <v>153</v>
      </c>
      <c r="D36" s="42" t="s">
        <v>154</v>
      </c>
    </row>
    <row r="37">
      <c r="A37" s="42">
        <v>6027027.0</v>
      </c>
      <c r="B37" s="42" t="s">
        <v>155</v>
      </c>
      <c r="C37" s="42" t="s">
        <v>156</v>
      </c>
      <c r="D37" s="42" t="s">
        <v>157</v>
      </c>
    </row>
    <row r="38">
      <c r="A38" s="42"/>
      <c r="B38" s="42" t="s">
        <v>158</v>
      </c>
      <c r="C38" s="42" t="s">
        <v>159</v>
      </c>
      <c r="D38" s="42" t="s">
        <v>160</v>
      </c>
    </row>
    <row r="39">
      <c r="A39" s="42">
        <v>6144468.0</v>
      </c>
      <c r="B39" s="42" t="s">
        <v>112</v>
      </c>
      <c r="C39" s="42" t="s">
        <v>161</v>
      </c>
      <c r="D39" s="42" t="s">
        <v>162</v>
      </c>
    </row>
    <row r="40">
      <c r="A40" s="42">
        <v>6463186.0</v>
      </c>
      <c r="B40" s="42" t="s">
        <v>163</v>
      </c>
      <c r="C40" s="42" t="s">
        <v>164</v>
      </c>
      <c r="D40" s="42" t="s">
        <v>165</v>
      </c>
    </row>
    <row r="41">
      <c r="A41" s="42">
        <v>18121.0</v>
      </c>
      <c r="B41" s="42" t="s">
        <v>166</v>
      </c>
      <c r="C41" s="42" t="s">
        <v>167</v>
      </c>
      <c r="D41" s="42" t="s">
        <v>168</v>
      </c>
    </row>
    <row r="42">
      <c r="A42" s="42" t="s">
        <v>169</v>
      </c>
      <c r="B42" s="42" t="s">
        <v>170</v>
      </c>
      <c r="C42" s="42" t="s">
        <v>171</v>
      </c>
      <c r="D42" s="42" t="s">
        <v>172</v>
      </c>
    </row>
    <row r="43">
      <c r="A43" s="42">
        <v>6463167.0</v>
      </c>
      <c r="B43" s="42" t="s">
        <v>173</v>
      </c>
      <c r="C43" s="42" t="s">
        <v>171</v>
      </c>
      <c r="D43" s="42" t="s">
        <v>174</v>
      </c>
    </row>
    <row r="44">
      <c r="A44" s="42">
        <v>7374631.0</v>
      </c>
      <c r="B44" s="42" t="s">
        <v>175</v>
      </c>
      <c r="C44" s="42" t="s">
        <v>176</v>
      </c>
      <c r="D44" s="42" t="s">
        <v>177</v>
      </c>
    </row>
    <row r="45">
      <c r="A45" s="42">
        <v>7374631.0</v>
      </c>
      <c r="B45" s="42" t="s">
        <v>175</v>
      </c>
      <c r="C45" s="42" t="s">
        <v>176</v>
      </c>
      <c r="D45" s="42" t="s">
        <v>177</v>
      </c>
    </row>
    <row r="46">
      <c r="A46" s="42">
        <v>88066.0</v>
      </c>
      <c r="B46" s="42" t="s">
        <v>178</v>
      </c>
      <c r="C46" s="42" t="s">
        <v>179</v>
      </c>
      <c r="D46" s="42" t="s">
        <v>180</v>
      </c>
    </row>
    <row r="47">
      <c r="A47" s="42">
        <v>4997319.0</v>
      </c>
      <c r="B47" s="42" t="s">
        <v>181</v>
      </c>
      <c r="C47" s="42" t="s">
        <v>182</v>
      </c>
      <c r="D47" s="42" t="s">
        <v>183</v>
      </c>
    </row>
    <row r="48">
      <c r="A48" s="42">
        <v>18245.0</v>
      </c>
      <c r="B48" s="42" t="s">
        <v>166</v>
      </c>
      <c r="C48" s="42" t="s">
        <v>184</v>
      </c>
      <c r="D48" s="42" t="s">
        <v>185</v>
      </c>
    </row>
    <row r="49">
      <c r="A49" s="42" t="s">
        <v>186</v>
      </c>
      <c r="B49" s="42" t="s">
        <v>187</v>
      </c>
      <c r="C49" s="42" t="s">
        <v>188</v>
      </c>
      <c r="D49" s="42" t="s">
        <v>189</v>
      </c>
    </row>
    <row r="50">
      <c r="A50" s="42" t="s">
        <v>190</v>
      </c>
      <c r="B50" s="42" t="s">
        <v>191</v>
      </c>
      <c r="C50" s="42" t="s">
        <v>192</v>
      </c>
      <c r="D50" s="42" t="s">
        <v>193</v>
      </c>
    </row>
    <row r="51">
      <c r="A51" s="42">
        <v>6928953.0</v>
      </c>
      <c r="B51" s="42" t="s">
        <v>194</v>
      </c>
      <c r="C51" s="42" t="s">
        <v>195</v>
      </c>
      <c r="D51" s="42" t="s">
        <v>196</v>
      </c>
    </row>
    <row r="52">
      <c r="A52" s="42" t="s">
        <v>197</v>
      </c>
      <c r="B52" s="42" t="s">
        <v>149</v>
      </c>
      <c r="C52" s="42" t="s">
        <v>198</v>
      </c>
      <c r="D52" s="42" t="s">
        <v>199</v>
      </c>
    </row>
    <row r="53">
      <c r="A53" s="42" t="s">
        <v>200</v>
      </c>
      <c r="B53" s="42" t="s">
        <v>201</v>
      </c>
      <c r="C53" s="42" t="s">
        <v>202</v>
      </c>
      <c r="D53" s="42" t="s">
        <v>203</v>
      </c>
    </row>
    <row r="54">
      <c r="A54" s="42">
        <v>18049.0</v>
      </c>
      <c r="B54" s="42" t="s">
        <v>204</v>
      </c>
      <c r="C54" s="42" t="s">
        <v>205</v>
      </c>
      <c r="D54" s="42" t="s">
        <v>206</v>
      </c>
    </row>
    <row r="55">
      <c r="A55" s="42">
        <v>2955718.0</v>
      </c>
      <c r="B55" s="42" t="s">
        <v>207</v>
      </c>
      <c r="C55" s="42" t="s">
        <v>208</v>
      </c>
      <c r="D55" s="42" t="s">
        <v>209</v>
      </c>
    </row>
    <row r="56">
      <c r="A56" s="42">
        <v>2955718.0</v>
      </c>
      <c r="B56" s="42" t="s">
        <v>207</v>
      </c>
      <c r="C56" s="42" t="s">
        <v>208</v>
      </c>
      <c r="D56" s="42" t="s">
        <v>209</v>
      </c>
    </row>
    <row r="57">
      <c r="A57" s="42">
        <v>6552637.0</v>
      </c>
      <c r="B57" s="42" t="s">
        <v>210</v>
      </c>
      <c r="C57" s="42" t="s">
        <v>211</v>
      </c>
      <c r="D57" s="42" t="s">
        <v>212</v>
      </c>
    </row>
    <row r="58">
      <c r="A58" s="42">
        <v>18257.0</v>
      </c>
      <c r="B58" s="42" t="s">
        <v>213</v>
      </c>
      <c r="C58" s="42" t="s">
        <v>214</v>
      </c>
      <c r="D58" s="42" t="s">
        <v>215</v>
      </c>
    </row>
    <row r="59">
      <c r="A59" s="42" t="s">
        <v>216</v>
      </c>
      <c r="B59" s="42" t="s">
        <v>217</v>
      </c>
      <c r="C59" s="42" t="s">
        <v>218</v>
      </c>
      <c r="D59" s="42" t="s">
        <v>219</v>
      </c>
    </row>
    <row r="60">
      <c r="A60" s="42">
        <v>5937573.0</v>
      </c>
      <c r="B60" s="42" t="s">
        <v>220</v>
      </c>
      <c r="C60" s="42" t="s">
        <v>221</v>
      </c>
      <c r="D60" s="42" t="s">
        <v>222</v>
      </c>
    </row>
    <row r="61">
      <c r="A61" s="42">
        <v>7274974.0</v>
      </c>
      <c r="B61" s="42" t="s">
        <v>223</v>
      </c>
      <c r="C61" s="42" t="s">
        <v>224</v>
      </c>
      <c r="D61" s="42" t="s">
        <v>225</v>
      </c>
    </row>
    <row r="62">
      <c r="A62" s="42"/>
      <c r="B62" s="42" t="s">
        <v>226</v>
      </c>
      <c r="C62" s="42" t="s">
        <v>227</v>
      </c>
      <c r="D62" s="42" t="s">
        <v>228</v>
      </c>
    </row>
    <row r="63">
      <c r="A63" s="42" t="s">
        <v>229</v>
      </c>
      <c r="B63" s="42" t="s">
        <v>230</v>
      </c>
      <c r="C63" s="42" t="s">
        <v>231</v>
      </c>
      <c r="D63" s="42" t="s">
        <v>232</v>
      </c>
    </row>
    <row r="64">
      <c r="A64" s="42">
        <v>6598548.0</v>
      </c>
      <c r="B64" s="42" t="s">
        <v>233</v>
      </c>
      <c r="C64" s="42" t="s">
        <v>234</v>
      </c>
      <c r="D64" s="42" t="s">
        <v>235</v>
      </c>
    </row>
    <row r="65">
      <c r="A65" s="42">
        <v>5493233.0</v>
      </c>
      <c r="B65" s="42" t="s">
        <v>236</v>
      </c>
      <c r="C65" s="42" t="s">
        <v>237</v>
      </c>
      <c r="D65" s="42" t="s">
        <v>238</v>
      </c>
    </row>
    <row r="66">
      <c r="A66" s="42" t="s">
        <v>239</v>
      </c>
      <c r="B66" s="42" t="s">
        <v>240</v>
      </c>
      <c r="C66" s="42" t="s">
        <v>241</v>
      </c>
      <c r="D66" s="42" t="s">
        <v>242</v>
      </c>
    </row>
    <row r="67">
      <c r="A67" s="42">
        <v>6486487.0</v>
      </c>
      <c r="B67" s="42" t="s">
        <v>243</v>
      </c>
      <c r="C67" s="42" t="s">
        <v>244</v>
      </c>
      <c r="D67" s="42" t="s">
        <v>245</v>
      </c>
    </row>
    <row r="68">
      <c r="A68" s="42" t="s">
        <v>246</v>
      </c>
      <c r="B68" s="42" t="s">
        <v>247</v>
      </c>
      <c r="C68" s="42" t="s">
        <v>248</v>
      </c>
      <c r="D68" s="42" t="s">
        <v>249</v>
      </c>
    </row>
    <row r="69">
      <c r="A69" s="42">
        <v>88049.0</v>
      </c>
      <c r="B69" s="42" t="s">
        <v>250</v>
      </c>
      <c r="C69" s="42" t="s">
        <v>251</v>
      </c>
      <c r="D69" s="42" t="s">
        <v>252</v>
      </c>
    </row>
    <row r="70">
      <c r="A70" s="42">
        <v>7116048.0</v>
      </c>
      <c r="B70" s="42" t="s">
        <v>253</v>
      </c>
      <c r="C70" s="42" t="s">
        <v>254</v>
      </c>
      <c r="D70" s="42" t="s">
        <v>255</v>
      </c>
    </row>
    <row r="71">
      <c r="A71" s="42" t="s">
        <v>256</v>
      </c>
      <c r="B71" s="42" t="s">
        <v>257</v>
      </c>
      <c r="C71" s="42" t="s">
        <v>258</v>
      </c>
      <c r="D71" s="42" t="s">
        <v>259</v>
      </c>
    </row>
    <row r="72">
      <c r="A72" s="42">
        <v>4521525.0</v>
      </c>
      <c r="B72" s="42" t="s">
        <v>260</v>
      </c>
      <c r="C72" s="42" t="s">
        <v>261</v>
      </c>
      <c r="D72" s="42" t="s">
        <v>262</v>
      </c>
    </row>
    <row r="73">
      <c r="A73" s="42"/>
      <c r="B73" s="42" t="s">
        <v>263</v>
      </c>
      <c r="C73" s="42" t="s">
        <v>264</v>
      </c>
      <c r="D73" s="42" t="s">
        <v>265</v>
      </c>
    </row>
    <row r="74">
      <c r="A74" s="42">
        <v>5437352.0</v>
      </c>
      <c r="B74" s="42" t="s">
        <v>266</v>
      </c>
      <c r="C74" s="42" t="s">
        <v>267</v>
      </c>
      <c r="D74" s="42" t="s">
        <v>268</v>
      </c>
    </row>
    <row r="75">
      <c r="A75" s="42">
        <v>88016.0</v>
      </c>
      <c r="B75" s="42" t="s">
        <v>112</v>
      </c>
      <c r="C75" s="42" t="s">
        <v>269</v>
      </c>
      <c r="D75" s="42" t="s">
        <v>270</v>
      </c>
    </row>
    <row r="76">
      <c r="A76" s="42">
        <v>2909846.0</v>
      </c>
      <c r="B76" s="42" t="s">
        <v>271</v>
      </c>
      <c r="C76" s="42" t="s">
        <v>272</v>
      </c>
      <c r="D76" s="42" t="s">
        <v>273</v>
      </c>
    </row>
    <row r="77">
      <c r="A77" s="42">
        <v>7274990.0</v>
      </c>
      <c r="B77" s="42" t="s">
        <v>274</v>
      </c>
      <c r="C77" s="42" t="s">
        <v>275</v>
      </c>
      <c r="D77" s="42" t="s">
        <v>276</v>
      </c>
    </row>
    <row r="78">
      <c r="A78" s="42">
        <v>88001.0</v>
      </c>
      <c r="B78" s="42" t="s">
        <v>277</v>
      </c>
      <c r="C78" s="42" t="s">
        <v>278</v>
      </c>
      <c r="D78" s="42" t="s">
        <v>279</v>
      </c>
    </row>
    <row r="79">
      <c r="A79" s="42">
        <v>88062.0</v>
      </c>
      <c r="B79" s="42" t="s">
        <v>280</v>
      </c>
      <c r="C79" s="42" t="s">
        <v>281</v>
      </c>
      <c r="D79" s="42" t="s">
        <v>282</v>
      </c>
    </row>
    <row r="80">
      <c r="A80" s="42">
        <v>88041.0</v>
      </c>
      <c r="B80" s="42" t="s">
        <v>283</v>
      </c>
      <c r="C80" s="42" t="s">
        <v>284</v>
      </c>
      <c r="D80" s="42" t="s">
        <v>285</v>
      </c>
    </row>
    <row r="81">
      <c r="A81" s="42">
        <v>18264.0</v>
      </c>
      <c r="B81" s="42" t="s">
        <v>116</v>
      </c>
      <c r="C81" s="42" t="s">
        <v>286</v>
      </c>
      <c r="D81" s="42" t="s">
        <v>287</v>
      </c>
    </row>
    <row r="82">
      <c r="A82" s="42">
        <v>18710.0</v>
      </c>
      <c r="B82" s="42" t="s">
        <v>288</v>
      </c>
      <c r="C82" s="42" t="s">
        <v>289</v>
      </c>
      <c r="D82" s="42" t="s">
        <v>290</v>
      </c>
    </row>
    <row r="83">
      <c r="A83" s="42">
        <v>7374606.0</v>
      </c>
      <c r="B83" s="42" t="s">
        <v>291</v>
      </c>
      <c r="C83" s="42" t="s">
        <v>292</v>
      </c>
      <c r="D83" s="42" t="s">
        <v>293</v>
      </c>
    </row>
    <row r="84">
      <c r="A84" s="42" t="s">
        <v>294</v>
      </c>
      <c r="B84" s="42" t="s">
        <v>295</v>
      </c>
      <c r="C84" s="42" t="s">
        <v>296</v>
      </c>
      <c r="D84" s="42" t="s">
        <v>297</v>
      </c>
    </row>
    <row r="85">
      <c r="A85" s="42">
        <v>7231200.0</v>
      </c>
      <c r="B85" s="42" t="s">
        <v>298</v>
      </c>
      <c r="C85" s="42" t="s">
        <v>299</v>
      </c>
      <c r="D85" s="42" t="s">
        <v>300</v>
      </c>
    </row>
    <row r="86">
      <c r="A86" s="42" t="s">
        <v>301</v>
      </c>
      <c r="B86" s="42" t="s">
        <v>302</v>
      </c>
      <c r="C86" s="42" t="s">
        <v>303</v>
      </c>
      <c r="D86" s="42" t="s">
        <v>304</v>
      </c>
    </row>
    <row r="87">
      <c r="A87" s="42"/>
      <c r="B87" s="42" t="s">
        <v>305</v>
      </c>
      <c r="C87" s="42" t="s">
        <v>306</v>
      </c>
      <c r="D87" s="42" t="s">
        <v>307</v>
      </c>
    </row>
    <row r="88">
      <c r="A88" s="42" t="s">
        <v>308</v>
      </c>
      <c r="B88" s="42" t="s">
        <v>119</v>
      </c>
      <c r="C88" s="42" t="s">
        <v>309</v>
      </c>
      <c r="D88" s="42" t="s">
        <v>310</v>
      </c>
    </row>
    <row r="89">
      <c r="A89" s="42">
        <v>5712330.0</v>
      </c>
      <c r="B89" s="42" t="s">
        <v>311</v>
      </c>
      <c r="C89" s="42" t="s">
        <v>312</v>
      </c>
      <c r="D89" s="42" t="s">
        <v>313</v>
      </c>
    </row>
    <row r="90">
      <c r="A90" s="42">
        <v>18058.0</v>
      </c>
      <c r="B90" s="42" t="s">
        <v>314</v>
      </c>
      <c r="C90" s="42" t="s">
        <v>315</v>
      </c>
      <c r="D90" s="42" t="s">
        <v>316</v>
      </c>
    </row>
    <row r="91">
      <c r="A91" s="42">
        <v>5564516.0</v>
      </c>
      <c r="B91" s="42" t="s">
        <v>317</v>
      </c>
      <c r="C91" s="42" t="s">
        <v>318</v>
      </c>
      <c r="D91" s="42" t="s">
        <v>319</v>
      </c>
    </row>
    <row r="92">
      <c r="A92" s="42" t="s">
        <v>320</v>
      </c>
      <c r="B92" s="42" t="s">
        <v>321</v>
      </c>
      <c r="C92" s="42" t="s">
        <v>322</v>
      </c>
      <c r="D92" s="42" t="s">
        <v>323</v>
      </c>
    </row>
    <row r="93">
      <c r="A93" s="42">
        <v>18177.0</v>
      </c>
      <c r="B93" s="42" t="s">
        <v>324</v>
      </c>
      <c r="C93" s="42" t="s">
        <v>325</v>
      </c>
      <c r="D93" s="42" t="s">
        <v>326</v>
      </c>
    </row>
    <row r="94">
      <c r="A94" s="42">
        <v>18176.0</v>
      </c>
      <c r="B94" s="42" t="s">
        <v>327</v>
      </c>
      <c r="C94" s="42" t="s">
        <v>325</v>
      </c>
      <c r="D94" s="42" t="s">
        <v>328</v>
      </c>
    </row>
    <row r="95">
      <c r="A95" s="42">
        <v>5195266.0</v>
      </c>
      <c r="B95" s="42" t="s">
        <v>329</v>
      </c>
      <c r="C95" s="42" t="s">
        <v>330</v>
      </c>
      <c r="D95" s="42" t="s">
        <v>331</v>
      </c>
    </row>
    <row r="96">
      <c r="A96" s="42">
        <v>7327940.0</v>
      </c>
      <c r="B96" s="42" t="s">
        <v>332</v>
      </c>
      <c r="C96" s="42" t="s">
        <v>333</v>
      </c>
      <c r="D96" s="42" t="s">
        <v>334</v>
      </c>
    </row>
    <row r="97">
      <c r="A97" s="42">
        <v>7327940.0</v>
      </c>
      <c r="B97" s="42" t="s">
        <v>332</v>
      </c>
      <c r="C97" s="42" t="s">
        <v>333</v>
      </c>
      <c r="D97" s="42" t="s">
        <v>334</v>
      </c>
    </row>
    <row r="98">
      <c r="A98" s="42">
        <v>7274983.0</v>
      </c>
      <c r="B98" s="42" t="s">
        <v>335</v>
      </c>
      <c r="C98" s="42" t="s">
        <v>336</v>
      </c>
      <c r="D98" s="42" t="s">
        <v>337</v>
      </c>
    </row>
    <row r="99">
      <c r="A99" s="42">
        <v>7274983.0</v>
      </c>
      <c r="B99" s="42" t="s">
        <v>335</v>
      </c>
      <c r="C99" s="42" t="s">
        <v>336</v>
      </c>
      <c r="D99" s="42" t="s">
        <v>337</v>
      </c>
    </row>
    <row r="100">
      <c r="A100" s="42">
        <v>2909863.0</v>
      </c>
      <c r="B100" s="42" t="s">
        <v>338</v>
      </c>
      <c r="C100" s="42" t="s">
        <v>339</v>
      </c>
      <c r="D100" s="42" t="s">
        <v>340</v>
      </c>
    </row>
    <row r="101">
      <c r="A101" s="42">
        <v>5564514.0</v>
      </c>
      <c r="B101" s="42" t="s">
        <v>341</v>
      </c>
      <c r="C101" s="42" t="s">
        <v>342</v>
      </c>
      <c r="D101" s="42" t="s">
        <v>343</v>
      </c>
    </row>
    <row r="102">
      <c r="A102" s="42" t="s">
        <v>344</v>
      </c>
      <c r="B102" s="42" t="s">
        <v>345</v>
      </c>
      <c r="C102" s="42" t="s">
        <v>346</v>
      </c>
      <c r="D102" s="42" t="s">
        <v>347</v>
      </c>
    </row>
    <row r="103">
      <c r="A103" s="42">
        <v>88068.0</v>
      </c>
      <c r="B103" s="42" t="s">
        <v>348</v>
      </c>
      <c r="C103" s="42" t="s">
        <v>349</v>
      </c>
      <c r="D103" s="42" t="s">
        <v>350</v>
      </c>
    </row>
    <row r="104">
      <c r="A104" s="42">
        <v>4968963.0</v>
      </c>
      <c r="B104" s="42" t="s">
        <v>351</v>
      </c>
      <c r="C104" s="42" t="s">
        <v>352</v>
      </c>
      <c r="D104" s="42" t="s">
        <v>353</v>
      </c>
    </row>
    <row r="105">
      <c r="A105" s="42">
        <v>4968963.0</v>
      </c>
      <c r="B105" s="42" t="s">
        <v>351</v>
      </c>
      <c r="C105" s="42" t="s">
        <v>352</v>
      </c>
      <c r="D105" s="42" t="s">
        <v>353</v>
      </c>
    </row>
    <row r="106">
      <c r="A106" s="42" t="s">
        <v>354</v>
      </c>
      <c r="B106" s="42" t="s">
        <v>355</v>
      </c>
      <c r="C106" s="42" t="s">
        <v>356</v>
      </c>
      <c r="D106" s="42" t="s">
        <v>357</v>
      </c>
    </row>
    <row r="107">
      <c r="A107" s="42" t="s">
        <v>358</v>
      </c>
      <c r="B107" s="42" t="s">
        <v>359</v>
      </c>
      <c r="C107" s="42" t="s">
        <v>360</v>
      </c>
      <c r="D107" s="42" t="s">
        <v>361</v>
      </c>
    </row>
    <row r="108">
      <c r="A108" s="42" t="s">
        <v>362</v>
      </c>
      <c r="B108" s="42" t="s">
        <v>363</v>
      </c>
      <c r="C108" s="42" t="s">
        <v>364</v>
      </c>
      <c r="D108" s="42" t="s">
        <v>365</v>
      </c>
    </row>
    <row r="109">
      <c r="A109" s="42">
        <v>7397629.0</v>
      </c>
      <c r="B109" s="42" t="s">
        <v>366</v>
      </c>
      <c r="C109" s="42" t="s">
        <v>367</v>
      </c>
      <c r="D109" s="42" t="s">
        <v>368</v>
      </c>
    </row>
    <row r="110">
      <c r="A110" s="42">
        <v>7226436.0</v>
      </c>
      <c r="B110" s="42" t="s">
        <v>369</v>
      </c>
      <c r="C110" s="42" t="s">
        <v>370</v>
      </c>
      <c r="D110" s="42" t="s">
        <v>371</v>
      </c>
    </row>
    <row r="111">
      <c r="A111" s="42"/>
      <c r="B111" s="42" t="s">
        <v>230</v>
      </c>
      <c r="C111" s="42" t="s">
        <v>372</v>
      </c>
      <c r="D111" s="42" t="s">
        <v>373</v>
      </c>
    </row>
    <row r="112">
      <c r="A112" s="42">
        <v>5947467.0</v>
      </c>
      <c r="B112" s="42" t="s">
        <v>374</v>
      </c>
      <c r="C112" s="42" t="s">
        <v>375</v>
      </c>
      <c r="D112" s="42" t="s">
        <v>376</v>
      </c>
    </row>
    <row r="113">
      <c r="A113" s="42" t="s">
        <v>377</v>
      </c>
      <c r="B113" s="42" t="s">
        <v>374</v>
      </c>
      <c r="C113" s="42" t="s">
        <v>378</v>
      </c>
      <c r="D113" s="42" t="s">
        <v>379</v>
      </c>
    </row>
    <row r="114">
      <c r="A114" s="42" t="s">
        <v>380</v>
      </c>
      <c r="B114" s="42" t="s">
        <v>381</v>
      </c>
      <c r="C114" s="42" t="s">
        <v>382</v>
      </c>
      <c r="D114" s="42" t="s">
        <v>383</v>
      </c>
    </row>
    <row r="115">
      <c r="A115" s="42">
        <v>7352516.0</v>
      </c>
      <c r="B115" s="42" t="s">
        <v>384</v>
      </c>
      <c r="C115" s="42" t="s">
        <v>385</v>
      </c>
      <c r="D115" s="42" t="s">
        <v>386</v>
      </c>
    </row>
    <row r="116">
      <c r="A116" s="42">
        <v>6857152.0</v>
      </c>
      <c r="B116" s="42" t="s">
        <v>387</v>
      </c>
      <c r="C116" s="42" t="s">
        <v>388</v>
      </c>
      <c r="D116" s="42" t="s">
        <v>389</v>
      </c>
    </row>
    <row r="117">
      <c r="A117" s="42">
        <v>5103314.0</v>
      </c>
      <c r="B117" s="42" t="s">
        <v>390</v>
      </c>
      <c r="C117" s="42" t="s">
        <v>391</v>
      </c>
      <c r="D117" s="42" t="s">
        <v>392</v>
      </c>
    </row>
    <row r="118">
      <c r="A118" s="42">
        <v>5103314.0</v>
      </c>
      <c r="B118" s="42" t="s">
        <v>390</v>
      </c>
      <c r="C118" s="42" t="s">
        <v>391</v>
      </c>
      <c r="D118" s="42" t="s">
        <v>392</v>
      </c>
    </row>
    <row r="119">
      <c r="A119" s="42">
        <v>18740.0</v>
      </c>
      <c r="B119" s="42" t="s">
        <v>393</v>
      </c>
      <c r="C119" s="42" t="s">
        <v>394</v>
      </c>
      <c r="D119" s="42" t="s">
        <v>395</v>
      </c>
    </row>
    <row r="120">
      <c r="A120" s="42">
        <v>5850704.0</v>
      </c>
      <c r="B120" s="42" t="s">
        <v>396</v>
      </c>
      <c r="C120" s="42" t="s">
        <v>397</v>
      </c>
      <c r="D120" s="42" t="s">
        <v>398</v>
      </c>
    </row>
    <row r="121">
      <c r="A121" s="42">
        <v>6004428.0</v>
      </c>
      <c r="B121" s="42" t="s">
        <v>399</v>
      </c>
      <c r="C121" s="42" t="s">
        <v>400</v>
      </c>
      <c r="D121" s="42" t="s">
        <v>401</v>
      </c>
    </row>
    <row r="122">
      <c r="A122" s="42">
        <v>6004428.0</v>
      </c>
      <c r="B122" s="42" t="s">
        <v>399</v>
      </c>
      <c r="C122" s="42" t="s">
        <v>400</v>
      </c>
      <c r="D122" s="42" t="s">
        <v>401</v>
      </c>
    </row>
    <row r="123">
      <c r="A123" s="42">
        <v>5463382.0</v>
      </c>
      <c r="B123" s="42" t="s">
        <v>230</v>
      </c>
      <c r="C123" s="42" t="s">
        <v>402</v>
      </c>
      <c r="D123" s="42" t="s">
        <v>403</v>
      </c>
    </row>
    <row r="124">
      <c r="A124" s="42" t="s">
        <v>404</v>
      </c>
      <c r="B124" s="42" t="s">
        <v>405</v>
      </c>
      <c r="C124" s="42" t="s">
        <v>406</v>
      </c>
      <c r="D124" s="42" t="s">
        <v>407</v>
      </c>
    </row>
    <row r="125">
      <c r="A125" s="42">
        <v>18735.0</v>
      </c>
      <c r="B125" s="42" t="s">
        <v>236</v>
      </c>
      <c r="C125" s="42" t="s">
        <v>408</v>
      </c>
      <c r="D125" s="42" t="s">
        <v>409</v>
      </c>
    </row>
    <row r="126">
      <c r="A126" s="42">
        <v>6819002.0</v>
      </c>
      <c r="B126" s="42" t="s">
        <v>146</v>
      </c>
      <c r="C126" s="42" t="s">
        <v>410</v>
      </c>
      <c r="D126" s="42" t="s">
        <v>411</v>
      </c>
    </row>
    <row r="127">
      <c r="A127" s="42">
        <v>19005.0</v>
      </c>
      <c r="B127" s="42" t="s">
        <v>412</v>
      </c>
      <c r="C127" s="42" t="s">
        <v>410</v>
      </c>
      <c r="D127" s="42" t="s">
        <v>413</v>
      </c>
    </row>
    <row r="128">
      <c r="A128" s="42">
        <v>7231211.0</v>
      </c>
      <c r="B128" s="42" t="s">
        <v>158</v>
      </c>
      <c r="C128" s="42" t="s">
        <v>414</v>
      </c>
      <c r="D128" s="42" t="s">
        <v>415</v>
      </c>
    </row>
    <row r="129">
      <c r="A129" s="42">
        <v>7121958.0</v>
      </c>
      <c r="B129" s="42" t="s">
        <v>416</v>
      </c>
      <c r="C129" s="42" t="s">
        <v>417</v>
      </c>
      <c r="D129" s="42" t="s">
        <v>418</v>
      </c>
    </row>
    <row r="130">
      <c r="A130" s="42">
        <v>18322.0</v>
      </c>
      <c r="B130" s="42" t="s">
        <v>419</v>
      </c>
      <c r="C130" s="42" t="s">
        <v>420</v>
      </c>
      <c r="D130" s="42" t="s">
        <v>421</v>
      </c>
    </row>
    <row r="131">
      <c r="A131" s="42">
        <v>5850726.0</v>
      </c>
      <c r="B131" s="42" t="s">
        <v>230</v>
      </c>
      <c r="C131" s="42" t="s">
        <v>422</v>
      </c>
      <c r="D131" s="42" t="s">
        <v>423</v>
      </c>
    </row>
    <row r="132">
      <c r="A132" s="42" t="s">
        <v>424</v>
      </c>
      <c r="B132" s="42" t="s">
        <v>425</v>
      </c>
      <c r="C132" s="42" t="s">
        <v>426</v>
      </c>
      <c r="D132" s="42" t="s">
        <v>427</v>
      </c>
    </row>
    <row r="133">
      <c r="A133" s="42">
        <v>18713.0</v>
      </c>
      <c r="B133" s="42" t="s">
        <v>428</v>
      </c>
      <c r="C133" s="42" t="s">
        <v>429</v>
      </c>
      <c r="D133" s="42" t="s">
        <v>430</v>
      </c>
    </row>
    <row r="134">
      <c r="A134" s="42">
        <v>7274949.0</v>
      </c>
      <c r="B134" s="42" t="s">
        <v>431</v>
      </c>
      <c r="C134" s="42" t="s">
        <v>432</v>
      </c>
      <c r="D134" s="42" t="s">
        <v>433</v>
      </c>
    </row>
    <row r="135">
      <c r="A135" s="42">
        <v>5996847.0</v>
      </c>
      <c r="B135" s="42" t="s">
        <v>434</v>
      </c>
      <c r="C135" s="42" t="s">
        <v>435</v>
      </c>
      <c r="D135" s="42" t="s">
        <v>436</v>
      </c>
    </row>
    <row r="136">
      <c r="A136" s="42">
        <v>7327792.0</v>
      </c>
      <c r="B136" s="42" t="s">
        <v>437</v>
      </c>
      <c r="C136" s="42" t="s">
        <v>438</v>
      </c>
      <c r="D136" s="42" t="s">
        <v>439</v>
      </c>
    </row>
    <row r="137">
      <c r="A137" s="42">
        <v>7327792.0</v>
      </c>
      <c r="B137" s="42" t="s">
        <v>437</v>
      </c>
      <c r="C137" s="42" t="s">
        <v>438</v>
      </c>
      <c r="D137" s="42" t="s">
        <v>439</v>
      </c>
    </row>
    <row r="138">
      <c r="A138" s="42" t="s">
        <v>440</v>
      </c>
      <c r="B138" s="42" t="s">
        <v>441</v>
      </c>
      <c r="C138" s="42" t="s">
        <v>442</v>
      </c>
      <c r="D138" s="42" t="s">
        <v>443</v>
      </c>
    </row>
    <row r="139">
      <c r="A139" s="42">
        <v>88048.0</v>
      </c>
      <c r="B139" s="42" t="s">
        <v>444</v>
      </c>
      <c r="C139" s="42" t="s">
        <v>445</v>
      </c>
      <c r="D139" s="42" t="s">
        <v>446</v>
      </c>
    </row>
    <row r="140">
      <c r="A140" s="42">
        <v>18757.0</v>
      </c>
      <c r="B140" s="42" t="s">
        <v>447</v>
      </c>
      <c r="C140" s="42" t="s">
        <v>448</v>
      </c>
      <c r="D140" s="42" t="s">
        <v>449</v>
      </c>
    </row>
    <row r="141">
      <c r="A141" s="42">
        <v>18720.0</v>
      </c>
      <c r="B141" s="42" t="s">
        <v>450</v>
      </c>
      <c r="C141" s="42" t="s">
        <v>451</v>
      </c>
      <c r="D141" s="42" t="s">
        <v>452</v>
      </c>
    </row>
    <row r="142">
      <c r="A142" s="42">
        <v>6619949.0</v>
      </c>
      <c r="B142" s="42" t="s">
        <v>416</v>
      </c>
      <c r="C142" s="42" t="s">
        <v>453</v>
      </c>
      <c r="D142" s="42" t="s">
        <v>454</v>
      </c>
    </row>
    <row r="143">
      <c r="A143" s="42" t="s">
        <v>455</v>
      </c>
      <c r="B143" s="42" t="s">
        <v>456</v>
      </c>
      <c r="C143" s="42" t="s">
        <v>457</v>
      </c>
      <c r="D143" s="42" t="s">
        <v>458</v>
      </c>
    </row>
    <row r="144">
      <c r="A144" s="42" t="s">
        <v>455</v>
      </c>
      <c r="B144" s="42" t="s">
        <v>456</v>
      </c>
      <c r="C144" s="42" t="s">
        <v>457</v>
      </c>
      <c r="D144" s="42" t="s">
        <v>458</v>
      </c>
    </row>
    <row r="145">
      <c r="A145" s="42">
        <v>6604193.0</v>
      </c>
      <c r="B145" s="42" t="s">
        <v>459</v>
      </c>
      <c r="C145" s="42" t="s">
        <v>460</v>
      </c>
      <c r="D145" s="42" t="s">
        <v>461</v>
      </c>
    </row>
    <row r="146">
      <c r="A146" s="42" t="s">
        <v>462</v>
      </c>
      <c r="B146" s="42" t="s">
        <v>463</v>
      </c>
      <c r="C146" s="42" t="s">
        <v>464</v>
      </c>
      <c r="D146" s="42" t="s">
        <v>465</v>
      </c>
    </row>
    <row r="147">
      <c r="A147" s="42">
        <v>2909861.0</v>
      </c>
      <c r="B147" s="42" t="s">
        <v>466</v>
      </c>
      <c r="C147" s="42" t="s">
        <v>467</v>
      </c>
      <c r="D147" s="42" t="s">
        <v>468</v>
      </c>
    </row>
    <row r="148">
      <c r="A148" s="42">
        <v>18774.0</v>
      </c>
      <c r="B148" s="42" t="s">
        <v>469</v>
      </c>
      <c r="C148" s="42" t="s">
        <v>470</v>
      </c>
      <c r="D148" s="42" t="s">
        <v>471</v>
      </c>
    </row>
    <row r="149">
      <c r="A149" s="42">
        <v>18706.0</v>
      </c>
      <c r="B149" s="42" t="s">
        <v>240</v>
      </c>
      <c r="C149" s="42" t="s">
        <v>472</v>
      </c>
      <c r="D149" s="42" t="s">
        <v>473</v>
      </c>
    </row>
    <row r="150">
      <c r="A150" s="42">
        <v>88005.0</v>
      </c>
      <c r="B150" s="42" t="s">
        <v>247</v>
      </c>
      <c r="C150" s="42" t="s">
        <v>472</v>
      </c>
      <c r="D150" s="42" t="s">
        <v>474</v>
      </c>
    </row>
    <row r="151">
      <c r="A151" s="42" t="s">
        <v>475</v>
      </c>
      <c r="B151" s="42" t="s">
        <v>163</v>
      </c>
      <c r="C151" s="42" t="s">
        <v>476</v>
      </c>
      <c r="D151" s="42" t="s">
        <v>477</v>
      </c>
    </row>
    <row r="152">
      <c r="A152" s="42">
        <v>6943967.0</v>
      </c>
      <c r="B152" s="42" t="s">
        <v>478</v>
      </c>
      <c r="C152" s="42" t="s">
        <v>479</v>
      </c>
      <c r="D152" s="42" t="s">
        <v>480</v>
      </c>
    </row>
    <row r="153">
      <c r="A153" s="42"/>
      <c r="B153" s="42" t="s">
        <v>481</v>
      </c>
      <c r="C153" s="42" t="s">
        <v>482</v>
      </c>
      <c r="D153" s="42" t="s">
        <v>483</v>
      </c>
    </row>
    <row r="154">
      <c r="A154" s="42">
        <v>18129.0</v>
      </c>
      <c r="B154" s="42" t="s">
        <v>484</v>
      </c>
      <c r="C154" s="42" t="s">
        <v>485</v>
      </c>
      <c r="D154" s="42" t="s">
        <v>486</v>
      </c>
    </row>
    <row r="155">
      <c r="A155" s="42">
        <v>6624745.0</v>
      </c>
      <c r="B155" s="42" t="s">
        <v>487</v>
      </c>
      <c r="C155" s="42" t="s">
        <v>488</v>
      </c>
      <c r="D155" s="42" t="s">
        <v>489</v>
      </c>
    </row>
    <row r="156">
      <c r="A156" s="42">
        <v>18825.0</v>
      </c>
      <c r="B156" s="42" t="s">
        <v>166</v>
      </c>
      <c r="C156" s="42" t="s">
        <v>490</v>
      </c>
      <c r="D156" s="42" t="s">
        <v>491</v>
      </c>
    </row>
    <row r="157">
      <c r="A157" s="42">
        <v>88020.0</v>
      </c>
      <c r="B157" s="42" t="s">
        <v>492</v>
      </c>
      <c r="C157" s="42" t="s">
        <v>493</v>
      </c>
      <c r="D157" s="42" t="s">
        <v>494</v>
      </c>
    </row>
    <row r="158">
      <c r="A158" s="42">
        <v>18118.0</v>
      </c>
      <c r="B158" s="42" t="s">
        <v>166</v>
      </c>
      <c r="C158" s="42" t="s">
        <v>495</v>
      </c>
      <c r="D158" s="42" t="s">
        <v>496</v>
      </c>
    </row>
    <row r="159">
      <c r="A159" s="42">
        <v>88053.0</v>
      </c>
      <c r="B159" s="42" t="s">
        <v>226</v>
      </c>
      <c r="C159" s="42" t="s">
        <v>497</v>
      </c>
      <c r="D159" s="42" t="s">
        <v>498</v>
      </c>
    </row>
    <row r="160">
      <c r="A160" s="42">
        <v>88027.0</v>
      </c>
      <c r="B160" s="42" t="s">
        <v>499</v>
      </c>
      <c r="C160" s="42" t="s">
        <v>497</v>
      </c>
      <c r="D160" s="42" t="s">
        <v>500</v>
      </c>
    </row>
    <row r="161">
      <c r="A161" s="42">
        <v>7275055.0</v>
      </c>
      <c r="B161" s="42" t="s">
        <v>501</v>
      </c>
      <c r="C161" s="42" t="s">
        <v>502</v>
      </c>
      <c r="D161" s="42" t="s">
        <v>503</v>
      </c>
    </row>
    <row r="162">
      <c r="A162" s="42" t="s">
        <v>504</v>
      </c>
      <c r="B162" s="42" t="s">
        <v>166</v>
      </c>
      <c r="C162" s="42" t="s">
        <v>505</v>
      </c>
      <c r="D162" s="42" t="s">
        <v>506</v>
      </c>
    </row>
    <row r="163">
      <c r="A163" s="42">
        <v>6467304.0</v>
      </c>
      <c r="B163" s="42" t="s">
        <v>507</v>
      </c>
      <c r="C163" s="42" t="s">
        <v>508</v>
      </c>
      <c r="D163" s="42" t="s">
        <v>509</v>
      </c>
    </row>
    <row r="164">
      <c r="A164" s="42">
        <v>6467304.0</v>
      </c>
      <c r="B164" s="42" t="s">
        <v>507</v>
      </c>
      <c r="C164" s="42" t="s">
        <v>508</v>
      </c>
      <c r="D164" s="42" t="s">
        <v>509</v>
      </c>
    </row>
    <row r="165">
      <c r="A165" s="42">
        <v>7116037.0</v>
      </c>
      <c r="B165" s="42" t="s">
        <v>416</v>
      </c>
      <c r="C165" s="42" t="s">
        <v>510</v>
      </c>
      <c r="D165" s="42" t="s">
        <v>511</v>
      </c>
    </row>
    <row r="166">
      <c r="A166" s="42" t="s">
        <v>512</v>
      </c>
      <c r="B166" s="42" t="s">
        <v>513</v>
      </c>
      <c r="C166" s="42" t="s">
        <v>514</v>
      </c>
      <c r="D166" s="42" t="s">
        <v>515</v>
      </c>
    </row>
    <row r="167">
      <c r="A167" s="42">
        <v>88012.0</v>
      </c>
      <c r="B167" s="42" t="s">
        <v>516</v>
      </c>
      <c r="C167" s="42" t="s">
        <v>517</v>
      </c>
      <c r="D167" s="42" t="s">
        <v>518</v>
      </c>
    </row>
    <row r="168">
      <c r="A168" s="42">
        <v>88013.0</v>
      </c>
      <c r="B168" s="42" t="s">
        <v>519</v>
      </c>
      <c r="C168" s="42" t="s">
        <v>517</v>
      </c>
      <c r="D168" s="42" t="s">
        <v>520</v>
      </c>
    </row>
    <row r="169">
      <c r="A169" s="42" t="s">
        <v>521</v>
      </c>
      <c r="B169" s="42" t="s">
        <v>166</v>
      </c>
      <c r="C169" s="42" t="s">
        <v>522</v>
      </c>
      <c r="D169" s="42" t="s">
        <v>523</v>
      </c>
    </row>
    <row r="170">
      <c r="A170" s="42">
        <v>18836.0</v>
      </c>
      <c r="B170" s="42" t="s">
        <v>524</v>
      </c>
      <c r="C170" s="42" t="s">
        <v>525</v>
      </c>
      <c r="D170" s="42" t="s">
        <v>526</v>
      </c>
    </row>
    <row r="171">
      <c r="A171" s="42">
        <v>19522.0</v>
      </c>
      <c r="B171" s="42" t="s">
        <v>527</v>
      </c>
      <c r="C171" s="42" t="s">
        <v>528</v>
      </c>
      <c r="D171" s="42" t="s">
        <v>529</v>
      </c>
    </row>
    <row r="172">
      <c r="A172" s="42">
        <v>7248416.0</v>
      </c>
      <c r="B172" s="42" t="s">
        <v>530</v>
      </c>
      <c r="C172" s="42" t="s">
        <v>531</v>
      </c>
      <c r="D172" s="42" t="s">
        <v>532</v>
      </c>
    </row>
    <row r="173">
      <c r="A173" s="42">
        <v>5996835.0</v>
      </c>
      <c r="B173" s="42" t="s">
        <v>400</v>
      </c>
      <c r="C173" s="42" t="s">
        <v>531</v>
      </c>
      <c r="D173" s="42" t="s">
        <v>533</v>
      </c>
    </row>
    <row r="174">
      <c r="A174" s="42">
        <v>4792065.0</v>
      </c>
      <c r="B174" s="42" t="s">
        <v>166</v>
      </c>
      <c r="C174" s="42" t="s">
        <v>534</v>
      </c>
      <c r="D174" s="42" t="s">
        <v>535</v>
      </c>
    </row>
    <row r="175">
      <c r="A175" s="42">
        <v>5969377.0</v>
      </c>
      <c r="B175" s="42" t="s">
        <v>536</v>
      </c>
      <c r="C175" s="42" t="s">
        <v>537</v>
      </c>
      <c r="D175" s="42" t="s">
        <v>538</v>
      </c>
    </row>
    <row r="176">
      <c r="A176" s="42" t="s">
        <v>539</v>
      </c>
      <c r="B176" s="42" t="s">
        <v>540</v>
      </c>
      <c r="C176" s="42" t="s">
        <v>541</v>
      </c>
      <c r="D176" s="42" t="s">
        <v>542</v>
      </c>
    </row>
    <row r="177">
      <c r="A177" s="42">
        <v>6007892.0</v>
      </c>
      <c r="B177" s="42" t="s">
        <v>116</v>
      </c>
      <c r="C177" s="42" t="s">
        <v>543</v>
      </c>
      <c r="D177" s="42" t="s">
        <v>544</v>
      </c>
    </row>
    <row r="178">
      <c r="A178" s="42">
        <v>5103319.0</v>
      </c>
      <c r="B178" s="42" t="s">
        <v>545</v>
      </c>
      <c r="C178" s="42" t="s">
        <v>546</v>
      </c>
      <c r="D178" s="42" t="s">
        <v>547</v>
      </c>
    </row>
    <row r="179">
      <c r="A179" s="42">
        <v>7049859.0</v>
      </c>
      <c r="B179" s="42" t="s">
        <v>548</v>
      </c>
      <c r="C179" s="42" t="s">
        <v>549</v>
      </c>
      <c r="D179" s="42" t="s">
        <v>550</v>
      </c>
    </row>
    <row r="180">
      <c r="A180" s="42"/>
      <c r="B180" s="42" t="s">
        <v>499</v>
      </c>
      <c r="C180" s="42" t="s">
        <v>551</v>
      </c>
      <c r="D180" s="42" t="s">
        <v>552</v>
      </c>
    </row>
    <row r="181">
      <c r="A181" s="42">
        <v>6308579.0</v>
      </c>
      <c r="B181" s="42" t="s">
        <v>553</v>
      </c>
      <c r="C181" s="42" t="s">
        <v>554</v>
      </c>
      <c r="D181" s="42" t="s">
        <v>555</v>
      </c>
    </row>
    <row r="182">
      <c r="A182" s="42">
        <v>6973669.0</v>
      </c>
      <c r="B182" s="42" t="s">
        <v>499</v>
      </c>
      <c r="C182" s="42" t="s">
        <v>556</v>
      </c>
      <c r="D182" s="42" t="s">
        <v>557</v>
      </c>
    </row>
    <row r="183">
      <c r="A183" s="42">
        <v>6973669.0</v>
      </c>
      <c r="B183" s="42" t="s">
        <v>499</v>
      </c>
      <c r="C183" s="42" t="s">
        <v>556</v>
      </c>
      <c r="D183" s="42" t="s">
        <v>557</v>
      </c>
    </row>
    <row r="184">
      <c r="A184" s="42">
        <v>7032479.0</v>
      </c>
      <c r="B184" s="42" t="s">
        <v>558</v>
      </c>
      <c r="C184" s="42" t="s">
        <v>559</v>
      </c>
      <c r="D184" s="42" t="s">
        <v>560</v>
      </c>
    </row>
    <row r="185">
      <c r="A185" s="42" t="s">
        <v>561</v>
      </c>
      <c r="B185" s="42" t="s">
        <v>562</v>
      </c>
      <c r="C185" s="42" t="s">
        <v>563</v>
      </c>
      <c r="D185" s="42" t="s">
        <v>564</v>
      </c>
    </row>
    <row r="186">
      <c r="A186" s="42">
        <v>7374620.0</v>
      </c>
      <c r="B186" s="42" t="s">
        <v>565</v>
      </c>
      <c r="C186" s="42" t="s">
        <v>566</v>
      </c>
      <c r="D186" s="42" t="s">
        <v>567</v>
      </c>
    </row>
    <row r="187">
      <c r="A187" s="42">
        <v>6857077.0</v>
      </c>
      <c r="B187" s="42" t="s">
        <v>568</v>
      </c>
      <c r="C187" s="42" t="s">
        <v>569</v>
      </c>
      <c r="D187" s="42" t="s">
        <v>570</v>
      </c>
    </row>
    <row r="188">
      <c r="A188" s="42" t="s">
        <v>571</v>
      </c>
      <c r="B188" s="42" t="s">
        <v>572</v>
      </c>
      <c r="C188" s="42" t="s">
        <v>573</v>
      </c>
      <c r="D188" s="42" t="s">
        <v>574</v>
      </c>
    </row>
    <row r="189">
      <c r="A189" s="42"/>
      <c r="B189" s="42" t="s">
        <v>553</v>
      </c>
      <c r="C189" s="42" t="s">
        <v>575</v>
      </c>
      <c r="D189" s="42" t="s">
        <v>576</v>
      </c>
    </row>
    <row r="190">
      <c r="A190" s="42">
        <v>6531777.0</v>
      </c>
      <c r="B190" s="42" t="s">
        <v>129</v>
      </c>
      <c r="C190" s="42" t="s">
        <v>577</v>
      </c>
      <c r="D190" s="42" t="s">
        <v>578</v>
      </c>
    </row>
    <row r="191">
      <c r="A191" s="42"/>
      <c r="B191" s="42" t="s">
        <v>579</v>
      </c>
      <c r="C191" s="42" t="s">
        <v>577</v>
      </c>
      <c r="D191" s="42" t="s">
        <v>580</v>
      </c>
    </row>
    <row r="192">
      <c r="A192" s="42">
        <v>4082555.0</v>
      </c>
      <c r="B192" s="42" t="s">
        <v>581</v>
      </c>
      <c r="C192" s="42" t="s">
        <v>582</v>
      </c>
      <c r="D192" s="42" t="s">
        <v>583</v>
      </c>
    </row>
    <row r="193">
      <c r="A193" s="42" t="s">
        <v>584</v>
      </c>
      <c r="B193" s="42" t="s">
        <v>585</v>
      </c>
      <c r="C193" s="42" t="s">
        <v>582</v>
      </c>
      <c r="D193" s="42" t="s">
        <v>586</v>
      </c>
    </row>
    <row r="194">
      <c r="A194" s="42">
        <v>6857075.0</v>
      </c>
      <c r="B194" s="42" t="s">
        <v>116</v>
      </c>
      <c r="C194" s="42" t="s">
        <v>587</v>
      </c>
      <c r="D194" s="42" t="s">
        <v>588</v>
      </c>
    </row>
    <row r="195">
      <c r="A195" s="42">
        <v>4765970.0</v>
      </c>
      <c r="B195" s="42" t="s">
        <v>589</v>
      </c>
      <c r="C195" s="42" t="s">
        <v>590</v>
      </c>
      <c r="D195" s="42" t="s">
        <v>591</v>
      </c>
    </row>
    <row r="196">
      <c r="A196" s="42">
        <v>5650835.0</v>
      </c>
      <c r="B196" s="42" t="s">
        <v>592</v>
      </c>
      <c r="C196" s="42" t="s">
        <v>593</v>
      </c>
      <c r="D196" s="42" t="s">
        <v>594</v>
      </c>
    </row>
    <row r="197">
      <c r="A197" s="42"/>
      <c r="B197" s="42" t="s">
        <v>88</v>
      </c>
      <c r="C197" s="42" t="s">
        <v>595</v>
      </c>
      <c r="D197" s="42" t="s">
        <v>596</v>
      </c>
    </row>
    <row r="198">
      <c r="A198" s="42">
        <v>18788.0</v>
      </c>
      <c r="B198" s="42" t="s">
        <v>321</v>
      </c>
      <c r="C198" s="42" t="s">
        <v>597</v>
      </c>
      <c r="D198" s="42" t="s">
        <v>598</v>
      </c>
    </row>
    <row r="199">
      <c r="A199" s="42">
        <v>88054.0</v>
      </c>
      <c r="B199" s="42" t="s">
        <v>374</v>
      </c>
      <c r="C199" s="42" t="s">
        <v>597</v>
      </c>
      <c r="D199" s="42" t="s">
        <v>599</v>
      </c>
    </row>
    <row r="200">
      <c r="A200" s="42">
        <v>88054.0</v>
      </c>
      <c r="B200" s="42" t="s">
        <v>374</v>
      </c>
      <c r="C200" s="42" t="s">
        <v>597</v>
      </c>
      <c r="D200" s="42" t="s">
        <v>599</v>
      </c>
    </row>
    <row r="201">
      <c r="A201" s="42" t="s">
        <v>600</v>
      </c>
      <c r="B201" s="42" t="s">
        <v>601</v>
      </c>
      <c r="C201" s="42" t="s">
        <v>602</v>
      </c>
      <c r="D201" s="42" t="s">
        <v>603</v>
      </c>
    </row>
    <row r="202">
      <c r="A202" s="42" t="s">
        <v>600</v>
      </c>
      <c r="B202" s="42" t="s">
        <v>601</v>
      </c>
      <c r="C202" s="42" t="s">
        <v>602</v>
      </c>
      <c r="D202" s="42" t="s">
        <v>603</v>
      </c>
    </row>
    <row r="203">
      <c r="A203" s="42">
        <v>5650887.0</v>
      </c>
      <c r="B203" s="42" t="s">
        <v>604</v>
      </c>
      <c r="C203" s="42" t="s">
        <v>605</v>
      </c>
      <c r="D203" s="42" t="s">
        <v>606</v>
      </c>
    </row>
    <row r="204">
      <c r="A204" s="42">
        <v>6603973.0</v>
      </c>
      <c r="B204" s="42" t="s">
        <v>607</v>
      </c>
      <c r="C204" s="42" t="s">
        <v>605</v>
      </c>
      <c r="D204" s="42" t="s">
        <v>608</v>
      </c>
    </row>
    <row r="205">
      <c r="A205" s="42">
        <v>6652942.0</v>
      </c>
      <c r="B205" s="42" t="s">
        <v>609</v>
      </c>
      <c r="C205" s="42" t="s">
        <v>610</v>
      </c>
      <c r="D205" s="42" t="s">
        <v>611</v>
      </c>
    </row>
    <row r="206">
      <c r="A206" s="42">
        <v>6526484.0</v>
      </c>
      <c r="B206" s="42" t="s">
        <v>612</v>
      </c>
      <c r="C206" s="42" t="s">
        <v>613</v>
      </c>
      <c r="D206" s="42" t="s">
        <v>614</v>
      </c>
    </row>
    <row r="207">
      <c r="A207" s="42" t="s">
        <v>615</v>
      </c>
      <c r="B207" s="42" t="s">
        <v>616</v>
      </c>
      <c r="C207" s="42" t="s">
        <v>617</v>
      </c>
      <c r="D207" s="42" t="s">
        <v>618</v>
      </c>
    </row>
    <row r="208">
      <c r="A208" s="42" t="s">
        <v>619</v>
      </c>
      <c r="B208" s="42" t="s">
        <v>620</v>
      </c>
      <c r="C208" s="42" t="s">
        <v>621</v>
      </c>
      <c r="D208" s="42" t="s">
        <v>622</v>
      </c>
    </row>
    <row r="209">
      <c r="A209" s="42">
        <v>3034323.0</v>
      </c>
      <c r="B209" s="42" t="s">
        <v>623</v>
      </c>
      <c r="C209" s="42" t="s">
        <v>624</v>
      </c>
      <c r="D209" s="42" t="s">
        <v>625</v>
      </c>
    </row>
    <row r="210">
      <c r="A210" s="42" t="s">
        <v>626</v>
      </c>
      <c r="B210" s="42" t="s">
        <v>627</v>
      </c>
      <c r="C210" s="42" t="s">
        <v>628</v>
      </c>
      <c r="D210" s="42" t="s">
        <v>629</v>
      </c>
    </row>
    <row r="211">
      <c r="A211" s="42">
        <v>5714962.0</v>
      </c>
      <c r="B211" s="42" t="s">
        <v>314</v>
      </c>
      <c r="C211" s="42" t="s">
        <v>630</v>
      </c>
      <c r="D211" s="42" t="s">
        <v>631</v>
      </c>
    </row>
    <row r="212">
      <c r="A212" s="42">
        <v>7384396.0</v>
      </c>
      <c r="B212" s="42" t="s">
        <v>632</v>
      </c>
      <c r="C212" s="42" t="s">
        <v>633</v>
      </c>
      <c r="D212" s="42" t="s">
        <v>634</v>
      </c>
    </row>
    <row r="213">
      <c r="A213" s="42">
        <v>18259.0</v>
      </c>
      <c r="B213" s="42" t="s">
        <v>635</v>
      </c>
      <c r="C213" s="42" t="s">
        <v>636</v>
      </c>
      <c r="D213" s="42" t="s">
        <v>637</v>
      </c>
    </row>
    <row r="214">
      <c r="A214" s="42">
        <v>6463203.0</v>
      </c>
      <c r="B214" s="42" t="s">
        <v>638</v>
      </c>
      <c r="C214" s="42" t="s">
        <v>639</v>
      </c>
      <c r="D214" s="42" t="s">
        <v>640</v>
      </c>
    </row>
    <row r="215">
      <c r="A215" s="42">
        <v>2909857.0</v>
      </c>
      <c r="B215" s="42" t="s">
        <v>641</v>
      </c>
      <c r="C215" s="42" t="s">
        <v>642</v>
      </c>
      <c r="D215" s="42" t="s">
        <v>643</v>
      </c>
    </row>
    <row r="216">
      <c r="A216" s="42">
        <v>5718926.0</v>
      </c>
      <c r="B216" s="42" t="s">
        <v>644</v>
      </c>
      <c r="C216" s="42" t="s">
        <v>645</v>
      </c>
      <c r="D216" s="42"/>
    </row>
    <row r="217">
      <c r="A217" s="42">
        <v>5718926.0</v>
      </c>
      <c r="B217" s="42" t="s">
        <v>644</v>
      </c>
      <c r="C217" s="42" t="s">
        <v>645</v>
      </c>
      <c r="D217" s="42"/>
    </row>
    <row r="218">
      <c r="A218" s="42" t="s">
        <v>646</v>
      </c>
      <c r="B218" s="42" t="s">
        <v>647</v>
      </c>
      <c r="C218" s="42" t="s">
        <v>648</v>
      </c>
      <c r="D218" s="42" t="s">
        <v>649</v>
      </c>
    </row>
    <row r="219">
      <c r="A219" s="42">
        <v>18025.0</v>
      </c>
      <c r="B219" s="42" t="s">
        <v>650</v>
      </c>
      <c r="C219" s="42" t="s">
        <v>651</v>
      </c>
      <c r="D219" s="42" t="s">
        <v>652</v>
      </c>
    </row>
    <row r="220">
      <c r="A220" s="42" t="s">
        <v>653</v>
      </c>
      <c r="B220" s="42" t="s">
        <v>129</v>
      </c>
      <c r="C220" s="42" t="s">
        <v>654</v>
      </c>
      <c r="D220" s="42" t="s">
        <v>655</v>
      </c>
    </row>
    <row r="221">
      <c r="A221" s="42">
        <v>2909848.0</v>
      </c>
      <c r="B221" s="42" t="s">
        <v>656</v>
      </c>
      <c r="C221" s="42" t="s">
        <v>657</v>
      </c>
      <c r="D221" s="42" t="s">
        <v>658</v>
      </c>
    </row>
    <row r="222">
      <c r="A222" s="42">
        <v>18920.0</v>
      </c>
      <c r="B222" s="42" t="s">
        <v>659</v>
      </c>
      <c r="C222" s="42" t="s">
        <v>660</v>
      </c>
      <c r="D222" s="42" t="s">
        <v>661</v>
      </c>
    </row>
    <row r="223">
      <c r="A223" s="42" t="s">
        <v>662</v>
      </c>
      <c r="B223" s="42" t="s">
        <v>663</v>
      </c>
      <c r="C223" s="42" t="s">
        <v>660</v>
      </c>
      <c r="D223" s="42" t="s">
        <v>664</v>
      </c>
    </row>
    <row r="224">
      <c r="A224" s="42">
        <v>6605960.0</v>
      </c>
      <c r="B224" s="42" t="s">
        <v>257</v>
      </c>
      <c r="C224" s="42" t="s">
        <v>665</v>
      </c>
      <c r="D224" s="42" t="s">
        <v>666</v>
      </c>
    </row>
    <row r="225">
      <c r="A225" s="42">
        <v>7307219.0</v>
      </c>
      <c r="B225" s="42" t="s">
        <v>667</v>
      </c>
      <c r="C225" s="42" t="s">
        <v>668</v>
      </c>
      <c r="D225" s="42" t="s">
        <v>669</v>
      </c>
    </row>
    <row r="226">
      <c r="A226" s="42" t="s">
        <v>670</v>
      </c>
      <c r="B226" s="42" t="s">
        <v>553</v>
      </c>
      <c r="C226" s="42" t="s">
        <v>671</v>
      </c>
      <c r="D226" s="42" t="s">
        <v>672</v>
      </c>
    </row>
    <row r="227">
      <c r="A227" s="42">
        <v>5460037.0</v>
      </c>
      <c r="B227" s="42" t="s">
        <v>673</v>
      </c>
      <c r="C227" s="42" t="s">
        <v>674</v>
      </c>
      <c r="D227" s="42" t="s">
        <v>675</v>
      </c>
    </row>
    <row r="228">
      <c r="A228" s="42" t="s">
        <v>676</v>
      </c>
      <c r="B228" s="42" t="s">
        <v>492</v>
      </c>
      <c r="C228" s="42" t="s">
        <v>677</v>
      </c>
      <c r="D228" s="42" t="s">
        <v>678</v>
      </c>
    </row>
    <row r="229">
      <c r="A229" s="42" t="s">
        <v>679</v>
      </c>
      <c r="B229" s="42" t="s">
        <v>680</v>
      </c>
      <c r="C229" s="42" t="s">
        <v>681</v>
      </c>
      <c r="D229" s="42" t="s">
        <v>682</v>
      </c>
    </row>
    <row r="230">
      <c r="A230" s="42" t="s">
        <v>683</v>
      </c>
      <c r="B230" s="42" t="s">
        <v>684</v>
      </c>
      <c r="C230" s="42" t="s">
        <v>685</v>
      </c>
      <c r="D230" s="42" t="s">
        <v>686</v>
      </c>
    </row>
    <row r="231">
      <c r="A231" s="42" t="s">
        <v>687</v>
      </c>
      <c r="B231" s="42" t="s">
        <v>688</v>
      </c>
      <c r="C231" s="42" t="s">
        <v>689</v>
      </c>
      <c r="D231" s="42" t="s">
        <v>690</v>
      </c>
    </row>
    <row r="232">
      <c r="A232" s="42">
        <v>7061606.0</v>
      </c>
      <c r="B232" s="42" t="s">
        <v>691</v>
      </c>
      <c r="C232" s="42" t="s">
        <v>692</v>
      </c>
      <c r="D232" s="42" t="s">
        <v>693</v>
      </c>
    </row>
    <row r="233">
      <c r="A233" s="42" t="s">
        <v>694</v>
      </c>
      <c r="B233" s="42" t="s">
        <v>695</v>
      </c>
      <c r="C233" s="42" t="s">
        <v>696</v>
      </c>
      <c r="D233" s="42" t="s">
        <v>697</v>
      </c>
    </row>
    <row r="234">
      <c r="A234" s="42">
        <v>6736089.0</v>
      </c>
      <c r="B234" s="42" t="s">
        <v>416</v>
      </c>
      <c r="C234" s="42" t="s">
        <v>696</v>
      </c>
      <c r="D234" s="42" t="s">
        <v>698</v>
      </c>
    </row>
    <row r="235">
      <c r="A235" s="42"/>
      <c r="B235" s="42" t="s">
        <v>699</v>
      </c>
      <c r="C235" s="42" t="s">
        <v>700</v>
      </c>
      <c r="D235" s="42" t="s">
        <v>701</v>
      </c>
    </row>
    <row r="236">
      <c r="A236" s="42" t="s">
        <v>702</v>
      </c>
      <c r="B236" s="42" t="s">
        <v>703</v>
      </c>
      <c r="C236" s="42" t="s">
        <v>704</v>
      </c>
      <c r="D236" s="42" t="s">
        <v>705</v>
      </c>
    </row>
    <row r="237">
      <c r="A237" s="42">
        <v>7274995.0</v>
      </c>
      <c r="B237" s="42" t="s">
        <v>706</v>
      </c>
      <c r="C237" s="42" t="s">
        <v>707</v>
      </c>
      <c r="D237" s="42" t="s">
        <v>708</v>
      </c>
    </row>
    <row r="238">
      <c r="A238" s="42">
        <v>6358702.0</v>
      </c>
      <c r="B238" s="42" t="s">
        <v>709</v>
      </c>
      <c r="C238" s="42" t="s">
        <v>710</v>
      </c>
      <c r="D238" s="42" t="s">
        <v>711</v>
      </c>
    </row>
    <row r="239">
      <c r="A239" s="42">
        <v>7273915.0</v>
      </c>
      <c r="B239" s="42" t="s">
        <v>712</v>
      </c>
      <c r="C239" s="42" t="s">
        <v>713</v>
      </c>
      <c r="D239" s="42" t="s">
        <v>714</v>
      </c>
    </row>
    <row r="240">
      <c r="A240" s="42">
        <v>6819032.0</v>
      </c>
      <c r="B240" s="42" t="s">
        <v>311</v>
      </c>
      <c r="C240" s="42" t="s">
        <v>374</v>
      </c>
      <c r="D240" s="42" t="s">
        <v>715</v>
      </c>
    </row>
    <row r="241">
      <c r="A241" s="42" t="s">
        <v>716</v>
      </c>
      <c r="B241" s="42" t="s">
        <v>656</v>
      </c>
      <c r="C241" s="42" t="s">
        <v>717</v>
      </c>
      <c r="D241" s="42" t="s">
        <v>718</v>
      </c>
    </row>
    <row r="242">
      <c r="A242" s="42">
        <v>18188.0</v>
      </c>
      <c r="B242" s="42" t="s">
        <v>158</v>
      </c>
      <c r="C242" s="42" t="s">
        <v>719</v>
      </c>
      <c r="D242" s="42" t="s">
        <v>720</v>
      </c>
    </row>
    <row r="243">
      <c r="A243" s="42"/>
      <c r="B243" s="42" t="s">
        <v>721</v>
      </c>
      <c r="C243" s="42" t="s">
        <v>722</v>
      </c>
      <c r="D243" s="42" t="s">
        <v>723</v>
      </c>
    </row>
    <row r="244">
      <c r="A244" s="42">
        <v>7113020.0</v>
      </c>
      <c r="B244" s="42" t="s">
        <v>724</v>
      </c>
      <c r="C244" s="42" t="s">
        <v>725</v>
      </c>
      <c r="D244" s="42" t="s">
        <v>726</v>
      </c>
    </row>
    <row r="245">
      <c r="A245" s="42">
        <v>7113020.0</v>
      </c>
      <c r="B245" s="42" t="s">
        <v>724</v>
      </c>
      <c r="C245" s="42" t="s">
        <v>725</v>
      </c>
      <c r="D245" s="42" t="s">
        <v>726</v>
      </c>
    </row>
    <row r="246">
      <c r="A246" s="42">
        <v>7325491.0</v>
      </c>
      <c r="B246" s="42" t="s">
        <v>727</v>
      </c>
      <c r="C246" s="42" t="s">
        <v>728</v>
      </c>
      <c r="D246" s="42" t="s">
        <v>729</v>
      </c>
    </row>
    <row r="247">
      <c r="A247" s="42">
        <v>7117383.0</v>
      </c>
      <c r="B247" s="42" t="s">
        <v>730</v>
      </c>
      <c r="C247" s="42" t="s">
        <v>731</v>
      </c>
      <c r="D247" s="42" t="s">
        <v>732</v>
      </c>
    </row>
    <row r="248">
      <c r="A248" s="42">
        <v>18258.0</v>
      </c>
      <c r="B248" s="42" t="s">
        <v>733</v>
      </c>
      <c r="C248" s="42" t="s">
        <v>734</v>
      </c>
      <c r="D248" s="42" t="s">
        <v>735</v>
      </c>
    </row>
    <row r="249">
      <c r="A249" s="42">
        <v>7085136.0</v>
      </c>
      <c r="B249" s="42" t="s">
        <v>736</v>
      </c>
      <c r="C249" s="42" t="s">
        <v>737</v>
      </c>
      <c r="D249" s="42" t="s">
        <v>738</v>
      </c>
    </row>
    <row r="250">
      <c r="A250" s="42" t="s">
        <v>739</v>
      </c>
      <c r="B250" s="42" t="s">
        <v>684</v>
      </c>
      <c r="C250" s="42" t="s">
        <v>740</v>
      </c>
      <c r="D250" s="42" t="s">
        <v>741</v>
      </c>
    </row>
    <row r="251">
      <c r="A251" s="42" t="s">
        <v>742</v>
      </c>
      <c r="B251" s="42" t="s">
        <v>363</v>
      </c>
      <c r="C251" s="42" t="s">
        <v>740</v>
      </c>
      <c r="D251" s="42" t="s">
        <v>743</v>
      </c>
    </row>
    <row r="252">
      <c r="A252" s="42"/>
      <c r="B252" s="42" t="s">
        <v>744</v>
      </c>
      <c r="C252" s="42" t="s">
        <v>740</v>
      </c>
      <c r="D252" s="42" t="s">
        <v>745</v>
      </c>
    </row>
    <row r="253">
      <c r="A253" s="42" t="s">
        <v>746</v>
      </c>
      <c r="B253" s="42" t="s">
        <v>397</v>
      </c>
      <c r="C253" s="42" t="s">
        <v>747</v>
      </c>
      <c r="D253" s="42" t="s">
        <v>748</v>
      </c>
    </row>
    <row r="254">
      <c r="A254" s="42">
        <v>88060.0</v>
      </c>
      <c r="B254" s="42" t="s">
        <v>91</v>
      </c>
      <c r="C254" s="42" t="s">
        <v>749</v>
      </c>
      <c r="D254" s="42" t="s">
        <v>750</v>
      </c>
    </row>
    <row r="255">
      <c r="A255" s="42" t="s">
        <v>751</v>
      </c>
      <c r="B255" s="42" t="s">
        <v>355</v>
      </c>
      <c r="C255" s="42" t="s">
        <v>749</v>
      </c>
      <c r="D255" s="42" t="s">
        <v>752</v>
      </c>
    </row>
    <row r="256">
      <c r="A256" s="42" t="s">
        <v>753</v>
      </c>
      <c r="B256" s="42" t="s">
        <v>374</v>
      </c>
      <c r="C256" s="42" t="s">
        <v>754</v>
      </c>
      <c r="D256" s="42" t="s">
        <v>755</v>
      </c>
    </row>
    <row r="257">
      <c r="A257" s="42">
        <v>3185558.0</v>
      </c>
      <c r="B257" s="42" t="s">
        <v>499</v>
      </c>
      <c r="C257" s="42" t="s">
        <v>756</v>
      </c>
      <c r="D257" s="42" t="s">
        <v>757</v>
      </c>
    </row>
    <row r="258">
      <c r="A258" s="42">
        <v>3185558.0</v>
      </c>
      <c r="B258" s="42" t="s">
        <v>499</v>
      </c>
      <c r="C258" s="42" t="s">
        <v>756</v>
      </c>
      <c r="D258" s="42" t="s">
        <v>757</v>
      </c>
    </row>
    <row r="259">
      <c r="A259" s="42">
        <v>19001.0</v>
      </c>
      <c r="B259" s="42" t="s">
        <v>758</v>
      </c>
      <c r="C259" s="42" t="s">
        <v>759</v>
      </c>
      <c r="D259" s="42" t="s">
        <v>760</v>
      </c>
    </row>
    <row r="260">
      <c r="A260" s="42">
        <v>6973687.0</v>
      </c>
      <c r="B260" s="42" t="s">
        <v>761</v>
      </c>
      <c r="C260" s="42" t="s">
        <v>762</v>
      </c>
      <c r="D260" s="42" t="s">
        <v>763</v>
      </c>
    </row>
    <row r="261">
      <c r="A261" s="42">
        <v>6973687.0</v>
      </c>
      <c r="B261" s="42" t="s">
        <v>761</v>
      </c>
      <c r="C261" s="42" t="s">
        <v>762</v>
      </c>
      <c r="D261" s="42" t="s">
        <v>763</v>
      </c>
    </row>
    <row r="262">
      <c r="A262" s="42"/>
      <c r="B262" s="42" t="s">
        <v>764</v>
      </c>
      <c r="C262" s="42" t="s">
        <v>765</v>
      </c>
      <c r="D262" s="42" t="s">
        <v>766</v>
      </c>
    </row>
    <row r="263">
      <c r="A263" s="42" t="s">
        <v>767</v>
      </c>
      <c r="B263" s="42" t="s">
        <v>579</v>
      </c>
      <c r="C263" s="42" t="s">
        <v>768</v>
      </c>
      <c r="D263" s="42" t="s">
        <v>769</v>
      </c>
    </row>
    <row r="264">
      <c r="A264" s="42" t="s">
        <v>770</v>
      </c>
      <c r="B264" s="42" t="s">
        <v>771</v>
      </c>
      <c r="C264" s="42" t="s">
        <v>772</v>
      </c>
      <c r="D264" s="42" t="s">
        <v>773</v>
      </c>
    </row>
    <row r="265">
      <c r="A265" s="42">
        <v>2909862.0</v>
      </c>
      <c r="B265" s="42" t="s">
        <v>774</v>
      </c>
      <c r="C265" s="42" t="s">
        <v>775</v>
      </c>
      <c r="D265" s="42" t="s">
        <v>776</v>
      </c>
    </row>
    <row r="266">
      <c r="A266" s="42"/>
      <c r="B266" s="42" t="s">
        <v>777</v>
      </c>
      <c r="C266" s="42" t="s">
        <v>778</v>
      </c>
      <c r="D266" s="42" t="s">
        <v>779</v>
      </c>
    </row>
    <row r="267">
      <c r="A267" s="42">
        <v>6730743.0</v>
      </c>
      <c r="B267" s="42" t="s">
        <v>780</v>
      </c>
      <c r="C267" s="42" t="s">
        <v>781</v>
      </c>
      <c r="D267" s="42" t="s">
        <v>782</v>
      </c>
    </row>
    <row r="268">
      <c r="A268" s="42" t="s">
        <v>783</v>
      </c>
      <c r="B268" s="42" t="s">
        <v>142</v>
      </c>
      <c r="C268" s="42" t="s">
        <v>784</v>
      </c>
      <c r="D268" s="42" t="s">
        <v>785</v>
      </c>
    </row>
    <row r="269">
      <c r="A269" s="42">
        <v>3306787.0</v>
      </c>
      <c r="B269" s="42" t="s">
        <v>99</v>
      </c>
      <c r="C269" s="42" t="s">
        <v>786</v>
      </c>
      <c r="D269" s="42" t="s">
        <v>787</v>
      </c>
    </row>
    <row r="270">
      <c r="A270" s="42">
        <v>3306787.0</v>
      </c>
      <c r="B270" s="42" t="s">
        <v>99</v>
      </c>
      <c r="C270" s="42" t="s">
        <v>786</v>
      </c>
      <c r="D270" s="42" t="s">
        <v>787</v>
      </c>
    </row>
    <row r="271">
      <c r="A271" s="42" t="s">
        <v>788</v>
      </c>
      <c r="B271" s="42" t="s">
        <v>789</v>
      </c>
      <c r="C271" s="42" t="s">
        <v>790</v>
      </c>
      <c r="D271" s="42" t="s">
        <v>791</v>
      </c>
    </row>
    <row r="272">
      <c r="A272" s="42">
        <v>7194863.0</v>
      </c>
      <c r="B272" s="42" t="s">
        <v>257</v>
      </c>
      <c r="C272" s="42" t="s">
        <v>792</v>
      </c>
      <c r="D272" s="42" t="s">
        <v>793</v>
      </c>
    </row>
    <row r="273">
      <c r="A273" s="42">
        <v>6603925.0</v>
      </c>
      <c r="B273" s="42" t="s">
        <v>794</v>
      </c>
      <c r="C273" s="42" t="s">
        <v>795</v>
      </c>
      <c r="D273" s="42" t="s">
        <v>796</v>
      </c>
    </row>
    <row r="274">
      <c r="A274" s="42">
        <v>18189.0</v>
      </c>
      <c r="B274" s="42" t="s">
        <v>797</v>
      </c>
      <c r="C274" s="42" t="s">
        <v>798</v>
      </c>
      <c r="D274" s="42" t="s">
        <v>799</v>
      </c>
    </row>
    <row r="275">
      <c r="A275" s="42">
        <v>18131.0</v>
      </c>
      <c r="B275" s="42" t="s">
        <v>800</v>
      </c>
      <c r="C275" s="42" t="s">
        <v>801</v>
      </c>
      <c r="D275" s="42" t="s">
        <v>802</v>
      </c>
    </row>
    <row r="276">
      <c r="A276" s="42">
        <v>6984483.0</v>
      </c>
      <c r="B276" s="42" t="s">
        <v>803</v>
      </c>
      <c r="C276" s="42" t="s">
        <v>804</v>
      </c>
      <c r="D276" s="42" t="s">
        <v>805</v>
      </c>
    </row>
    <row r="277">
      <c r="A277" s="42">
        <v>4676043.0</v>
      </c>
      <c r="B277" s="42" t="s">
        <v>158</v>
      </c>
      <c r="C277" s="42" t="s">
        <v>806</v>
      </c>
      <c r="D277" s="42" t="s">
        <v>807</v>
      </c>
    </row>
    <row r="278">
      <c r="A278" s="42">
        <v>5964324.0</v>
      </c>
      <c r="B278" s="42" t="s">
        <v>808</v>
      </c>
      <c r="C278" s="42" t="s">
        <v>809</v>
      </c>
      <c r="D278" s="42" t="s">
        <v>810</v>
      </c>
    </row>
    <row r="279">
      <c r="A279" s="42">
        <v>5861166.0</v>
      </c>
      <c r="B279" s="42" t="s">
        <v>811</v>
      </c>
      <c r="C279" s="42" t="s">
        <v>809</v>
      </c>
      <c r="D279" s="42" t="s">
        <v>812</v>
      </c>
    </row>
    <row r="280">
      <c r="A280" s="42">
        <v>5996866.0</v>
      </c>
      <c r="B280" s="42" t="s">
        <v>813</v>
      </c>
      <c r="C280" s="42" t="s">
        <v>814</v>
      </c>
      <c r="D280" s="42" t="s">
        <v>815</v>
      </c>
    </row>
    <row r="281">
      <c r="A281" s="42">
        <v>7352313.0</v>
      </c>
      <c r="B281" s="42" t="s">
        <v>816</v>
      </c>
      <c r="C281" s="42" t="s">
        <v>817</v>
      </c>
      <c r="D281" s="42" t="s">
        <v>818</v>
      </c>
    </row>
    <row r="282">
      <c r="A282" s="42">
        <v>7352313.0</v>
      </c>
      <c r="B282" s="42" t="s">
        <v>816</v>
      </c>
      <c r="C282" s="42" t="s">
        <v>817</v>
      </c>
      <c r="D282" s="42" t="s">
        <v>818</v>
      </c>
    </row>
    <row r="283">
      <c r="A283" s="42">
        <v>7275050.0</v>
      </c>
      <c r="B283" s="42" t="s">
        <v>819</v>
      </c>
      <c r="C283" s="42" t="s">
        <v>820</v>
      </c>
      <c r="D283" s="42" t="s">
        <v>821</v>
      </c>
    </row>
    <row r="284">
      <c r="A284" s="42" t="s">
        <v>822</v>
      </c>
      <c r="B284" s="42" t="s">
        <v>823</v>
      </c>
      <c r="C284" s="42" t="s">
        <v>824</v>
      </c>
      <c r="D284" s="42" t="s">
        <v>822</v>
      </c>
    </row>
    <row r="285">
      <c r="A285" s="42"/>
      <c r="B285" s="42" t="s">
        <v>825</v>
      </c>
      <c r="C285" s="42" t="s">
        <v>826</v>
      </c>
      <c r="D285" s="42" t="s">
        <v>827</v>
      </c>
    </row>
    <row r="286">
      <c r="A286" s="42">
        <v>7274979.0</v>
      </c>
      <c r="B286" s="42" t="s">
        <v>828</v>
      </c>
      <c r="C286" s="42" t="s">
        <v>829</v>
      </c>
      <c r="D286" s="42" t="s">
        <v>830</v>
      </c>
    </row>
    <row r="287">
      <c r="A287" s="42" t="s">
        <v>831</v>
      </c>
      <c r="B287" s="42" t="s">
        <v>832</v>
      </c>
      <c r="C287" s="42" t="s">
        <v>833</v>
      </c>
      <c r="D287" s="42" t="s">
        <v>834</v>
      </c>
    </row>
    <row r="288">
      <c r="A288" s="42" t="s">
        <v>835</v>
      </c>
      <c r="B288" s="42" t="s">
        <v>158</v>
      </c>
      <c r="C288" s="42" t="s">
        <v>836</v>
      </c>
      <c r="D288" s="42" t="s">
        <v>837</v>
      </c>
    </row>
    <row r="289">
      <c r="A289" s="42"/>
      <c r="B289" s="42" t="s">
        <v>838</v>
      </c>
      <c r="C289" s="42" t="s">
        <v>839</v>
      </c>
      <c r="D289" s="42" t="s">
        <v>840</v>
      </c>
    </row>
    <row r="290">
      <c r="A290" s="42">
        <v>6101373.0</v>
      </c>
      <c r="B290" s="42" t="s">
        <v>841</v>
      </c>
      <c r="C290" s="42" t="s">
        <v>842</v>
      </c>
      <c r="D290" s="42" t="s">
        <v>843</v>
      </c>
    </row>
    <row r="291">
      <c r="A291" s="42" t="s">
        <v>844</v>
      </c>
      <c r="B291" s="42" t="s">
        <v>656</v>
      </c>
      <c r="C291" s="42" t="s">
        <v>845</v>
      </c>
      <c r="D291" s="42" t="s">
        <v>846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25"/>
    <col customWidth="1" min="9" max="9" width="7.25"/>
  </cols>
  <sheetData>
    <row r="1">
      <c r="A1" s="46" t="s">
        <v>32</v>
      </c>
      <c r="B1" s="40" t="s">
        <v>52</v>
      </c>
      <c r="C1" s="40" t="s">
        <v>53</v>
      </c>
      <c r="D1" s="40" t="s">
        <v>54</v>
      </c>
      <c r="E1" s="40" t="s">
        <v>55</v>
      </c>
      <c r="F1" s="40" t="s">
        <v>41</v>
      </c>
      <c r="G1" s="40" t="s">
        <v>847</v>
      </c>
      <c r="H1" s="40" t="s">
        <v>848</v>
      </c>
      <c r="I1" s="30" t="str">
        <f t="array" ref="I1:I2">if(row(I:I)=1,"New Advisor",IFNA(xlookup(A:A,'Student List'!A:A,'Student List'!M:M),false))</f>
        <v>New Advisor</v>
      </c>
    </row>
    <row r="2">
      <c r="A2" s="42"/>
      <c r="B2" s="42"/>
      <c r="C2" s="42"/>
      <c r="D2" s="42"/>
      <c r="E2" s="42"/>
      <c r="F2" s="42"/>
      <c r="G2" s="42"/>
      <c r="H2" s="42"/>
      <c r="I2" s="26" t="b">
        <v>0</v>
      </c>
    </row>
  </sheetData>
  <conditionalFormatting sqref="I2">
    <cfRule type="cellIs" dxfId="5" priority="1" operator="equal">
      <formula>"FALSE"</formula>
    </cfRule>
  </conditionalFormatting>
  <conditionalFormatting sqref="I2">
    <cfRule type="cellIs" dxfId="6" priority="2" operator="equal">
      <formula>"TRUE"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75"/>
  </cols>
  <sheetData>
    <row r="1">
      <c r="A1" s="29" t="s">
        <v>32</v>
      </c>
      <c r="B1" s="29" t="s">
        <v>52</v>
      </c>
      <c r="C1" s="29" t="s">
        <v>53</v>
      </c>
      <c r="D1" s="29" t="s">
        <v>54</v>
      </c>
      <c r="E1" s="29" t="s">
        <v>55</v>
      </c>
      <c r="F1" s="29" t="s">
        <v>41</v>
      </c>
      <c r="G1" s="29" t="s">
        <v>847</v>
      </c>
      <c r="H1" s="29" t="s">
        <v>848</v>
      </c>
    </row>
    <row r="2">
      <c r="A2" s="33"/>
      <c r="B2" s="33"/>
      <c r="C2" s="33"/>
      <c r="D2" s="33"/>
      <c r="E2" s="47"/>
      <c r="F2" s="33"/>
      <c r="G2" s="33"/>
      <c r="H2" s="3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14" width="15.13"/>
  </cols>
  <sheetData>
    <row r="1" ht="15.75" customHeight="1">
      <c r="A1" s="48" t="s">
        <v>25</v>
      </c>
      <c r="B1" s="44" t="s">
        <v>30</v>
      </c>
      <c r="C1" s="44" t="s">
        <v>26</v>
      </c>
      <c r="D1" s="44" t="s">
        <v>27</v>
      </c>
      <c r="E1" s="44" t="s">
        <v>849</v>
      </c>
      <c r="F1" s="44" t="s">
        <v>850</v>
      </c>
      <c r="G1" s="22" t="str">
        <f>IFERROR(__xludf.DUMMYFUNCTION("ARRAYFORMULA(if(row(G:G)=1,""Course Title"",iferror(index(REGEXEXTRACT(C:C,""^(.+) \([FWSY]\)""),0,0))))"),"Course Title")</f>
        <v>Course Title</v>
      </c>
      <c r="H1" s="22" t="s">
        <v>851</v>
      </c>
      <c r="I1" s="22" t="s">
        <v>852</v>
      </c>
      <c r="J1" s="22" t="s">
        <v>853</v>
      </c>
      <c r="K1" s="22" t="str">
        <f>IFERROR(__xludf.DUMMYFUNCTION("arrayformula(if(row(F:F)=1,""Formatted Description"",trim(REGEXREPLACE(SUBSTITUTE(substitute(E:E,""&lt;br /&gt;"",char(10)),""&amp;#160;"","" ""),""&lt;\/\w+&gt;|&lt;\w+.*?&gt;"",""""))))"),"Formatted Description")</f>
        <v>Formatted Description</v>
      </c>
      <c r="L1" s="22" t="str">
        <f t="array" ref="L1:L2">if(row(L:L)=1,"Available",if(F:F,false,vlookup(A:A,'Available Courses'!A2:F$3,6,false)))</f>
        <v>Available</v>
      </c>
      <c r="M1" s="22" t="str">
        <f t="array" ref="M1:M2">if(row(M:M)=1,"Cross-registered",countif($B$2:$B2,B:B)&lt;&gt;countifs($B$2:$B2,B:B,$D$2:$D2,D:D))</f>
        <v>Cross-registered</v>
      </c>
      <c r="N1" s="22" t="str">
        <f t="array" ref="N1:N2">byrow({B:B,D:D,M:M},lambda(row,if(index(row,1,1)="Course Code","Display Department",if(index(row,1,3),if(index(CrossRegistered_Department,match(index(row,1,1),CrossRegistered_CourseCode,0),0)&lt;&gt;"",index(CrossRegistered_Department,match(index(row,1,1),CrossRegistered_CourseCode,0),0),index(row,1,2)),INDEX(row,1,2)))))</f>
        <v>Display Department</v>
      </c>
    </row>
    <row r="2" ht="15.75" customHeight="1">
      <c r="A2" s="42"/>
      <c r="B2" s="42"/>
      <c r="C2" s="42"/>
      <c r="D2" s="42"/>
      <c r="E2" s="42"/>
      <c r="F2" s="42" t="b">
        <v>0</v>
      </c>
      <c r="G2" s="26"/>
      <c r="H2" s="26" t="str">
        <f t="array" ref="H2">SWITCH(right(C2,3),"(F)","Fall","(W)","Winter","(S)","Spring",)</f>
        <v/>
      </c>
      <c r="I2" s="37">
        <f t="array" ref="I2">switch(H2,"Fall",1,"Winter",2,"Spring",3,0)</f>
        <v>0</v>
      </c>
      <c r="J2" s="37" t="str">
        <f t="array" ref="J2">if(H2&lt;&gt;"",if(countif(Course_Title,G2&amp;" (Y)"),,G2&amp;" ("&amp;H2&amp;")"),G2)</f>
        <v/>
      </c>
      <c r="K2" s="37" t="str">
        <f>IFERROR(__xludf.DUMMYFUNCTION("""COMPUTED_VALUE"""),"")</f>
        <v/>
      </c>
      <c r="L2" s="37" t="e">
        <v>#N/A</v>
      </c>
      <c r="M2" s="37" t="b">
        <v>0</v>
      </c>
      <c r="N2" s="37"/>
    </row>
  </sheetData>
  <conditionalFormatting sqref="A2:N2">
    <cfRule type="expression" dxfId="7" priority="1">
      <formula>not($L2)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49" t="s">
        <v>854</v>
      </c>
      <c r="B1" s="49" t="s">
        <v>855</v>
      </c>
      <c r="C1" s="49" t="s">
        <v>856</v>
      </c>
      <c r="D1" s="49" t="s">
        <v>857</v>
      </c>
      <c r="E1" s="49" t="s">
        <v>858</v>
      </c>
      <c r="F1" s="49" t="s">
        <v>859</v>
      </c>
      <c r="G1" s="49" t="s">
        <v>860</v>
      </c>
      <c r="H1" s="49" t="s">
        <v>861</v>
      </c>
      <c r="I1" s="49" t="s">
        <v>862</v>
      </c>
      <c r="J1" s="49" t="s">
        <v>863</v>
      </c>
      <c r="K1" s="49" t="s">
        <v>864</v>
      </c>
    </row>
    <row r="2">
      <c r="A2" s="50" t="str">
        <f>IFERROR(__xludf.DUMMYFUNCTION("arrayformula({unique(index(sort(filter('Course List'!$G$2:$J41,Course_Department=A1,Course_Available),3,true,1,true),,4));"""";""[Elective]"";""[Tutorial]""})"),"#N/A")</f>
        <v>#N/A</v>
      </c>
      <c r="B2" s="50" t="str">
        <f>IFERROR(__xludf.DUMMYFUNCTION("arrayformula({unique(index(sort(filter('Course List'!$G$2:$J41,Course_Department=B1,Course_Available),3,true,1,true),,4));"""";""[Elective]"";""[Tutorial]""})"),"#N/A")</f>
        <v>#N/A</v>
      </c>
      <c r="C2" s="50" t="str">
        <f>IFERROR(__xludf.DUMMYFUNCTION("arrayformula({unique(index(sort(filter('Course List'!$G$2:$J41,Course_Department=C1,Course_Available),3,true,1,true),,4));"""";""[Elective]"";""[Tutorial]""})"),"#N/A")</f>
        <v>#N/A</v>
      </c>
      <c r="D2" s="50" t="str">
        <f>IFERROR(__xludf.DUMMYFUNCTION("arrayformula({unique(index(sort(filter('Course List'!$G$2:$J41,Course_Department=D1,Course_Available),3,true,1,true),,4));"""";""[Elective]"";""[Tutorial]""})"),"#N/A")</f>
        <v>#N/A</v>
      </c>
      <c r="E2" s="50" t="str">
        <f>IFERROR(__xludf.DUMMYFUNCTION("arrayformula({unique(index(sort(filter('Course List'!$G$2:$J41,Course_Department=E1,Course_Available),3,true,1,true),,4));"""";""[Elective]"";""[Tutorial]""})"),"#N/A")</f>
        <v>#N/A</v>
      </c>
      <c r="F2" s="50" t="str">
        <f>IFERROR(__xludf.DUMMYFUNCTION("arrayformula({unique(index(sort(filter('Course List'!$G$2:$J41,Course_Department=F1,Course_Available),3,true,1,true),,4));"""";""[Elective]"";""[Tutorial]""})"),"#N/A")</f>
        <v>#N/A</v>
      </c>
      <c r="G2" s="50" t="str">
        <f>IFERROR(__xludf.DUMMYFUNCTION("arrayformula({unique(index(sort(filter('Course List'!$G$2:$J41,Course_Department=G1,Course_Available),3,true,1,true),,4));"""";""[Elective]"";""[Tutorial]""})"),"#N/A")</f>
        <v>#N/A</v>
      </c>
      <c r="H2" s="50" t="str">
        <f>IFERROR(__xludf.DUMMYFUNCTION("arrayformula({unique(index(sort(filter('Course List'!$G$2:$J41,Course_Department=H1,Course_Available),3,true,1,true),,4));"""";""[Elective]"";""[Tutorial]""})"),"#N/A")</f>
        <v>#N/A</v>
      </c>
      <c r="I2" s="50" t="str">
        <f>IFERROR(__xludf.DUMMYFUNCTION("arrayformula({unique(index(sort(filter('Course List'!$G$2:$J41,Course_Department=I1,Course_Available),3,true,1,true),,4));"""";""[Elective]"";""[Tutorial]""})"),"#N/A")</f>
        <v>#N/A</v>
      </c>
      <c r="J2" s="50" t="str">
        <f>IFERROR(__xludf.DUMMYFUNCTION("arrayformula({unique(index(sort(filter('Course List'!$G$2:$J41,Course_Department=J1,Course_Available),3,true,1,true),,4));"""";""[Elective]"";""[Tutorial]""})"),"#N/A")</f>
        <v>#N/A</v>
      </c>
      <c r="K2" s="50" t="str">
        <f>IFERROR(__xludf.DUMMYFUNCTION("arrayformula({unique(index(sort(filter('Course List'!$G$2:$J41,Course_Department=K1,Course_Available),3,true,1,true),,4));"""";""[Elective]"";""[Tutorial]""})"),"#N/A")</f>
        <v>#N/A</v>
      </c>
    </row>
    <row r="3">
      <c r="A3" s="50" t="str">
        <f>IFERROR(__xludf.DUMMYFUNCTION("""COMPUTED_VALUE"""),"")</f>
        <v/>
      </c>
      <c r="B3" s="50" t="str">
        <f>IFERROR(__xludf.DUMMYFUNCTION("""COMPUTED_VALUE"""),"")</f>
        <v/>
      </c>
      <c r="C3" s="50" t="str">
        <f>IFERROR(__xludf.DUMMYFUNCTION("""COMPUTED_VALUE"""),"")</f>
        <v/>
      </c>
      <c r="D3" s="50" t="str">
        <f>IFERROR(__xludf.DUMMYFUNCTION("""COMPUTED_VALUE"""),"")</f>
        <v/>
      </c>
      <c r="E3" s="50" t="str">
        <f>IFERROR(__xludf.DUMMYFUNCTION("""COMPUTED_VALUE"""),"")</f>
        <v/>
      </c>
      <c r="F3" s="50" t="str">
        <f>IFERROR(__xludf.DUMMYFUNCTION("""COMPUTED_VALUE"""),"")</f>
        <v/>
      </c>
      <c r="G3" s="50" t="str">
        <f>IFERROR(__xludf.DUMMYFUNCTION("""COMPUTED_VALUE"""),"")</f>
        <v/>
      </c>
      <c r="H3" s="50" t="str">
        <f>IFERROR(__xludf.DUMMYFUNCTION("""COMPUTED_VALUE"""),"")</f>
        <v/>
      </c>
      <c r="I3" s="50" t="str">
        <f>IFERROR(__xludf.DUMMYFUNCTION("""COMPUTED_VALUE"""),"")</f>
        <v/>
      </c>
      <c r="J3" s="50" t="str">
        <f>IFERROR(__xludf.DUMMYFUNCTION("""COMPUTED_VALUE"""),"")</f>
        <v/>
      </c>
      <c r="K3" s="50" t="str">
        <f>IFERROR(__xludf.DUMMYFUNCTION("""COMPUTED_VALUE"""),"")</f>
        <v/>
      </c>
    </row>
    <row r="4">
      <c r="A4" s="50" t="str">
        <f>IFERROR(__xludf.DUMMYFUNCTION("""COMPUTED_VALUE"""),"[Elective]")</f>
        <v>[Elective]</v>
      </c>
      <c r="B4" s="50" t="str">
        <f>IFERROR(__xludf.DUMMYFUNCTION("""COMPUTED_VALUE"""),"[Elective]")</f>
        <v>[Elective]</v>
      </c>
      <c r="C4" s="50" t="str">
        <f>IFERROR(__xludf.DUMMYFUNCTION("""COMPUTED_VALUE"""),"[Elective]")</f>
        <v>[Elective]</v>
      </c>
      <c r="D4" s="50" t="str">
        <f>IFERROR(__xludf.DUMMYFUNCTION("""COMPUTED_VALUE"""),"[Elective]")</f>
        <v>[Elective]</v>
      </c>
      <c r="E4" s="50" t="str">
        <f>IFERROR(__xludf.DUMMYFUNCTION("""COMPUTED_VALUE"""),"[Elective]")</f>
        <v>[Elective]</v>
      </c>
      <c r="F4" s="50" t="str">
        <f>IFERROR(__xludf.DUMMYFUNCTION("""COMPUTED_VALUE"""),"[Elective]")</f>
        <v>[Elective]</v>
      </c>
      <c r="G4" s="50" t="str">
        <f>IFERROR(__xludf.DUMMYFUNCTION("""COMPUTED_VALUE"""),"[Elective]")</f>
        <v>[Elective]</v>
      </c>
      <c r="H4" s="50" t="str">
        <f>IFERROR(__xludf.DUMMYFUNCTION("""COMPUTED_VALUE"""),"[Elective]")</f>
        <v>[Elective]</v>
      </c>
      <c r="I4" s="50" t="str">
        <f>IFERROR(__xludf.DUMMYFUNCTION("""COMPUTED_VALUE"""),"[Elective]")</f>
        <v>[Elective]</v>
      </c>
      <c r="J4" s="50" t="str">
        <f>IFERROR(__xludf.DUMMYFUNCTION("""COMPUTED_VALUE"""),"[Elective]")</f>
        <v>[Elective]</v>
      </c>
      <c r="K4" s="50" t="str">
        <f>IFERROR(__xludf.DUMMYFUNCTION("""COMPUTED_VALUE"""),"[Elective]")</f>
        <v>[Elective]</v>
      </c>
    </row>
    <row r="5">
      <c r="A5" s="50" t="str">
        <f>IFERROR(__xludf.DUMMYFUNCTION("""COMPUTED_VALUE"""),"[Tutorial]")</f>
        <v>[Tutorial]</v>
      </c>
      <c r="B5" s="50" t="str">
        <f>IFERROR(__xludf.DUMMYFUNCTION("""COMPUTED_VALUE"""),"[Tutorial]")</f>
        <v>[Tutorial]</v>
      </c>
      <c r="C5" s="50" t="str">
        <f>IFERROR(__xludf.DUMMYFUNCTION("""COMPUTED_VALUE"""),"[Tutorial]")</f>
        <v>[Tutorial]</v>
      </c>
      <c r="D5" s="50" t="str">
        <f>IFERROR(__xludf.DUMMYFUNCTION("""COMPUTED_VALUE"""),"[Tutorial]")</f>
        <v>[Tutorial]</v>
      </c>
      <c r="E5" s="50" t="str">
        <f>IFERROR(__xludf.DUMMYFUNCTION("""COMPUTED_VALUE"""),"[Tutorial]")</f>
        <v>[Tutorial]</v>
      </c>
      <c r="F5" s="50" t="str">
        <f>IFERROR(__xludf.DUMMYFUNCTION("""COMPUTED_VALUE"""),"[Tutorial]")</f>
        <v>[Tutorial]</v>
      </c>
      <c r="G5" s="50" t="str">
        <f>IFERROR(__xludf.DUMMYFUNCTION("""COMPUTED_VALUE"""),"[Tutorial]")</f>
        <v>[Tutorial]</v>
      </c>
      <c r="H5" s="50" t="str">
        <f>IFERROR(__xludf.DUMMYFUNCTION("""COMPUTED_VALUE"""),"[Tutorial]")</f>
        <v>[Tutorial]</v>
      </c>
      <c r="I5" s="50" t="str">
        <f>IFERROR(__xludf.DUMMYFUNCTION("""COMPUTED_VALUE"""),"[Tutorial]")</f>
        <v>[Tutorial]</v>
      </c>
      <c r="J5" s="50" t="str">
        <f>IFERROR(__xludf.DUMMYFUNCTION("""COMPUTED_VALUE"""),"[Tutorial]")</f>
        <v>[Tutorial]</v>
      </c>
      <c r="K5" s="50" t="str">
        <f>IFERROR(__xludf.DUMMYFUNCTION("""COMPUTED_VALUE"""),"[Tutorial]")</f>
        <v>[Tutorial]</v>
      </c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0.0"/>
    <col customWidth="1" min="8" max="8" width="37.25"/>
    <col customWidth="1" min="11" max="11" width="27.88"/>
    <col customWidth="1" min="20" max="21" width="23.38"/>
    <col customWidth="1" min="27" max="27" width="39.63"/>
    <col customWidth="1" min="28" max="28" width="9.38"/>
  </cols>
  <sheetData>
    <row r="1">
      <c r="A1" s="51" t="s">
        <v>55</v>
      </c>
      <c r="B1" s="52" t="s">
        <v>865</v>
      </c>
      <c r="C1" s="52" t="s">
        <v>58</v>
      </c>
      <c r="D1" s="52" t="s">
        <v>32</v>
      </c>
      <c r="E1" s="52" t="s">
        <v>59</v>
      </c>
      <c r="F1" s="52" t="s">
        <v>866</v>
      </c>
      <c r="G1" s="52" t="s">
        <v>867</v>
      </c>
      <c r="H1" s="52" t="s">
        <v>868</v>
      </c>
      <c r="I1" s="52" t="s">
        <v>30</v>
      </c>
      <c r="J1" s="52" t="s">
        <v>869</v>
      </c>
      <c r="K1" s="52" t="s">
        <v>870</v>
      </c>
      <c r="L1" s="52" t="s">
        <v>871</v>
      </c>
      <c r="M1" s="52" t="s">
        <v>27</v>
      </c>
      <c r="N1" s="52" t="s">
        <v>872</v>
      </c>
      <c r="O1" s="52" t="s">
        <v>873</v>
      </c>
      <c r="P1" s="52" t="s">
        <v>874</v>
      </c>
      <c r="Q1" s="52" t="s">
        <v>875</v>
      </c>
      <c r="R1" s="52" t="s">
        <v>876</v>
      </c>
      <c r="S1" s="52" t="s">
        <v>877</v>
      </c>
      <c r="T1" s="53" t="str">
        <f>IFERROR(__xludf.DUMMYFUNCTION("ARRAYFORMULA(if(row(Enrollment_TitleWithoutTerm)=1,""Title without Term"",if(Enrollment_CourseCode=5741,""Advanced Physics: Electricity and Magnetism"",iferror(index(REGEXEXTRACT(Enrollment_TitleWithTerm,""^(.+)( \([FWSY]\)\.*)$""),0,1),Enrollment_TitleWi"&amp;"thTerm))))"),"Title without Term")</f>
        <v>Title without Term</v>
      </c>
      <c r="U1" s="53" t="str">
        <f>IFERROR(__xludf.DUMMYFUNCTION("ARRAYFORMULA(if(row(U:U)=1,""Base Title"",REGEXEXTRACT(Enrollment_TitleWithoutTerm,""([^(]+)\s?\(?.*\)?"")))"),"Base Title")</f>
        <v>Base Title</v>
      </c>
      <c r="V1" s="53" t="str">
        <f t="array" ref="V1:V2">if(row(Enrollment_Order)=1,"Order",switch(Enrollment_TermName,"Fall",1,"Winter",2,"Spring",3,0)-if(Enrollment_Dropped,0.5,0))</f>
        <v>Order</v>
      </c>
      <c r="W1" s="53" t="str">
        <f>IFERROR(__xludf.DUMMYFUNCTION("ARRAYFORMULA(if(row(Enrollment_ParentheticalNote)=1,""Parenthetical Note"",ifna(REGEXEXTRACT(Enrollment_TitleWithoutTerm,""\((.+)\)""),)))"),"Parenthetical Note")</f>
        <v>Parenthetical Note</v>
      </c>
      <c r="X1" s="53" t="str">
        <f t="array" ref="X1:X2">if(row(Enrollment_Term)=1,"Term",if(Enrollment_CourseCode=5741,"Fall, Winter",SWITCH(right(Enrollment_TitleWithTerm,3),"(F)","Fall","(W)","Winter","(S)","Spring","(Y)", "","")))</f>
        <v>Term</v>
      </c>
      <c r="Y1" s="53" t="str">
        <f t="array" ref="Y1:Y2">if(row(Y:Y)=1,"Audit",if((Enrollment_CreditsAttempted="")*not(Enrollment_Dropped)*(today()&gt;Q:Q),"audit",))</f>
        <v>Audit</v>
      </c>
      <c r="Z1" s="53" t="str">
        <f t="array" ref="Z1:Z2">if(row(Z:Z)=1,"Dropped",if(Enrollment_Dropped*not(Enrollment_ChangedSections),"dropped",))</f>
        <v>Dropped</v>
      </c>
      <c r="AA1" s="53" t="str">
        <f>IFERROR(__xludf.DUMMYFUNCTION("ARRAYFORMULA(if(row(AA:AA)=1,""Enrollment Title"",substitute(Enrollment_BaseTitle&amp;"" (""&amp;substitute(trim(transpose(query(transpose(W:Z),,ROWS(AA:AA)))),"" "","", "")&amp;"")"","" ()"","""")))"),"#REF!")</f>
        <v>#REF!</v>
      </c>
      <c r="AB1" s="54" t="str">
        <f t="array" ref="AB1:AB2">if(row(Enrollment_Include)=1,"Include",NOT(vlookup(Enrollment_CourseCode,'Course List'!B:M,12,false)*((countifs('Course List'!B:B,Enrollment_CourseCode,'Course List'!N:N,Enrollment_Department)=0)))*(not(Enrollment_Dropped)+Enrollment_Dropped*not(Enrollment_ChangedSections))&gt;0)</f>
        <v>Include</v>
      </c>
    </row>
    <row r="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55"/>
      <c r="R2" s="42"/>
      <c r="S2" s="42"/>
      <c r="T2" s="26"/>
      <c r="U2" s="26" t="str">
        <f>IFERROR(__xludf.DUMMYFUNCTION("""COMPUTED_VALUE"""),"#N/A")</f>
        <v>#N/A</v>
      </c>
      <c r="V2" s="26">
        <v>0.0</v>
      </c>
      <c r="W2" s="26"/>
      <c r="X2" s="26" t="s">
        <v>878</v>
      </c>
      <c r="Y2" s="26" t="s">
        <v>879</v>
      </c>
      <c r="Z2" s="26"/>
      <c r="AA2" s="26"/>
      <c r="AB2" s="26" t="e">
        <v>#N/A</v>
      </c>
    </row>
  </sheetData>
  <autoFilter ref="$A$1:$AB$2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56"/>
      <c r="B1" s="57" t="s">
        <v>32</v>
      </c>
      <c r="C1" s="57" t="s">
        <v>880</v>
      </c>
      <c r="D1" s="57" t="s">
        <v>881</v>
      </c>
      <c r="E1" s="58"/>
      <c r="F1" s="58"/>
    </row>
    <row r="2">
      <c r="A2" s="59"/>
      <c r="B2" s="60" t="str">
        <f>IFERROR(__xludf.DUMMYFUNCTION("if(A2&lt;&gt;"""",A2,REGEXEXTRACT(A1,""\[(.+)\]$""))"),"#N/A")</f>
        <v>#N/A</v>
      </c>
      <c r="C2" s="60" t="str">
        <f t="array" ref="C2">join(" ",INDEX('Student List'!C:D,match(B2,'Student List'!A:A,0),0))</f>
        <v>#N/A</v>
      </c>
      <c r="D2" s="60" t="str">
        <f t="array" ref="D2">INDEX('Student List'!E:E,match(B2,'Student List'!A:A,0),0)</f>
        <v>#N/A</v>
      </c>
      <c r="E2" s="58"/>
      <c r="F2" s="58"/>
    </row>
    <row r="3">
      <c r="A3" s="61" t="s">
        <v>882</v>
      </c>
      <c r="B3" s="62" t="str">
        <f t="array" ref="B3:F3">IEH_GradYear-(6-COLUMN(B5:F5))</f>
        <v>#N/A</v>
      </c>
      <c r="C3" s="62" t="e">
        <v>#N/A</v>
      </c>
      <c r="D3" s="63" t="e">
        <v>#N/A</v>
      </c>
      <c r="E3" s="63" t="e">
        <v>#N/A</v>
      </c>
      <c r="F3" s="64" t="e">
        <v>#N/A</v>
      </c>
    </row>
    <row r="4">
      <c r="A4" s="65"/>
      <c r="B4" s="66" t="s">
        <v>883</v>
      </c>
      <c r="C4" s="66" t="s">
        <v>884</v>
      </c>
      <c r="D4" s="66" t="s">
        <v>885</v>
      </c>
      <c r="E4" s="66" t="s">
        <v>886</v>
      </c>
      <c r="F4" s="66" t="s">
        <v>887</v>
      </c>
    </row>
    <row r="5">
      <c r="A5" s="65"/>
      <c r="B5" s="67" t="str">
        <f t="array" ref="B5:F5">(B3:F3-1)&amp;" - "&amp;B3:F3</f>
        <v>#N/A</v>
      </c>
      <c r="C5" s="67" t="e">
        <v>#N/A</v>
      </c>
      <c r="D5" s="67" t="e">
        <v>#N/A</v>
      </c>
      <c r="E5" s="67" t="e">
        <v>#N/A</v>
      </c>
      <c r="F5" s="67" t="e">
        <v>#N/A</v>
      </c>
    </row>
    <row r="6">
      <c r="A6" s="68" t="s">
        <v>854</v>
      </c>
      <c r="B6" s="69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69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69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69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69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68" t="s">
        <v>855</v>
      </c>
      <c r="B7" s="69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69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69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69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69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68" t="s">
        <v>856</v>
      </c>
      <c r="B8" s="69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69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69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69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69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68" t="s">
        <v>857</v>
      </c>
      <c r="B9" s="69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69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69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69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69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68" t="s">
        <v>858</v>
      </c>
      <c r="B10" s="69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69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69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69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69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68" t="s">
        <v>859</v>
      </c>
      <c r="B11" s="69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69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69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69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69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68" t="s">
        <v>860</v>
      </c>
      <c r="B12" s="69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69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69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69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69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68" t="s">
        <v>861</v>
      </c>
      <c r="B13" s="69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69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69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69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69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68" t="s">
        <v>862</v>
      </c>
      <c r="B14" s="69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69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69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69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69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68" t="s">
        <v>863</v>
      </c>
      <c r="B15" s="69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69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69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69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69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68" t="s">
        <v>864</v>
      </c>
      <c r="B16" s="69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69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69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69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69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'Student List'!$L$2:$L16</formula1>
    </dataValidation>
  </dataValidations>
  <drawing r:id="rId1"/>
</worksheet>
</file>