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" sheetId="1" r:id="rId4"/>
    <sheet state="visible" name="Course Plan Inventory" sheetId="2" r:id="rId5"/>
    <sheet state="visible" name="Advisor Folder Inventory" sheetId="3" r:id="rId6"/>
    <sheet state="visible" name="Form Folder Inventory" sheetId="4" r:id="rId7"/>
    <sheet state="visible" name="Historical Enrollment" sheetId="5" r:id="rId8"/>
    <sheet state="visible" name="Advisor List" sheetId="6" r:id="rId9"/>
    <sheet state="visible" name="Course List" sheetId="7" r:id="rId10"/>
    <sheet state="visible" name="Courses by Department" sheetId="8" r:id="rId11"/>
    <sheet state="visible" name="Sample Course Plan" sheetId="9" r:id="rId12"/>
  </sheets>
  <definedNames>
    <definedName name="Enrollment_Title">'Historical Enrollment'!$T$2</definedName>
    <definedName name="Param_FormFolderNameFormat">Parameters!$B$3</definedName>
    <definedName localSheetId="8" name="Protect_LeftMargin">'Sample Course Plan'!$A:$A</definedName>
    <definedName localSheetId="8" name="Protect_TopMargin">'Sample Course Plan'!$B$1:$F$5</definedName>
    <definedName localSheetId="8" name="Template_Names">'Sample Course Plan'!$A$1:$A$2</definedName>
    <definedName localSheetId="8" name="Protect_AfterStudiesCommittee">'Sample Course Plan'!$B$27:$F$29</definedName>
    <definedName name="Param_CoursePlanNameFormat">Parameters!$B$5</definedName>
    <definedName localSheetId="8" name="Template_Years">'Sample Course Plan'!$B$5:$F$5</definedName>
    <definedName name="Enrollment_Order">'Historical Enrollment'!$S$2</definedName>
    <definedName localSheetId="8" name="Protect_AfterAdvisor">'Sample Course Plan'!$B$22:$F$24</definedName>
    <definedName name="Enrollment_Host_ID">'Historical Enrollment'!$A$2</definedName>
    <definedName name="Param_StudiesCommittee">Parameters!$B$6</definedName>
    <definedName name="Enrollment_Department">'Historical Enrollment'!$P$2</definedName>
    <definedName name="Param_AdvisorFolderNameFormat">Parameters!$B$4</definedName>
    <definedName localSheetId="8" name="Protect_Advisor">'Sample Course Plan'!$B$20:$F$21</definedName>
    <definedName localSheetId="8" name="Protect_CollegeCounselingOffice">'Sample Course Plan'!$B$30:$F$31</definedName>
    <definedName name="Enrollment_Original_Title">'Historical Enrollment'!$I$2</definedName>
    <definedName name="Enrollment_Year">'Historical Enrollment'!$G$2</definedName>
    <definedName localSheetId="8" name="Protect_StudiesCommittee">'Sample Course Plan'!$B$25:$F$26</definedName>
    <definedName name="Param_CollegeCounselingOffice">Parameters!$B$7</definedName>
    <definedName localSheetId="8" name="Template_Anchor">'Sample Course Plan'!$B$6</definedName>
    <definedName name="Param_NumOptionsPerDepartment">Parameters!$B$1</definedName>
    <definedName name="AdvisorList_StudentData">#REF!</definedName>
    <definedName name="Param_CoursePlanTemplate">Parameters!$B$8</definedName>
    <definedName name="Param_NumComments">Parameters!$B$2</definedName>
    <definedName name="Enrollment_Term">'Historical Enrollment'!$R$2</definedName>
    <definedName name="Course_Titles">'Course List'!$C$2</definedName>
    <definedName hidden="1" localSheetId="5" name="_xlnm._FilterDatabase">'Advisor List'!$A$1:$H$2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"Historical Enrollment for Course Planning" 2/24/2023, 1:38:45 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2/24/2023, 12:35:44 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3/3/2023, 1:47:57 PM</t>
      </text>
    </comment>
  </commentList>
</comments>
</file>

<file path=xl/sharedStrings.xml><?xml version="1.0" encoding="utf-8"?>
<sst xmlns="http://schemas.openxmlformats.org/spreadsheetml/2006/main" count="109" uniqueCount="78">
  <si>
    <t>Number of Options per Department</t>
  </si>
  <si>
    <t>Number of Comments</t>
  </si>
  <si>
    <t>Form Folder Name Format</t>
  </si>
  <si>
    <t>Class of {{gradYear}}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</si>
  <si>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</si>
  <si>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</si>
  <si>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</si>
  <si>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</si>
  <si>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</si>
  <si>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</si>
  <si>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</si>
  <si>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Host ID</t>
  </si>
  <si>
    <t>Course Plan ID</t>
  </si>
  <si>
    <t>Course Plan URL</t>
  </si>
  <si>
    <t>Advisor Email</t>
  </si>
  <si>
    <t>Advisor Folder ID</t>
  </si>
  <si>
    <t>Advisor Folder URL</t>
  </si>
  <si>
    <t>ROOT</t>
  </si>
  <si>
    <t>2MITXPb0E1F1t9tNHMF7nCHGQDWmcRQjc</t>
  </si>
  <si>
    <t>https://drive.google.com/drive/folders/2MITXPb0E1F1t9tNHMF7nCHGQDWmcRQjc</t>
  </si>
  <si>
    <t>Form</t>
  </si>
  <si>
    <t>Form Folder ID</t>
  </si>
  <si>
    <t>Form Folder URL</t>
  </si>
  <si>
    <t>jyX5tcvxQA2UW3KcmTHcLtvDWy1GWxz8E</t>
  </si>
  <si>
    <t>https://drive.google.com/drive/folders/jyX5tcvxQA2UW3KcmTHcLtvDWy1GWxz8E</t>
  </si>
  <si>
    <t>Student Email</t>
  </si>
  <si>
    <t>Student User ID</t>
  </si>
  <si>
    <t>Student First Name</t>
  </si>
  <si>
    <t>Student Last Name</t>
  </si>
  <si>
    <t>Student Grad Year</t>
  </si>
  <si>
    <t>School Year</t>
  </si>
  <si>
    <t>Course Code</t>
  </si>
  <si>
    <t>Course Title (with term)</t>
  </si>
  <si>
    <t>Length</t>
  </si>
  <si>
    <t>Group Identifier</t>
  </si>
  <si>
    <t>Course ID</t>
  </si>
  <si>
    <t>Faculty User ID</t>
  </si>
  <si>
    <t>Faculty First Name</t>
  </si>
  <si>
    <t>Faculty Last Name</t>
  </si>
  <si>
    <t>Department</t>
  </si>
  <si>
    <t>Course Title</t>
  </si>
  <si>
    <t>Term</t>
  </si>
  <si>
    <t>Order</t>
  </si>
  <si>
    <t>Formatted Course Title</t>
  </si>
  <si>
    <t>Grad Year</t>
  </si>
  <si>
    <t>Advisor First Name</t>
  </si>
  <si>
    <t>Advisor Last Name</t>
  </si>
  <si>
    <t>Description</t>
  </si>
  <si>
    <t>Course Term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</si>
  <si>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</si>
  <si>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</si>
  <si>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</si>
  <si>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</si>
  <si>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</si>
  <si>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</si>
  <si>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</si>
  <si>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</si>
  <si>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</si>
  <si>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</si>
  <si>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</si>
  <si>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Samuel Clemens '27</t>
  </si>
  <si>
    <t>Advisor: Horace Bixby</t>
  </si>
  <si>
    <t>II Form</t>
  </si>
  <si>
    <t>III Form</t>
  </si>
  <si>
    <t>IV Form</t>
  </si>
  <si>
    <t>V Form</t>
  </si>
  <si>
    <t>VI Form</t>
  </si>
  <si>
    <t>2019 - 2020</t>
  </si>
  <si>
    <t>2020 - 2021</t>
  </si>
  <si>
    <t>2021 - 2022</t>
  </si>
  <si>
    <t>2022 - 2023</t>
  </si>
  <si>
    <t>2023 - 2024</t>
  </si>
  <si>
    <t>Comments from Faculty Advisor</t>
  </si>
  <si>
    <t>Date</t>
  </si>
  <si>
    <t>Comment</t>
  </si>
  <si>
    <t>Initials</t>
  </si>
  <si>
    <t>Comments from Studies Committee</t>
  </si>
  <si>
    <t>Comments from College Counseling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</si>
</sst>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18.0"/>
      <color theme="1"/>
      <name val="Arial"/>
    </font>
    <font>
      <color theme="1"/>
      <name val="Arial"/>
    </font>
    <font>
      <b/>
      <sz val="12.0"/>
      <color theme="1"/>
      <name val="Arial"/>
      <scheme val="minor"/>
    </font>
    <font>
      <i/>
      <sz val="9.0"/>
      <color theme="1"/>
      <name val="Arial"/>
      <scheme val="minor"/>
    </font>
    <font>
      <i/>
      <color theme="1"/>
      <name val="Arial"/>
      <scheme val="minor"/>
    </font>
    <font>
      <sz val="9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5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5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2" fontId="7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 shrinkToFit="0" vertical="center" wrapText="1"/>
    </xf>
    <xf borderId="0" fillId="0" fontId="9" numFmtId="164" xfId="0" applyAlignment="1" applyFont="1" applyNumberForma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9" numFmtId="0" xfId="0" applyAlignment="1" applyFont="1">
      <alignment shrinkToFit="0" vertical="center" wrapText="1"/>
    </xf>
    <xf borderId="1" fillId="0" fontId="2" numFmtId="164" xfId="0" applyAlignment="1" applyBorder="1" applyFont="1" applyNumberForma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10" numFmtId="0" xfId="0" applyBorder="1" applyFont="1"/>
    <xf borderId="4" fillId="0" fontId="10" numFmtId="0" xfId="0" applyBorder="1" applyFont="1"/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0" fontId="2" numFmtId="164" xfId="0" applyAlignment="1" applyFont="1" applyNumberFormat="1">
      <alignment shrinkToFit="0" vertical="center" wrapText="1"/>
    </xf>
    <xf borderId="1" fillId="0" fontId="2" numFmtId="164" xfId="0" applyAlignment="1" applyBorder="1" applyFont="1" applyNumberFormat="1">
      <alignment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2MITXPb0E1F1t9tNHMF7nCHGQDWmcRQjc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jyX5tcvxQA2UW3KcmTHcLtvDWy1GWxz8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1" t="s">
        <v>0</v>
      </c>
      <c r="B1" s="2">
        <v>3.0</v>
      </c>
    </row>
    <row r="2">
      <c r="A2" s="1" t="s">
        <v>1</v>
      </c>
      <c r="B2" s="2">
        <v>6.0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/>
    </row>
    <row r="7">
      <c r="A7" s="1" t="s">
        <v>9</v>
      </c>
      <c r="B7" s="2"/>
    </row>
    <row r="8">
      <c r="A8" s="1" t="s">
        <v>10</v>
      </c>
      <c r="B8" s="3"/>
    </row>
  </sheetData>
  <dataValidations>
    <dataValidation type="custom" allowBlank="1" showDropDown="1" showErrorMessage="1" sqref="B6:B7">
      <formula1>IFERROR(ISEMAIL(B6), true)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3:B5">
      <formula1>NOT(ISERROR(SEARCH(("{{"),(B3))))</formula1>
    </dataValidation>
    <dataValidation type="custom" allowBlank="1" showDropDown="1" sqref="B8">
      <formula1>IFERROR(ISURL(B8),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1" t="s">
        <v>11</v>
      </c>
      <c r="B1" s="1" t="s">
        <v>12</v>
      </c>
      <c r="C1" s="1" t="s">
        <v>13</v>
      </c>
      <c r="D1" s="1" t="str">
        <f t="array" ref="D1:D2">ifna(if(row(D:D)=1,'Advisor List'!B1,vlookup($A:$A,'Advisor List'!$A:$H,COLUMN()-2,false)),)</f>
        <v>Student Email</v>
      </c>
      <c r="E1" s="1" t="str">
        <f t="array" ref="E1:E2">ifna(if(row(E:E)=1,'Advisor List'!C1,vlookup($A:$A,'Advisor List'!$A:$H,COLUMN()-2,false)),)</f>
        <v>Student First Name</v>
      </c>
      <c r="F1" s="1" t="str">
        <f t="array" ref="F1:F2">ifna(if(row(F:F)=1,'Advisor List'!D1,vlookup($A:$A,'Advisor List'!$A:$H,COLUMN()-2,false)),)</f>
        <v>Student Last Name</v>
      </c>
      <c r="G1" s="1" t="str">
        <f t="array" ref="G1:G2">ifna(if(row(G:G)=1,'Advisor List'!E1,vlookup($A:$A,'Advisor List'!$A:$H,COLUMN()-2,false)),)</f>
        <v>Grad Year</v>
      </c>
      <c r="H1" s="4" t="str">
        <f t="array" ref="H1:H2">ifna(if(row(H:H)=1,'Advisor List'!F1,vlookup($A:$A,'Advisor List'!$A:$H,COLUMN()-2,false)),)</f>
        <v>Advisor Email</v>
      </c>
      <c r="I1" s="1" t="str">
        <f t="array" ref="I1:I2">ifna(if(row(I:I)=1,'Advisor List'!G1,vlookup($A:$A,'Advisor List'!$A:$H,COLUMN()-2,false)),)</f>
        <v>Advisor First Name</v>
      </c>
      <c r="J1" s="1" t="str">
        <f t="array" ref="J1:J2">ifna(if(row(J:J)=1,'Advisor List'!H1,vlookup($A:$A,'Advisor List'!$A:$H,COLUMN()-2,false)),)</f>
        <v>Advisor Last Name</v>
      </c>
    </row>
    <row r="2">
      <c r="C2" s="5"/>
      <c r="D2" s="5"/>
      <c r="E2" s="5"/>
      <c r="F2" s="5"/>
      <c r="G2" s="5"/>
      <c r="H2" s="3"/>
      <c r="I2" s="5"/>
      <c r="J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1" t="s">
        <v>14</v>
      </c>
      <c r="B1" s="1" t="s">
        <v>15</v>
      </c>
      <c r="C1" s="1" t="s">
        <v>16</v>
      </c>
      <c r="D1" s="1" t="str">
        <f t="array" ref="D1:D2">ifna(if(row(D:D)=1,'Advisor List'!G1,vlookup($A:$A,'Advisor List'!$F:$H,COLUMN()-2,false)),)</f>
        <v>Advisor First Name</v>
      </c>
      <c r="E1" s="1" t="str">
        <f t="array" ref="E1:E2">ifna(if(row(E:E)=1,'Advisor List'!H1,vlookup($A:$A,'Advisor List'!$F:$H,COLUMN()-2,false)),)</f>
        <v>Advisor Last Name</v>
      </c>
    </row>
    <row r="2">
      <c r="A2" s="6" t="s">
        <v>17</v>
      </c>
      <c r="B2" s="6" t="s">
        <v>18</v>
      </c>
      <c r="C2" s="7" t="s">
        <v>19</v>
      </c>
      <c r="D2" s="5"/>
      <c r="E2" s="5"/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20</v>
      </c>
      <c r="B1" s="1" t="s">
        <v>21</v>
      </c>
      <c r="C1" s="1" t="s">
        <v>22</v>
      </c>
    </row>
    <row r="2">
      <c r="A2" s="6" t="s">
        <v>17</v>
      </c>
      <c r="B2" s="6" t="s">
        <v>23</v>
      </c>
      <c r="C2" s="7" t="s">
        <v>24</v>
      </c>
    </row>
  </sheetData>
  <hyperlinks>
    <hyperlink r:id="rId1" ref="C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0" max="20" width="55.38"/>
  </cols>
  <sheetData>
    <row r="1">
      <c r="A1" s="1" t="s">
        <v>11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</row>
    <row r="2">
      <c r="Q2" s="6" t="str">
        <f t="array" ref="Q2">iferror(left(I2,find(" (",I2)-1),I2)</f>
        <v/>
      </c>
      <c r="R2" s="6" t="str">
        <f t="array" ref="R2">SWITCH(right(I2,3),"(F)","Fall","(W)","Winter","(S)","Spring",)</f>
        <v/>
      </c>
      <c r="S2" s="8">
        <f t="array" ref="S2">switch(R2,"Fall",1,"Winter",2,"Spring",3,0)</f>
        <v>0</v>
      </c>
      <c r="T2" s="8" t="str">
        <f t="array" ref="T2">if(R2&lt;&gt;"",if(countif(Enrollment_Original_Title,Q2&amp;" (Y)"),,Q2&amp;" ("&amp;R2&amp;")"),Q2)</f>
        <v/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11</v>
      </c>
      <c r="B1" s="1" t="s">
        <v>25</v>
      </c>
      <c r="C1" s="1" t="s">
        <v>27</v>
      </c>
      <c r="D1" s="1" t="s">
        <v>28</v>
      </c>
      <c r="E1" s="1" t="s">
        <v>44</v>
      </c>
      <c r="F1" s="1" t="s">
        <v>14</v>
      </c>
      <c r="G1" s="1" t="s">
        <v>45</v>
      </c>
      <c r="H1" s="1" t="s">
        <v>46</v>
      </c>
    </row>
  </sheetData>
  <autoFilter ref="$A$1:$H$2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9" width="15.13"/>
  </cols>
  <sheetData>
    <row r="1">
      <c r="A1" s="9" t="s">
        <v>35</v>
      </c>
      <c r="B1" s="1" t="s">
        <v>31</v>
      </c>
      <c r="C1" s="1" t="s">
        <v>32</v>
      </c>
      <c r="D1" s="1" t="s">
        <v>39</v>
      </c>
      <c r="E1" s="1" t="s">
        <v>47</v>
      </c>
      <c r="F1" s="1" t="s">
        <v>40</v>
      </c>
      <c r="G1" s="1" t="s">
        <v>48</v>
      </c>
      <c r="H1" s="1" t="s">
        <v>42</v>
      </c>
      <c r="I1" s="1" t="s">
        <v>43</v>
      </c>
    </row>
    <row r="2">
      <c r="F2" s="6" t="str">
        <f t="array" ref="F2">iferror(left(C2,find(" (",C2)-1),C2)</f>
        <v/>
      </c>
      <c r="G2" s="6" t="str">
        <f t="array" ref="G2">SWITCH(right(C2,3),"(F)","Fall","(W)","Winter","(S)","Spring",)</f>
        <v/>
      </c>
      <c r="H2" s="8">
        <f t="array" ref="H2">switch(G2,"Fall",1,"Winter",2,"Spring",3,0)</f>
        <v>0</v>
      </c>
      <c r="I2" s="8" t="str">
        <f t="array" ref="I2">if(G2&lt;&gt;"",if(countif(Course_Titles,F2&amp;" (Y)"),,F2&amp;" ("&amp;G2&amp;")"),F2)</f>
        <v/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>
      <c r="A2" s="8" t="str">
        <f>IFERROR(__xludf.DUMMYFUNCTION("unique(index(sort(filter('Course List'!$F:$I,'Course List'!$D:$D=A1),3,true,1,true),,4))"),"#N/A")</f>
        <v>#N/A</v>
      </c>
      <c r="B2" s="8" t="str">
        <f>IFERROR(__xludf.DUMMYFUNCTION("unique(index(sort(filter('Course List'!$F:$I,'Course List'!$D:$D=B1),3,true,1,true),,4))"),"#N/A")</f>
        <v>#N/A</v>
      </c>
      <c r="C2" s="8" t="str">
        <f>IFERROR(__xludf.DUMMYFUNCTION("unique(index(sort(filter('Course List'!$F:$I,'Course List'!$D:$D=C1),3,true,1,true),,4))"),"#N/A")</f>
        <v>#N/A</v>
      </c>
      <c r="D2" s="8" t="str">
        <f>IFERROR(__xludf.DUMMYFUNCTION("unique(index(sort(filter('Course List'!$F:$I,'Course List'!$D:$D=D1),3,true,1,true),,4))"),"#N/A")</f>
        <v>#N/A</v>
      </c>
      <c r="E2" s="8" t="str">
        <f>IFERROR(__xludf.DUMMYFUNCTION("unique(index(sort(filter('Course List'!$F:$I,'Course List'!$D:$D=E1),3,true,1,true),,4))"),"#N/A")</f>
        <v>#N/A</v>
      </c>
      <c r="F2" s="8" t="str">
        <f>IFERROR(__xludf.DUMMYFUNCTION("unique(index(sort(filter('Course List'!$F:$I,'Course List'!$D:$D=F1),3,true,1,true),,4))"),"#N/A")</f>
        <v>#N/A</v>
      </c>
      <c r="G2" s="8" t="str">
        <f>IFERROR(__xludf.DUMMYFUNCTION("unique(index(sort(filter('Course List'!$F:$I,'Course List'!$D:$D=G1),3,true,1,true),,4))"),"#N/A")</f>
        <v>#N/A</v>
      </c>
      <c r="H2" s="8" t="str">
        <f>IFERROR(__xludf.DUMMYFUNCTION("unique(index(sort(filter('Course List'!$F:$I,'Course List'!$D:$D=H1),3,true,1,true),,4))"),"#N/A")</f>
        <v>#N/A</v>
      </c>
      <c r="I2" s="8" t="str">
        <f>IFERROR(__xludf.DUMMYFUNCTION("unique(index(sort(filter('Course List'!$F:$I,'Course List'!$D:$D=I1),3,true,1,true),,4))"),"#N/A")</f>
        <v>#N/A</v>
      </c>
      <c r="J2" s="8" t="str">
        <f>IFERROR(__xludf.DUMMYFUNCTION("unique(index(sort(filter('Course List'!$F:$I,'Course List'!$D:$D=J1),3,true,1,true),,4))"),"#N/A")</f>
        <v>#N/A</v>
      </c>
      <c r="K2" s="8" t="str">
        <f>IFERROR(__xludf.DUMMYFUNCTION("unique(index(sort(filter('Course List'!$F:$I,'Course List'!$D:$D=K1),3,true,1,true),,4))"),"#N/A")</f>
        <v>#N/A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5"/>
    <col customWidth="1" min="2" max="6" width="22.5"/>
  </cols>
  <sheetData>
    <row r="1">
      <c r="A1" s="10" t="s">
        <v>60</v>
      </c>
      <c r="B1" s="11"/>
      <c r="C1" s="11"/>
      <c r="D1" s="11"/>
      <c r="E1" s="11"/>
      <c r="F1" s="11"/>
    </row>
    <row r="2">
      <c r="A2" s="12" t="s">
        <v>61</v>
      </c>
      <c r="B2" s="11"/>
      <c r="C2" s="11"/>
      <c r="D2" s="11"/>
      <c r="E2" s="11"/>
      <c r="F2" s="11"/>
    </row>
    <row r="3">
      <c r="A3" s="13"/>
      <c r="B3" s="14"/>
      <c r="C3" s="14"/>
      <c r="D3" s="14"/>
      <c r="E3" s="14"/>
      <c r="F3" s="14"/>
    </row>
    <row r="4">
      <c r="A4" s="13"/>
      <c r="B4" s="15" t="s">
        <v>62</v>
      </c>
      <c r="C4" s="15" t="s">
        <v>63</v>
      </c>
      <c r="D4" s="15" t="s">
        <v>64</v>
      </c>
      <c r="E4" s="15" t="s">
        <v>65</v>
      </c>
      <c r="F4" s="15" t="s">
        <v>66</v>
      </c>
    </row>
    <row r="5">
      <c r="A5" s="13"/>
      <c r="B5" s="16" t="s">
        <v>67</v>
      </c>
      <c r="C5" s="16" t="s">
        <v>68</v>
      </c>
      <c r="D5" s="16" t="s">
        <v>69</v>
      </c>
      <c r="E5" s="16" t="s">
        <v>70</v>
      </c>
      <c r="F5" s="16" t="s">
        <v>71</v>
      </c>
    </row>
    <row r="6">
      <c r="A6" s="17" t="s">
        <v>49</v>
      </c>
      <c r="B6" s="18" t="str">
        <f>IFERROR(__xludf.DUMMYFUNCTION("IFNA(JOIN(CHAR(10),UNIQUE(INDEX(SORT(FILTER({Enrollment_Title, Enrollment_Order},Enrollment_Host_ID=""A61003"",Enrollment_Year=""2019 - 2020"",Enrollment_Department=""English""),2,true,1,true),,1))),)"),"")</f>
        <v/>
      </c>
      <c r="C6" s="18" t="str">
        <f>IFERROR(__xludf.DUMMYFUNCTION("IFNA(JOIN(CHAR(10),UNIQUE(INDEX(SORT(FILTER({Enrollment_Title, Enrollment_Order},Enrollment_Host_ID=""A61003"",Enrollment_Year=""2020 - 2021"",Enrollment_Department=""English""),2,true,1,true),,1))),)"),"")</f>
        <v/>
      </c>
      <c r="D6" s="18" t="str">
        <f>IFERROR(__xludf.DUMMYFUNCTION("IFNA(JOIN(CHAR(10),UNIQUE(INDEX(SORT(FILTER({Enrollment_Title, Enrollment_Order},Enrollment_Host_ID=""A61003"",Enrollment_Year=""2021 - 2022"",Enrollment_Department=""English""),2,true,1,true),,1))),)"),"")</f>
        <v/>
      </c>
      <c r="E6" s="18" t="str">
        <f>IFERROR(__xludf.DUMMYFUNCTION("IFNA(JOIN(CHAR(10),UNIQUE(INDEX(SORT(FILTER({Enrollment_Title, Enrollment_Order},Enrollment_Host_ID=""A61003"",Enrollment_Year=""2022 - 2023"",Enrollment_Department=""English""),2,true,1,true),,1))),)"),"")</f>
        <v/>
      </c>
      <c r="F6" s="18"/>
    </row>
    <row r="7">
      <c r="A7" s="19" t="s">
        <v>50</v>
      </c>
      <c r="B7" s="20" t="str">
        <f>IFERROR(__xludf.DUMMYFUNCTION("IFNA(JOIN(CHAR(10),UNIQUE(INDEX(SORT(FILTER({Enrollment_Title, Enrollment_Order},Enrollment_Host_ID=""A61003"",Enrollment_Year=""2019 - 2020"",Enrollment_Department=""Mathematics and Computer Science""),2,true,1,true),,1))),)"),"")</f>
        <v/>
      </c>
      <c r="C7" s="20" t="str">
        <f>IFERROR(__xludf.DUMMYFUNCTION("IFNA(JOIN(CHAR(10),UNIQUE(INDEX(SORT(FILTER({Enrollment_Title, Enrollment_Order},Enrollment_Host_ID=""A61003"",Enrollment_Year=""2020 - 2021"",Enrollment_Department=""Mathematics and Computer Science""),2,true,1,true),,1))),)"),"")</f>
        <v/>
      </c>
      <c r="D7" s="20" t="str">
        <f>IFERROR(__xludf.DUMMYFUNCTION("IFNA(JOIN(CHAR(10),UNIQUE(INDEX(SORT(FILTER({Enrollment_Title, Enrollment_Order},Enrollment_Host_ID=""A61003"",Enrollment_Year=""2021 - 2022"",Enrollment_Department=""Mathematics and Computer Science""),2,true,1,true),,1))),)"),"")</f>
        <v/>
      </c>
      <c r="E7" s="20" t="str">
        <f>IFERROR(__xludf.DUMMYFUNCTION("IFNA(JOIN(CHAR(10),UNIQUE(INDEX(SORT(FILTER({Enrollment_Title, Enrollment_Order},Enrollment_Host_ID=""A61003"",Enrollment_Year=""2022 - 2023"",Enrollment_Department=""Mathematics and Computer Science""),2,true,1,true),,1))),)"),"")</f>
        <v/>
      </c>
      <c r="F7" s="20"/>
    </row>
    <row r="8">
      <c r="A8" s="17" t="s">
        <v>51</v>
      </c>
      <c r="B8" s="18" t="str">
        <f>IFERROR(__xludf.DUMMYFUNCTION("IFNA(JOIN(CHAR(10),UNIQUE(INDEX(SORT(FILTER({Enrollment_Title, Enrollment_Order},Enrollment_Host_ID=""A61003"",Enrollment_Year=""2019 - 2020"",Enrollment_Department=""World Language and Culture""),2,true,1,true),,1))),)"),"")</f>
        <v/>
      </c>
      <c r="C8" s="18" t="str">
        <f>IFERROR(__xludf.DUMMYFUNCTION("IFNA(JOIN(CHAR(10),UNIQUE(INDEX(SORT(FILTER({Enrollment_Title, Enrollment_Order},Enrollment_Host_ID=""A61003"",Enrollment_Year=""2020 - 2021"",Enrollment_Department=""World Language and Culture""),2,true,1,true),,1))),)"),"")</f>
        <v/>
      </c>
      <c r="D8" s="18" t="str">
        <f>IFERROR(__xludf.DUMMYFUNCTION("IFNA(JOIN(CHAR(10),UNIQUE(INDEX(SORT(FILTER({Enrollment_Title, Enrollment_Order},Enrollment_Host_ID=""A61003"",Enrollment_Year=""2021 - 2022"",Enrollment_Department=""World Language and Culture""),2,true,1,true),,1))),)"),"")</f>
        <v/>
      </c>
      <c r="E8" s="18" t="str">
        <f>IFERROR(__xludf.DUMMYFUNCTION("IFNA(JOIN(CHAR(10),UNIQUE(INDEX(SORT(FILTER({Enrollment_Title, Enrollment_Order},Enrollment_Host_ID=""A61003"",Enrollment_Year=""2022 - 2023"",Enrollment_Department=""World Language and Culture""),2,true,1,true),,1))),)"),"")</f>
        <v/>
      </c>
      <c r="F8" s="18"/>
    </row>
    <row r="9">
      <c r="A9" s="19" t="s">
        <v>52</v>
      </c>
      <c r="B9" s="20" t="str">
        <f>IFERROR(__xludf.DUMMYFUNCTION("IFNA(JOIN(CHAR(10),UNIQUE(INDEX(SORT(FILTER({Enrollment_Title, Enrollment_Order},Enrollment_Host_ID=""A61003"",Enrollment_Year=""2019 - 2020"",Enrollment_Department=""Classics""),2,true,1,true),,1))),)"),"")</f>
        <v/>
      </c>
      <c r="C9" s="20" t="str">
        <f>IFERROR(__xludf.DUMMYFUNCTION("IFNA(JOIN(CHAR(10),UNIQUE(INDEX(SORT(FILTER({Enrollment_Title, Enrollment_Order},Enrollment_Host_ID=""A61003"",Enrollment_Year=""2020 - 2021"",Enrollment_Department=""Classics""),2,true,1,true),,1))),)"),"")</f>
        <v/>
      </c>
      <c r="D9" s="20" t="str">
        <f>IFERROR(__xludf.DUMMYFUNCTION("IFNA(JOIN(CHAR(10),UNIQUE(INDEX(SORT(FILTER({Enrollment_Title, Enrollment_Order},Enrollment_Host_ID=""A61003"",Enrollment_Year=""2021 - 2022"",Enrollment_Department=""Classics""),2,true,1,true),,1))),)"),"")</f>
        <v/>
      </c>
      <c r="E9" s="20" t="str">
        <f>IFERROR(__xludf.DUMMYFUNCTION("IFNA(JOIN(CHAR(10),UNIQUE(INDEX(SORT(FILTER({Enrollment_Title, Enrollment_Order},Enrollment_Host_ID=""A61003"",Enrollment_Year=""2022 - 2023"",Enrollment_Department=""Classics""),2,true,1,true),,1))),)"),"")</f>
        <v/>
      </c>
      <c r="F9" s="20"/>
    </row>
    <row r="10">
      <c r="A10" s="17" t="s">
        <v>53</v>
      </c>
      <c r="B10" s="18" t="str">
        <f>IFERROR(__xludf.DUMMYFUNCTION("IFNA(JOIN(CHAR(10),UNIQUE(INDEX(SORT(FILTER({Enrollment_Title, Enrollment_Order},Enrollment_Host_ID=""A61003"",Enrollment_Year=""2019 - 2020"",Enrollment_Department=""Science""),2,true,1,true),,1))),)"),"")</f>
        <v/>
      </c>
      <c r="C10" s="18" t="str">
        <f>IFERROR(__xludf.DUMMYFUNCTION("IFNA(JOIN(CHAR(10),UNIQUE(INDEX(SORT(FILTER({Enrollment_Title, Enrollment_Order},Enrollment_Host_ID=""A61003"",Enrollment_Year=""2020 - 2021"",Enrollment_Department=""Science""),2,true,1,true),,1))),)"),"")</f>
        <v/>
      </c>
      <c r="D10" s="18" t="str">
        <f>IFERROR(__xludf.DUMMYFUNCTION("IFNA(JOIN(CHAR(10),UNIQUE(INDEX(SORT(FILTER({Enrollment_Title, Enrollment_Order},Enrollment_Host_ID=""A61003"",Enrollment_Year=""2021 - 2022"",Enrollment_Department=""Science""),2,true,1,true),,1))),)"),"")</f>
        <v/>
      </c>
      <c r="E10" s="18" t="str">
        <f>IFERROR(__xludf.DUMMYFUNCTION("IFNA(JOIN(CHAR(10),UNIQUE(INDEX(SORT(FILTER({Enrollment_Title, Enrollment_Order},Enrollment_Host_ID=""A61003"",Enrollment_Year=""2022 - 2023"",Enrollment_Department=""Science""),2,true,1,true),,1))),)"),"")</f>
        <v/>
      </c>
      <c r="F10" s="18"/>
    </row>
    <row r="11">
      <c r="A11" s="19" t="s">
        <v>54</v>
      </c>
      <c r="B11" s="20" t="str">
        <f>IFERROR(__xludf.DUMMYFUNCTION("IFNA(JOIN(CHAR(10),UNIQUE(INDEX(SORT(FILTER({Enrollment_Title, Enrollment_Order},Enrollment_Host_ID=""A61003"",Enrollment_Year=""2019 - 2020"",Enrollment_Department=""Philosophy and Religious Studies""),2,true,1,true),,1))),)"),"")</f>
        <v/>
      </c>
      <c r="C11" s="20" t="str">
        <f>IFERROR(__xludf.DUMMYFUNCTION("IFNA(JOIN(CHAR(10),UNIQUE(INDEX(SORT(FILTER({Enrollment_Title, Enrollment_Order},Enrollment_Host_ID=""A61003"",Enrollment_Year=""2020 - 2021"",Enrollment_Department=""Philosophy and Religious Studies""),2,true,1,true),,1))),)"),"")</f>
        <v/>
      </c>
      <c r="D11" s="20" t="str">
        <f>IFERROR(__xludf.DUMMYFUNCTION("IFNA(JOIN(CHAR(10),UNIQUE(INDEX(SORT(FILTER({Enrollment_Title, Enrollment_Order},Enrollment_Host_ID=""A61003"",Enrollment_Year=""2021 - 2022"",Enrollment_Department=""Philosophy and Religious Studies""),2,true,1,true),,1))),)"),"")</f>
        <v/>
      </c>
      <c r="E11" s="20" t="str">
        <f>IFERROR(__xludf.DUMMYFUNCTION("IFNA(JOIN(CHAR(10),UNIQUE(INDEX(SORT(FILTER({Enrollment_Title, Enrollment_Order},Enrollment_Host_ID=""A61003"",Enrollment_Year=""2022 - 2023"",Enrollment_Department=""Philosophy and Religious Studies""),2,true,1,true),,1))),)"),"")</f>
        <v/>
      </c>
      <c r="F11" s="20"/>
    </row>
    <row r="12">
      <c r="A12" s="17" t="s">
        <v>55</v>
      </c>
      <c r="B12" s="18" t="str">
        <f>IFERROR(__xludf.DUMMYFUNCTION("IFNA(JOIN(CHAR(10),UNIQUE(INDEX(SORT(FILTER({Enrollment_Title, Enrollment_Order},Enrollment_Host_ID=""A61003"",Enrollment_Year=""2019 - 2020"",Enrollment_Department=""History and Social Science""),2,true,1,true),,1))),)"),"")</f>
        <v/>
      </c>
      <c r="C12" s="18" t="str">
        <f>IFERROR(__xludf.DUMMYFUNCTION("IFNA(JOIN(CHAR(10),UNIQUE(INDEX(SORT(FILTER({Enrollment_Title, Enrollment_Order},Enrollment_Host_ID=""A61003"",Enrollment_Year=""2020 - 2021"",Enrollment_Department=""History and Social Science""),2,true,1,true),,1))),)"),"")</f>
        <v/>
      </c>
      <c r="D12" s="18" t="str">
        <f>IFERROR(__xludf.DUMMYFUNCTION("IFNA(JOIN(CHAR(10),UNIQUE(INDEX(SORT(FILTER({Enrollment_Title, Enrollment_Order},Enrollment_Host_ID=""A61003"",Enrollment_Year=""2021 - 2022"",Enrollment_Department=""History and Social Science""),2,true,1,true),,1))),)"),"")</f>
        <v/>
      </c>
      <c r="E12" s="18" t="str">
        <f>IFERROR(__xludf.DUMMYFUNCTION("IFNA(JOIN(CHAR(10),UNIQUE(INDEX(SORT(FILTER({Enrollment_Title, Enrollment_Order},Enrollment_Host_ID=""A61003"",Enrollment_Year=""2022 - 2023"",Enrollment_Department=""History and Social Science""),2,true,1,true),,1))),)"),"")</f>
        <v/>
      </c>
      <c r="F12" s="18"/>
    </row>
    <row r="13">
      <c r="A13" s="19" t="s">
        <v>56</v>
      </c>
      <c r="B13" s="20" t="str">
        <f>IFERROR(__xludf.DUMMYFUNCTION("IFNA(JOIN(CHAR(10),UNIQUE(INDEX(SORT(FILTER({Enrollment_Title, Enrollment_Order},Enrollment_Host_ID=""A61003"",Enrollment_Year=""2019 - 2020"",Enrollment_Department=""Theater and Dance""),2,true,1,true),,1))),)"),"")</f>
        <v/>
      </c>
      <c r="C13" s="20" t="str">
        <f>IFERROR(__xludf.DUMMYFUNCTION("IFNA(JOIN(CHAR(10),UNIQUE(INDEX(SORT(FILTER({Enrollment_Title, Enrollment_Order},Enrollment_Host_ID=""A61003"",Enrollment_Year=""2020 - 2021"",Enrollment_Department=""Theater and Dance""),2,true,1,true),,1))),)"),"")</f>
        <v/>
      </c>
      <c r="D13" s="20" t="str">
        <f>IFERROR(__xludf.DUMMYFUNCTION("IFNA(JOIN(CHAR(10),UNIQUE(INDEX(SORT(FILTER({Enrollment_Title, Enrollment_Order},Enrollment_Host_ID=""A61003"",Enrollment_Year=""2021 - 2022"",Enrollment_Department=""Theater and Dance""),2,true,1,true),,1))),)"),"")</f>
        <v/>
      </c>
      <c r="E13" s="20" t="str">
        <f>IFERROR(__xludf.DUMMYFUNCTION("IFNA(JOIN(CHAR(10),UNIQUE(INDEX(SORT(FILTER({Enrollment_Title, Enrollment_Order},Enrollment_Host_ID=""A61003"",Enrollment_Year=""2022 - 2023"",Enrollment_Department=""Theater and Dance""),2,true,1,true),,1))),)"),"")</f>
        <v/>
      </c>
      <c r="F13" s="20"/>
    </row>
    <row r="14">
      <c r="A14" s="17" t="s">
        <v>57</v>
      </c>
      <c r="B14" s="18" t="str">
        <f>IFERROR(__xludf.DUMMYFUNCTION("IFNA(JOIN(CHAR(10),UNIQUE(INDEX(SORT(FILTER({Enrollment_Title, Enrollment_Order},Enrollment_Host_ID=""A61003"",Enrollment_Year=""2019 - 2020"",Enrollment_Department=""Visual Arts""),2,true,1,true),,1))),)"),"")</f>
        <v/>
      </c>
      <c r="C14" s="18" t="str">
        <f>IFERROR(__xludf.DUMMYFUNCTION("IFNA(JOIN(CHAR(10),UNIQUE(INDEX(SORT(FILTER({Enrollment_Title, Enrollment_Order},Enrollment_Host_ID=""A61003"",Enrollment_Year=""2020 - 2021"",Enrollment_Department=""Visual Arts""),2,true,1,true),,1))),)"),"")</f>
        <v/>
      </c>
      <c r="D14" s="18" t="str">
        <f>IFERROR(__xludf.DUMMYFUNCTION("IFNA(JOIN(CHAR(10),UNIQUE(INDEX(SORT(FILTER({Enrollment_Title, Enrollment_Order},Enrollment_Host_ID=""A61003"",Enrollment_Year=""2021 - 2022"",Enrollment_Department=""Visual Arts""),2,true,1,true),,1))),)"),"")</f>
        <v/>
      </c>
      <c r="E14" s="18" t="str">
        <f>IFERROR(__xludf.DUMMYFUNCTION("IFNA(JOIN(CHAR(10),UNIQUE(INDEX(SORT(FILTER({Enrollment_Title, Enrollment_Order},Enrollment_Host_ID=""A61003"",Enrollment_Year=""2022 - 2023"",Enrollment_Department=""Visual Arts""),2,true,1,true),,1))),)"),"")</f>
        <v/>
      </c>
      <c r="F14" s="18"/>
    </row>
    <row r="15">
      <c r="A15" s="19" t="s">
        <v>58</v>
      </c>
      <c r="B15" s="20" t="str">
        <f>IFERROR(__xludf.DUMMYFUNCTION("IFNA(JOIN(CHAR(10),UNIQUE(INDEX(SORT(FILTER({Enrollment_Title, Enrollment_Order},Enrollment_Host_ID=""A61003"",Enrollment_Year=""2019 - 2020"",Enrollment_Department=""Music""),2,true,1,true),,1))),)"),"")</f>
        <v/>
      </c>
      <c r="C15" s="20" t="str">
        <f>IFERROR(__xludf.DUMMYFUNCTION("IFNA(JOIN(CHAR(10),UNIQUE(INDEX(SORT(FILTER({Enrollment_Title, Enrollment_Order},Enrollment_Host_ID=""A61003"",Enrollment_Year=""2020 - 2021"",Enrollment_Department=""Music""),2,true,1,true),,1))),)"),"")</f>
        <v/>
      </c>
      <c r="D15" s="20" t="str">
        <f>IFERROR(__xludf.DUMMYFUNCTION("IFNA(JOIN(CHAR(10),UNIQUE(INDEX(SORT(FILTER({Enrollment_Title, Enrollment_Order},Enrollment_Host_ID=""A61003"",Enrollment_Year=""2021 - 2022"",Enrollment_Department=""Music""),2,true,1,true),,1))),)"),"")</f>
        <v/>
      </c>
      <c r="E15" s="20" t="str">
        <f>IFERROR(__xludf.DUMMYFUNCTION("IFNA(JOIN(CHAR(10),UNIQUE(INDEX(SORT(FILTER({Enrollment_Title, Enrollment_Order},Enrollment_Host_ID=""A61003"",Enrollment_Year=""2022 - 2023"",Enrollment_Department=""Music""),2,true,1,true),,1))),)"),"")</f>
        <v/>
      </c>
      <c r="F15" s="20"/>
    </row>
    <row r="16">
      <c r="A16" s="17" t="s">
        <v>59</v>
      </c>
      <c r="B16" s="18" t="str">
        <f>IFERROR(__xludf.DUMMYFUNCTION("IFNA(JOIN(CHAR(10),UNIQUE(INDEX(SORT(FILTER({Enrollment_Title, Enrollment_Order},Enrollment_Host_ID=""A61003"",Enrollment_Year=""2019 - 2020"",Enrollment_Department=""Non-Departmental""),2,true,1,true),,1))),)"),"")</f>
        <v/>
      </c>
      <c r="C16" s="18" t="str">
        <f>IFERROR(__xludf.DUMMYFUNCTION("IFNA(JOIN(CHAR(10),UNIQUE(INDEX(SORT(FILTER({Enrollment_Title, Enrollment_Order},Enrollment_Host_ID=""A61003"",Enrollment_Year=""2020 - 2021"",Enrollment_Department=""Non-Departmental""),2,true,1,true),,1))),)"),"")</f>
        <v/>
      </c>
      <c r="D16" s="18" t="str">
        <f>IFERROR(__xludf.DUMMYFUNCTION("IFNA(JOIN(CHAR(10),UNIQUE(INDEX(SORT(FILTER({Enrollment_Title, Enrollment_Order},Enrollment_Host_ID=""A61003"",Enrollment_Year=""2021 - 2022"",Enrollment_Department=""Non-Departmental""),2,true,1,true),,1))),)"),"")</f>
        <v/>
      </c>
      <c r="E16" s="18" t="str">
        <f>IFERROR(__xludf.DUMMYFUNCTION("IFNA(JOIN(CHAR(10),UNIQUE(INDEX(SORT(FILTER({Enrollment_Title, Enrollment_Order},Enrollment_Host_ID=""A61003"",Enrollment_Year=""2022 - 2023"",Enrollment_Department=""Non-Departmental""),2,true,1,true),,1))),)"),"")</f>
        <v/>
      </c>
      <c r="F16" s="18"/>
    </row>
    <row r="17">
      <c r="A17" s="21"/>
      <c r="B17" s="20"/>
      <c r="C17" s="20"/>
      <c r="D17" s="20"/>
      <c r="E17" s="20"/>
      <c r="F17" s="20"/>
    </row>
    <row r="18">
      <c r="A18" s="21"/>
      <c r="B18" s="22" t="s">
        <v>72</v>
      </c>
      <c r="C18" s="20"/>
      <c r="D18" s="20"/>
      <c r="E18" s="20"/>
      <c r="F18" s="20"/>
    </row>
    <row r="19">
      <c r="A19" s="19"/>
      <c r="B19" s="23" t="s">
        <v>73</v>
      </c>
      <c r="C19" s="24" t="s">
        <v>74</v>
      </c>
      <c r="D19" s="25"/>
      <c r="E19" s="25"/>
      <c r="F19" s="24" t="s">
        <v>75</v>
      </c>
    </row>
    <row r="20">
      <c r="A20" s="21"/>
      <c r="B20" s="26"/>
      <c r="C20" s="27"/>
      <c r="D20" s="28"/>
      <c r="E20" s="29"/>
      <c r="F20" s="30"/>
    </row>
    <row r="21">
      <c r="A21" s="21"/>
      <c r="B21" s="26"/>
      <c r="C21" s="31"/>
      <c r="D21" s="28"/>
      <c r="E21" s="29"/>
      <c r="F21" s="30"/>
    </row>
    <row r="22">
      <c r="A22" s="21"/>
      <c r="B22" s="32"/>
      <c r="C22" s="20"/>
      <c r="D22" s="20"/>
      <c r="E22" s="20"/>
      <c r="F22" s="20"/>
    </row>
    <row r="23">
      <c r="A23" s="21"/>
      <c r="B23" s="22" t="s">
        <v>76</v>
      </c>
      <c r="C23" s="20"/>
      <c r="D23" s="20"/>
      <c r="E23" s="20"/>
      <c r="F23" s="20"/>
    </row>
    <row r="24">
      <c r="A24" s="19"/>
      <c r="B24" s="23" t="s">
        <v>73</v>
      </c>
      <c r="C24" s="24" t="s">
        <v>74</v>
      </c>
      <c r="D24" s="24"/>
      <c r="E24" s="25"/>
      <c r="F24" s="24" t="s">
        <v>75</v>
      </c>
    </row>
    <row r="25">
      <c r="A25" s="21"/>
      <c r="B25" s="26"/>
      <c r="C25" s="31"/>
      <c r="D25" s="28"/>
      <c r="E25" s="29"/>
      <c r="F25" s="30"/>
    </row>
    <row r="26">
      <c r="A26" s="21"/>
      <c r="B26" s="26"/>
      <c r="C26" s="31"/>
      <c r="D26" s="28"/>
      <c r="E26" s="29"/>
      <c r="F26" s="30"/>
    </row>
    <row r="27">
      <c r="A27" s="21"/>
      <c r="B27" s="32"/>
      <c r="C27" s="20"/>
      <c r="D27" s="20"/>
      <c r="E27" s="20"/>
      <c r="F27" s="20"/>
    </row>
    <row r="28">
      <c r="A28" s="21"/>
      <c r="B28" s="22" t="s">
        <v>77</v>
      </c>
      <c r="C28" s="20"/>
      <c r="D28" s="20"/>
      <c r="E28" s="20"/>
      <c r="F28" s="20"/>
    </row>
    <row r="29">
      <c r="A29" s="19"/>
      <c r="B29" s="23" t="s">
        <v>73</v>
      </c>
      <c r="C29" s="24" t="s">
        <v>74</v>
      </c>
      <c r="D29" s="24"/>
      <c r="E29" s="25"/>
      <c r="F29" s="24" t="s">
        <v>75</v>
      </c>
    </row>
    <row r="30">
      <c r="A30" s="21"/>
      <c r="B30" s="33"/>
      <c r="C30" s="31"/>
      <c r="D30" s="28"/>
      <c r="E30" s="29"/>
      <c r="F30" s="30"/>
    </row>
    <row r="31">
      <c r="A31" s="21"/>
      <c r="B31" s="33"/>
      <c r="C31" s="31"/>
      <c r="D31" s="28"/>
      <c r="E31" s="29"/>
      <c r="F31" s="30"/>
    </row>
  </sheetData>
  <mergeCells count="6">
    <mergeCell ref="C20:E20"/>
    <mergeCell ref="C21:E21"/>
    <mergeCell ref="C25:E25"/>
    <mergeCell ref="C26:E26"/>
    <mergeCell ref="C30:E30"/>
    <mergeCell ref="C31:E31"/>
  </mergeCells>
  <conditionalFormatting sqref="F20:F21 F25:F31">
    <cfRule type="expression" dxfId="0" priority="1">
      <formula>and(C20&lt;&gt;"",F20="")</formula>
    </cfRule>
  </conditionalFormatting>
  <conditionalFormatting sqref="B19:B31">
    <cfRule type="expression" dxfId="0" priority="2">
      <formula>and(C19&lt;&gt;"",B19="")</formula>
    </cfRule>
  </conditionalFormatting>
  <dataValidations>
    <dataValidation type="custom" allowBlank="1" showDropDown="1" sqref="B20:B21 B25:B26 B30:B31">
      <formula1>OR(NOT(ISERROR(DATEVALUE(B20))), AND(ISNUMBER(B20), LEFT(CELL("format", B20))="D"))</formula1>
    </dataValidation>
  </dataValidations>
  <drawing r:id="rId1"/>
</worksheet>
</file>