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end" sheetId="1" r:id="rId4"/>
    <sheet state="visible" name="Parameters" sheetId="2" r:id="rId5"/>
    <sheet state="visible" name="Available Courses" sheetId="3" r:id="rId6"/>
    <sheet state="visible" name="Course Plan Inventory" sheetId="4" r:id="rId7"/>
    <sheet state="visible" name="Student Folder Inventory" sheetId="5" r:id="rId8"/>
    <sheet state="visible" name="Advisor Folder Inventory" sheetId="6" r:id="rId9"/>
    <sheet state="visible" name="Plans Form Folder Inventory" sheetId="7" r:id="rId10"/>
    <sheet state="visible" name="Folders Form Folder Inventory" sheetId="8" r:id="rId11"/>
    <sheet state="visible" name="Student List" sheetId="9" r:id="rId12"/>
    <sheet state="visible" name="Advisor List" sheetId="10" r:id="rId13"/>
    <sheet state="visible" name="Advisor List (Previous Year)" sheetId="11" r:id="rId14"/>
    <sheet state="visible" name="Course List" sheetId="12" r:id="rId15"/>
    <sheet state="visible" name="Courses by Department" sheetId="13" r:id="rId16"/>
    <sheet state="visible" name="Historical Enrollment" sheetId="14" r:id="rId17"/>
    <sheet state="visible" name="Individual Enrollment History" sheetId="15" r:id="rId18"/>
  </sheets>
  <definedNames>
    <definedName name="IEH_Years">'Individual Enrollment History'!$B$5:$F$5</definedName>
    <definedName name="Enrollment_Title">'Historical Enrollment'!$T:$T</definedName>
    <definedName name="Param_FormFolderNameFormat">Parameters!$B$3</definedName>
    <definedName name="Param_StudentFolderNameFormat">Parameters!$B$4</definedName>
    <definedName name="Enrollment_CourseCode">'Historical Enrollment'!$I:$I</definedName>
    <definedName name="Course_ID">'Course List'!$A$2</definedName>
    <definedName name="Course_Available">'Course List'!$K$2</definedName>
    <definedName name="IEH_GradYear">'Individual Enrollment History'!$D$2</definedName>
    <definedName name="Param_CoursePlanNameFormat">Parameters!$B$6</definedName>
    <definedName name="Enrollment_DepartmentList">'Historical Enrollment'!$L:$L</definedName>
    <definedName name="Enrollment_Order">'Historical Enrollment'!$S:$S</definedName>
    <definedName name="Clean_Params">Parameters!$B$8:$B$10</definedName>
    <definedName name="Enrollment_Host_ID">'Historical Enrollment'!$D:$D</definedName>
    <definedName name="Course_Department">'Course List'!$D$2</definedName>
    <definedName name="Param_StudiesCommittee">Parameters!$B$8</definedName>
    <definedName name="Enrollment_Department">'Historical Enrollment'!$Q:$Q</definedName>
    <definedName name="Clean_AvailableCourses">'Available Courses'!$A$3</definedName>
    <definedName name="RollOver_CoursePlanPermissions">'Course Plan Inventory'!$R$2</definedName>
    <definedName name="Param_AdvisorFolderNameFormat">Parameters!$B$5</definedName>
    <definedName name="Param_RollOverAcademicYear">Parameters!$B$11</definedName>
    <definedName name="IEH_HostID_Selector">'Individual Enrollment History'!$A$2</definedName>
    <definedName name="IEH_EnrollmentHistory">'Individual Enrollment History'!$B$6:$F$16</definedName>
    <definedName name="Enrollment_Include">'Historical Enrollment'!$U:$U</definedName>
    <definedName name="Enrollment_Year">'Historical Enrollment'!$F:$F</definedName>
    <definedName name="IEH_HostID">'Individual Enrollment History'!$B$2</definedName>
    <definedName name="Param_CollegeCounselingOffice">Parameters!$B$9</definedName>
    <definedName name="Enrollment_TitleWithTerm">'Historical Enrollment'!$H:$H</definedName>
    <definedName name="IEH_NumericalYears">'Individual Enrollment History'!$B$3:$F$3</definedName>
    <definedName name="Enrollment_Status">'Historical Enrollment'!$M:$M</definedName>
    <definedName name="Enrollment_Type">'Historical Enrollment'!$N:$N</definedName>
    <definedName name="IEH_Departments">'Individual Enrollment History'!$A$6:$A$16</definedName>
    <definedName name="Param_NumOptionsPerDepartment">Parameters!$B$1</definedName>
    <definedName name="RollOver_StudentFolderPermissions">'Student Folder Inventory'!$J$2</definedName>
    <definedName name="Enrollment_ParentheticalNote">'Historical Enrollment'!$P:$P</definedName>
    <definedName name="Param_CoursePlanTemplate">Parameters!$B$10</definedName>
    <definedName name="Enrollment_TermName">'Historical Enrollment'!$K:$K</definedName>
    <definedName name="Param_NumComments">Parameters!$B$2</definedName>
    <definedName name="Enrollment_Term">'Historical Enrollment'!$R:$R</definedName>
    <definedName name="Course_Title">'Course List'!$C$2</definedName>
    <definedName name="Clean_IEH">'Individual Enrollment History'!$A$1:$A$2</definedName>
    <definedName name="Enrollment_BaseTitle">'Historical Enrollment'!$O:$O</definedName>
    <definedName name="Param_AcademicOffice">Parameters!$B$7</definedName>
    <definedName hidden="1" localSheetId="2" name="_xlnm._FilterDatabase">'Available Courses'!$A$2:$F$3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"Student List" 8/16/2023, 9:13:28 PM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"Advisor List" 8/16/2023, 9:21:37 PM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"Course List" 3/31/2023, 8:52:02 AM</t>
      </text>
    </comment>
  </commentList>
</comments>
</file>

<file path=xl/sharedStrings.xml><?xml version="1.0" encoding="utf-8"?>
<sst xmlns="http://schemas.openxmlformats.org/spreadsheetml/2006/main" count="136" uniqueCount="94">
  <si>
    <t>Cell Color Legend</t>
  </si>
  <si>
    <t>Data synced from Blackbaud</t>
  </si>
  <si>
    <t>Do not edit</t>
  </si>
  <si>
    <t>Data maintained by the Course Planning add-on</t>
  </si>
  <si>
    <t>Data calculated by formula</t>
  </si>
  <si>
    <t>and, most importantly…</t>
  </si>
  <si>
    <t>Data editable by users</t>
  </si>
  <si>
    <t>Number of Options per Department</t>
  </si>
  <si>
    <t>Number of Comments</t>
  </si>
  <si>
    <t>Form Folder Name Format</t>
  </si>
  <si>
    <t>Class of {{gradYear}}</t>
  </si>
  <si>
    <t>Student Folder Name Format</t>
  </si>
  <si>
    <t>{{lastName}}, {{firstName}} ‘{{abbrevGradYear}}</t>
  </si>
  <si>
    <t>Advisor Folder Name Format</t>
  </si>
  <si>
    <t>{{lastName}}, {{firstName}} - Advisee Course Plans</t>
  </si>
  <si>
    <t>Course Plan Name Format</t>
  </si>
  <si>
    <t>{{lastName}}, {{firstName}} ‘{{abbrevGradYear}} Course Plan</t>
  </si>
  <si>
    <t>Academic Office</t>
  </si>
  <si>
    <t>cp-ao@groton.org</t>
  </si>
  <si>
    <t>Studies Committee</t>
  </si>
  <si>
    <t>College Counseling Office</t>
  </si>
  <si>
    <t>Course Plan Template</t>
  </si>
  <si>
    <t>Roll-over Academic Year</t>
  </si>
  <si>
    <t>Course ID</t>
  </si>
  <si>
    <t>Course Title (with term)</t>
  </si>
  <si>
    <t>Department</t>
  </si>
  <si>
    <t>Formatted Description</t>
  </si>
  <si>
    <t>Available</t>
  </si>
  <si>
    <t>Host ID</t>
  </si>
  <si>
    <t>Course Plan ID</t>
  </si>
  <si>
    <t>Course Plan URL</t>
  </si>
  <si>
    <t>Permissions Updated</t>
  </si>
  <si>
    <t>Version</t>
  </si>
  <si>
    <t>Incomplete</t>
  </si>
  <si>
    <t>0.2.1</t>
  </si>
  <si>
    <t>Student Folder ID</t>
  </si>
  <si>
    <t>Student Folder URL</t>
  </si>
  <si>
    <t>Advisor Email</t>
  </si>
  <si>
    <t>Advisor Folder ID</t>
  </si>
  <si>
    <t>Advisor Folder URL</t>
  </si>
  <si>
    <t>ROOT</t>
  </si>
  <si>
    <t>FILE_ID</t>
  </si>
  <si>
    <t>https://drive.google.com/drive/folders/FOLDER_ID</t>
  </si>
  <si>
    <t>Form</t>
  </si>
  <si>
    <t>Form Folder ID</t>
  </si>
  <si>
    <t>Form Folder URL</t>
  </si>
  <si>
    <t>Folder ID</t>
  </si>
  <si>
    <t>Folder URL</t>
  </si>
  <si>
    <t>Student Email</t>
  </si>
  <si>
    <t>Student First Name</t>
  </si>
  <si>
    <t>Student Last Name</t>
  </si>
  <si>
    <t>Grad Year</t>
  </si>
  <si>
    <t>Advisor First Name</t>
  </si>
  <si>
    <t>Advisor Last Name</t>
  </si>
  <si>
    <t>,  ’-2000 []</t>
  </si>
  <si>
    <t>Course Code</t>
  </si>
  <si>
    <t>Description</t>
  </si>
  <si>
    <t>Course Term</t>
  </si>
  <si>
    <t>Order</t>
  </si>
  <si>
    <t>Formatted Course Title</t>
  </si>
  <si>
    <t>English</t>
  </si>
  <si>
    <t>Mathematics and Computer Science</t>
  </si>
  <si>
    <t>World Language and Culture</t>
  </si>
  <si>
    <t>Classics</t>
  </si>
  <si>
    <t>Science</t>
  </si>
  <si>
    <t>Philosophy and Religious Studies</t>
  </si>
  <si>
    <t>History and Social Science</t>
  </si>
  <si>
    <t>Theater and Dance</t>
  </si>
  <si>
    <t>Visual Arts</t>
  </si>
  <si>
    <t>Music</t>
  </si>
  <si>
    <t>Non-Departmental</t>
  </si>
  <si>
    <t>Graduation year</t>
  </si>
  <si>
    <t>First name</t>
  </si>
  <si>
    <t>Last name</t>
  </si>
  <si>
    <t>Email</t>
  </si>
  <si>
    <t>School year</t>
  </si>
  <si>
    <t>Is incomplete</t>
  </si>
  <si>
    <t>Course title</t>
  </si>
  <si>
    <t>Course code</t>
  </si>
  <si>
    <t>Section identifier</t>
  </si>
  <si>
    <t>Term</t>
  </si>
  <si>
    <t>Departments</t>
  </si>
  <si>
    <t>Enrollment status</t>
  </si>
  <si>
    <t>Enrollment type</t>
  </si>
  <si>
    <t>Year</t>
  </si>
  <si>
    <t/>
  </si>
  <si>
    <t>Student</t>
  </si>
  <si>
    <t>Graduation Year</t>
  </si>
  <si>
    <t>Numerical Year</t>
  </si>
  <si>
    <t>II Form</t>
  </si>
  <si>
    <t>III Form</t>
  </si>
  <si>
    <t>IV Form</t>
  </si>
  <si>
    <t>V Form</t>
  </si>
  <si>
    <t>VI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</si>
</sst>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 h:mm:ss"/>
  </numFmts>
  <fonts count="11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  <font>
      <b/>
      <color rgb="FFFFD966"/>
      <name val="Arial"/>
      <scheme val="minor"/>
    </font>
    <font>
      <sz val="7.0"/>
      <color theme="1"/>
      <name val="Arial"/>
      <scheme val="minor"/>
    </font>
    <font>
      <b/>
      <color theme="1"/>
      <name val="Arial"/>
      <scheme val="minor"/>
    </font>
    <font>
      <i/>
      <color rgb="FFB7B7B7"/>
      <name val="Arial"/>
      <scheme val="minor"/>
    </font>
    <font>
      <b/>
      <sz val="10.0"/>
      <color rgb="FF000000"/>
      <name val="Arial"/>
      <scheme val="minor"/>
    </font>
    <font>
      <u/>
      <color rgb="FF0000FF"/>
    </font>
    <font>
      <sz val="11.0"/>
      <color theme="1"/>
      <name val="Arial"/>
      <scheme val="minor"/>
    </font>
    <font>
      <b/>
      <sz val="11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CCFDE"/>
        <bgColor rgb="FFFCCFDE"/>
      </patternFill>
    </fill>
    <fill>
      <patternFill patternType="solid">
        <fgColor rgb="FFFF0000"/>
        <bgColor rgb="FFFF0000"/>
      </patternFill>
    </fill>
    <fill>
      <patternFill patternType="solid">
        <fgColor rgb="FFE1ECFF"/>
        <bgColor rgb="FFE1ECFF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</fills>
  <borders count="8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readingOrder="0" vertical="center"/>
    </xf>
    <xf borderId="0" fillId="3" fontId="3" numFmtId="0" xfId="0" applyAlignment="1" applyFill="1" applyFont="1">
      <alignment horizontal="center" readingOrder="0" textRotation="180" vertical="center"/>
    </xf>
    <xf borderId="0" fillId="4" fontId="2" numFmtId="0" xfId="0" applyAlignment="1" applyFill="1" applyFont="1">
      <alignment readingOrder="0" vertical="center"/>
    </xf>
    <xf borderId="0" fillId="5" fontId="2" numFmtId="0" xfId="0" applyAlignment="1" applyFill="1" applyFont="1">
      <alignment readingOrder="0" vertical="center"/>
    </xf>
    <xf borderId="0" fillId="0" fontId="4" numFmtId="0" xfId="0" applyAlignment="1" applyFont="1">
      <alignment horizontal="center" readingOrder="0" vertical="center"/>
    </xf>
    <xf borderId="0" fillId="6" fontId="2" numFmtId="0" xfId="0" applyAlignment="1" applyFill="1" applyFont="1">
      <alignment readingOrder="0" vertical="center"/>
    </xf>
    <xf borderId="0" fillId="0" fontId="2" numFmtId="0" xfId="0" applyAlignment="1" applyFont="1">
      <alignment readingOrder="0" vertical="center"/>
    </xf>
    <xf borderId="0" fillId="4" fontId="5" numFmtId="0" xfId="0" applyAlignment="1" applyFont="1">
      <alignment readingOrder="0"/>
    </xf>
    <xf borderId="0" fillId="6" fontId="2" numFmtId="0" xfId="0" applyAlignment="1" applyFont="1">
      <alignment horizontal="left" readingOrder="0"/>
    </xf>
    <xf borderId="0" fillId="6" fontId="2" numFmtId="0" xfId="0" applyAlignment="1" applyFont="1">
      <alignment horizontal="left" readingOrder="0"/>
    </xf>
    <xf borderId="0" fillId="4" fontId="2" numFmtId="164" xfId="0" applyAlignment="1" applyFont="1" applyNumberFormat="1">
      <alignment horizontal="left" readingOrder="0"/>
    </xf>
    <xf borderId="0" fillId="5" fontId="6" numFmtId="0" xfId="0" applyAlignment="1" applyFont="1">
      <alignment readingOrder="0" shrinkToFit="0" vertical="center" wrapText="1"/>
    </xf>
    <xf borderId="0" fillId="5" fontId="5" numFmtId="0" xfId="0" applyAlignment="1" applyFont="1">
      <alignment readingOrder="0" vertical="center"/>
    </xf>
    <xf borderId="0" fillId="5" fontId="5" numFmtId="0" xfId="0" applyAlignment="1" applyFont="1">
      <alignment vertical="center"/>
    </xf>
    <xf borderId="0" fillId="5" fontId="5" numFmtId="0" xfId="0" applyAlignment="1" applyFont="1">
      <alignment readingOrder="0" vertical="center"/>
    </xf>
    <xf borderId="0" fillId="2" fontId="2" numFmtId="0" xfId="0" applyAlignment="1" applyFont="1">
      <alignment readingOrder="0" vertical="center"/>
    </xf>
    <xf borderId="0" fillId="5" fontId="2" numFmtId="0" xfId="0" applyAlignment="1" applyFont="1">
      <alignment vertical="center"/>
    </xf>
    <xf borderId="0" fillId="4" fontId="5" numFmtId="0" xfId="0" applyAlignment="1" applyFont="1">
      <alignment readingOrder="0" shrinkToFit="0" vertical="top" wrapText="1"/>
    </xf>
    <xf borderId="0" fillId="5" fontId="5" numFmtId="0" xfId="0" applyAlignment="1" applyFont="1">
      <alignment readingOrder="0" shrinkToFit="0" vertical="top" wrapText="1"/>
    </xf>
    <xf borderId="0" fillId="5" fontId="7" numFmtId="0" xfId="0" applyAlignment="1" applyFont="1">
      <alignment shrinkToFit="0" vertical="top" wrapText="1"/>
    </xf>
    <xf borderId="0" fillId="5" fontId="5" numFmtId="0" xfId="0" applyAlignment="1" applyFont="1">
      <alignment horizontal="left" readingOrder="0" shrinkToFit="0" vertical="top" wrapText="1"/>
    </xf>
    <xf borderId="0" fillId="4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5" fontId="2" numFmtId="0" xfId="0" applyAlignment="1" applyFont="1">
      <alignment horizontal="left" readingOrder="0"/>
    </xf>
    <xf borderId="0" fillId="5" fontId="2" numFmtId="0" xfId="0" applyFont="1"/>
    <xf borderId="0" fillId="5" fontId="5" numFmtId="0" xfId="0" applyAlignment="1" applyFont="1">
      <alignment shrinkToFit="0" vertical="top" wrapText="1"/>
    </xf>
    <xf borderId="0" fillId="4" fontId="8" numFmtId="0" xfId="0" applyAlignment="1" applyFont="1">
      <alignment readingOrder="0"/>
    </xf>
    <xf borderId="0" fillId="2" fontId="5" numFmtId="0" xfId="0" applyAlignment="1" applyFont="1">
      <alignment readingOrder="0" shrinkToFit="0" vertical="top" wrapText="1"/>
    </xf>
    <xf borderId="1" fillId="5" fontId="5" numFmtId="0" xfId="0" applyAlignment="1" applyBorder="1" applyFont="1">
      <alignment readingOrder="0" shrinkToFit="0" vertical="top" wrapText="1"/>
    </xf>
    <xf borderId="0" fillId="2" fontId="2" numFmtId="0" xfId="0" applyAlignment="1" applyFont="1">
      <alignment readingOrder="0"/>
    </xf>
    <xf borderId="0" fillId="5" fontId="2" numFmtId="0" xfId="0" applyAlignment="1" applyFont="1">
      <alignment readingOrder="0"/>
    </xf>
    <xf borderId="1" fillId="5" fontId="2" numFmtId="0" xfId="0" applyAlignment="1" applyBorder="1" applyFont="1">
      <alignment readingOrder="0"/>
    </xf>
    <xf borderId="0" fillId="2" fontId="5" numFmtId="0" xfId="0" applyAlignment="1" applyFont="1">
      <alignment horizontal="right" readingOrder="0" shrinkToFit="0" vertical="top" wrapText="1"/>
    </xf>
    <xf borderId="0" fillId="4" fontId="2" numFmtId="0" xfId="0" applyAlignment="1" applyFont="1">
      <alignment readingOrder="0"/>
    </xf>
    <xf borderId="0" fillId="2" fontId="5" numFmtId="0" xfId="0" applyAlignment="1" applyFont="1">
      <alignment horizontal="right" readingOrder="0"/>
    </xf>
    <xf borderId="0" fillId="2" fontId="5" numFmtId="0" xfId="0" applyAlignment="1" applyFont="1">
      <alignment readingOrder="0"/>
    </xf>
    <xf borderId="0" fillId="5" fontId="5" numFmtId="0" xfId="0" applyAlignment="1" applyFont="1">
      <alignment readingOrder="0"/>
    </xf>
    <xf borderId="0" fillId="5" fontId="2" numFmtId="0" xfId="0" applyAlignment="1" applyFont="1">
      <alignment readingOrder="0"/>
    </xf>
    <xf borderId="0" fillId="2" fontId="2" numFmtId="165" xfId="0" applyAlignment="1" applyFont="1" applyNumberFormat="1">
      <alignment readingOrder="0"/>
    </xf>
    <xf borderId="0" fillId="6" fontId="9" numFmtId="0" xfId="0" applyAlignment="1" applyFont="1">
      <alignment horizontal="right" readingOrder="0" shrinkToFit="0" vertical="top" wrapText="0"/>
    </xf>
    <xf borderId="2" fillId="0" fontId="10" numFmtId="0" xfId="0" applyAlignment="1" applyBorder="1" applyFont="1">
      <alignment readingOrder="0" shrinkToFit="0" vertical="top" wrapText="0"/>
    </xf>
    <xf borderId="0" fillId="0" fontId="9" numFmtId="0" xfId="0" applyAlignment="1" applyFont="1">
      <alignment shrinkToFit="0" vertical="top" wrapText="0"/>
    </xf>
    <xf borderId="0" fillId="4" fontId="9" numFmtId="0" xfId="0" applyAlignment="1" applyFont="1">
      <alignment readingOrder="0" shrinkToFit="0" vertical="top" wrapText="0"/>
    </xf>
    <xf borderId="3" fillId="5" fontId="9" numFmtId="0" xfId="0" applyAlignment="1" applyBorder="1" applyFont="1">
      <alignment shrinkToFit="0" vertical="top" wrapText="0"/>
    </xf>
    <xf borderId="4" fillId="0" fontId="10" numFmtId="0" xfId="0" applyAlignment="1" applyBorder="1" applyFont="1">
      <alignment horizontal="right" readingOrder="0" shrinkToFit="0" vertical="top" wrapText="1"/>
    </xf>
    <xf borderId="5" fillId="5" fontId="9" numFmtId="0" xfId="0" applyAlignment="1" applyBorder="1" applyFont="1">
      <alignment readingOrder="0" shrinkToFit="0" vertical="top" wrapText="1"/>
    </xf>
    <xf borderId="6" fillId="5" fontId="9" numFmtId="0" xfId="0" applyAlignment="1" applyBorder="1" applyFont="1">
      <alignment readingOrder="0" shrinkToFit="0" vertical="top" wrapText="1"/>
    </xf>
    <xf borderId="7" fillId="5" fontId="9" numFmtId="0" xfId="0" applyAlignment="1" applyBorder="1" applyFont="1">
      <alignment readingOrder="0" shrinkToFit="0" vertical="top" wrapText="1"/>
    </xf>
    <xf borderId="0" fillId="0" fontId="9" numFmtId="0" xfId="0" applyAlignment="1" applyFont="1">
      <alignment shrinkToFit="0" vertical="top" wrapText="1"/>
    </xf>
    <xf borderId="0" fillId="0" fontId="9" numFmtId="0" xfId="0" applyAlignment="1" applyFont="1">
      <alignment readingOrder="0" shrinkToFit="0" vertical="top" wrapText="1"/>
    </xf>
    <xf borderId="0" fillId="5" fontId="9" numFmtId="0" xfId="0" applyAlignment="1" applyFont="1">
      <alignment readingOrder="0" shrinkToFit="0" vertical="top" wrapText="1"/>
    </xf>
    <xf borderId="0" fillId="0" fontId="9" numFmtId="0" xfId="0" applyAlignment="1" applyFont="1">
      <alignment readingOrder="0" shrinkToFit="0" vertical="center" wrapText="1"/>
    </xf>
    <xf borderId="0" fillId="5" fontId="9" numFmtId="0" xfId="0" applyAlignment="1" applyFont="1">
      <alignment shrinkToFit="0" vertical="center" wrapText="1"/>
    </xf>
  </cellXfs>
  <cellStyles count="1">
    <cellStyle xfId="0" name="Normal" builtinId="0"/>
  </cellStyles>
  <dxfs count="5">
    <dxf>
      <font>
        <b/>
        <color rgb="FFFFD966"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>
        <b/>
        <color rgb="FFFF0000"/>
      </font>
      <fill>
        <patternFill patternType="solid">
          <fgColor rgb="FFFFD966"/>
          <bgColor rgb="FFFFD966"/>
        </patternFill>
      </fill>
      <border/>
    </dxf>
    <dxf>
      <font>
        <color rgb="FFCCCCCC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FOLDER_ID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FOLDER_ID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FOLDER_ID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1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2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3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6.63"/>
    <col customWidth="1" min="2" max="2" width="3.63"/>
  </cols>
  <sheetData>
    <row r="1">
      <c r="A1" s="1" t="s">
        <v>0</v>
      </c>
      <c r="B1" s="1"/>
    </row>
    <row r="2" ht="23.25" customHeight="1">
      <c r="A2" s="2" t="s">
        <v>1</v>
      </c>
      <c r="B2" s="3" t="s">
        <v>2</v>
      </c>
    </row>
    <row r="3" ht="23.25" customHeight="1">
      <c r="A3" s="4" t="s">
        <v>3</v>
      </c>
    </row>
    <row r="4" ht="23.25" customHeight="1">
      <c r="A4" s="5" t="s">
        <v>4</v>
      </c>
    </row>
    <row r="5">
      <c r="A5" s="6" t="s">
        <v>5</v>
      </c>
      <c r="B5" s="6"/>
    </row>
    <row r="6">
      <c r="A6" s="7" t="s">
        <v>6</v>
      </c>
      <c r="B6" s="8"/>
    </row>
  </sheetData>
  <mergeCells count="1">
    <mergeCell ref="B2:B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8.88"/>
    <col customWidth="1" min="2" max="2" width="47.38"/>
  </cols>
  <sheetData>
    <row r="1">
      <c r="A1" s="9" t="s">
        <v>7</v>
      </c>
      <c r="B1" s="10">
        <v>4.0</v>
      </c>
    </row>
    <row r="2">
      <c r="A2" s="9" t="s">
        <v>8</v>
      </c>
      <c r="B2" s="10">
        <v>6.0</v>
      </c>
    </row>
    <row r="3">
      <c r="A3" s="9" t="s">
        <v>9</v>
      </c>
      <c r="B3" s="10" t="s">
        <v>10</v>
      </c>
    </row>
    <row r="4">
      <c r="A4" s="9" t="s">
        <v>11</v>
      </c>
      <c r="B4" s="10" t="s">
        <v>12</v>
      </c>
    </row>
    <row r="5">
      <c r="A5" s="9" t="s">
        <v>13</v>
      </c>
      <c r="B5" s="10" t="s">
        <v>14</v>
      </c>
    </row>
    <row r="6">
      <c r="A6" s="9" t="s">
        <v>15</v>
      </c>
      <c r="B6" s="10" t="s">
        <v>16</v>
      </c>
    </row>
    <row r="7">
      <c r="A7" s="9" t="s">
        <v>17</v>
      </c>
      <c r="B7" s="10" t="s">
        <v>18</v>
      </c>
    </row>
    <row r="8">
      <c r="A8" s="9" t="s">
        <v>19</v>
      </c>
      <c r="B8" s="10"/>
    </row>
    <row r="9">
      <c r="A9" s="9" t="s">
        <v>20</v>
      </c>
      <c r="B9" s="10"/>
    </row>
    <row r="10">
      <c r="A10" s="9" t="s">
        <v>21</v>
      </c>
      <c r="B10" s="11"/>
    </row>
    <row r="11">
      <c r="A11" s="9" t="s">
        <v>22</v>
      </c>
      <c r="B11" s="12">
        <v>45146.0</v>
      </c>
    </row>
  </sheetData>
  <dataValidations>
    <dataValidation type="custom" allowBlank="1" showDropDown="1" sqref="B11">
      <formula1>OR(NOT(ISERROR(DATEVALUE(B11))), AND(ISNUMBER(B11), LEFT(CELL("format", B11))="D"))</formula1>
    </dataValidation>
    <dataValidation type="decimal" operator="greaterThan" allowBlank="1" showDropDown="1" showErrorMessage="1" sqref="B2">
      <formula1>2.0</formula1>
    </dataValidation>
    <dataValidation type="decimal" operator="greaterThan" allowBlank="1" showDropDown="1" showErrorMessage="1" sqref="B1">
      <formula1>1.0</formula1>
    </dataValidation>
    <dataValidation type="custom" allowBlank="1" showDropDown="1" sqref="B10">
      <formula1>IFERROR(ISURL(B10), true)</formula1>
    </dataValidation>
    <dataValidation type="custom" allowBlank="1" showDropDown="1" sqref="B3:B6">
      <formula1>NOT(ISERROR(SEARCH(("{{"),(B3))))</formula1>
    </dataValidation>
    <dataValidation type="custom" allowBlank="1" showDropDown="1" showErrorMessage="1" sqref="B7:B9">
      <formula1>IFERROR(ISEMAIL(B7), true)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8.88"/>
    <col customWidth="1" min="2" max="2" width="11.38"/>
    <col customWidth="1" min="3" max="3" width="53.75"/>
    <col customWidth="1" min="4" max="4" width="27.88"/>
  </cols>
  <sheetData>
    <row r="1" ht="15.75" customHeight="1">
      <c r="A1" s="13" t="str">
        <f>IFERROR(__xludf.DUMMYFUNCTION("ifna(""Missing: ""&amp;join("", "",filter(Course_Title,isna(Course_Available))),""All courses synced from Blackbaud are shown in this list. Scan the list for red/yellow highlighted duplicates if necessary."")"),"Missing: ")</f>
        <v>Missing: </v>
      </c>
    </row>
    <row r="2" ht="15.75" customHeight="1">
      <c r="A2" s="14" t="s">
        <v>23</v>
      </c>
      <c r="B2" s="15" t="str">
        <f t="array" ref="B2:E3">vlookup($A2:$A3,{'Course List'!$A:$D,'Course List'!$J:$J},column(B:E),false)</f>
        <v>Course Code</v>
      </c>
      <c r="C2" s="15" t="s">
        <v>24</v>
      </c>
      <c r="D2" s="15" t="s">
        <v>25</v>
      </c>
      <c r="E2" s="15" t="s">
        <v>26</v>
      </c>
      <c r="F2" s="16" t="s">
        <v>27</v>
      </c>
    </row>
    <row r="3" ht="15.75" customHeight="1">
      <c r="A3" s="17"/>
      <c r="B3" s="18" t="e">
        <v>#N/A</v>
      </c>
      <c r="C3" s="18" t="e">
        <v>#N/A</v>
      </c>
      <c r="D3" s="18" t="e">
        <v>#N/A</v>
      </c>
      <c r="E3" s="18" t="e">
        <v>#N/A</v>
      </c>
      <c r="F3" s="7" t="b">
        <v>1</v>
      </c>
    </row>
  </sheetData>
  <autoFilter ref="$A$2:$F$3">
    <sortState ref="A2:F3">
      <sortCondition ref="D2:D3"/>
      <sortCondition ref="B2:B3"/>
      <sortCondition ref="C2:C3"/>
    </sortState>
  </autoFilter>
  <mergeCells count="1">
    <mergeCell ref="A1:F1"/>
  </mergeCells>
  <conditionalFormatting sqref="A1:F1">
    <cfRule type="expression" dxfId="0" priority="1">
      <formula>left($A1,7)="Missing"</formula>
    </cfRule>
  </conditionalFormatting>
  <conditionalFormatting sqref="A3:F3">
    <cfRule type="expression" dxfId="1" priority="2">
      <formula>and(countif($A$1:$A2,$A3),not($F3))</formula>
    </cfRule>
  </conditionalFormatting>
  <conditionalFormatting sqref="A3:F3">
    <cfRule type="expression" dxfId="2" priority="3">
      <formula>and(countif($A$1:$A2,$A3),$F3)</formula>
    </cfRule>
  </conditionalFormatting>
  <conditionalFormatting sqref="A3:F3">
    <cfRule type="expression" dxfId="3" priority="4">
      <formula>isna($B3)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0"/>
    <col customWidth="1" min="2" max="2" width="7.38"/>
    <col customWidth="1" min="3" max="3" width="7.0"/>
    <col customWidth="1" min="4" max="4" width="9.5"/>
    <col customWidth="1" min="7" max="7" width="4.88"/>
    <col customWidth="1" min="8" max="9" width="7.13"/>
    <col customWidth="1" min="10" max="10" width="11.13"/>
    <col customWidth="1" min="11" max="11" width="13.25"/>
    <col customWidth="1" min="12" max="12" width="7.38"/>
    <col customWidth="1" min="13" max="13" width="6.13"/>
    <col customWidth="1" min="14" max="14" width="10.38"/>
    <col customWidth="1" min="15" max="15" width="9.63"/>
    <col customWidth="1" min="16" max="17" width="7.25"/>
    <col customWidth="1" min="18" max="18" width="11.13"/>
    <col customWidth="1" min="19" max="20" width="7.0"/>
  </cols>
  <sheetData>
    <row r="1">
      <c r="A1" s="19" t="s">
        <v>28</v>
      </c>
      <c r="B1" s="19" t="s">
        <v>29</v>
      </c>
      <c r="C1" s="19" t="s">
        <v>30</v>
      </c>
      <c r="D1" s="20" t="str">
        <f t="array" ref="D1:D2">ifna(if(row(E:E)=1,'Student List'!B1,ifna(xlookup($A:$A,'Student List'!$A:$A,'Student List'!B:B),xlookup($A:$A,'Advisor List (Previous Year)'!$A:$A,'Advisor List (Previous Year)'!B:B))))</f>
        <v>Student Email</v>
      </c>
      <c r="E1" s="20" t="str">
        <f t="array" ref="E1:E2">ifna(if(row(F:F)=1,'Student List'!C1,ifna(xlookup($A:$A,'Student List'!$A:$A,'Student List'!C:C),xlookup($A:$A,'Advisor List (Previous Year)'!$A:$A,'Advisor List (Previous Year)'!C:C))))</f>
        <v>Student First Name</v>
      </c>
      <c r="F1" s="20" t="str">
        <f t="array" ref="F1:F2">ifna(if(row(G:G)=1,'Student List'!D1,ifna(xlookup($A:$A,'Student List'!$A:$A,'Student List'!D:D),xlookup($A:$A,'Advisor List (Previous Year)'!$A:$A,'Advisor List (Previous Year)'!D:D))))</f>
        <v>Student Last Name</v>
      </c>
      <c r="G1" s="20" t="str">
        <f t="array" ref="G1:G2">ifna(if(row(H:H)=1,'Student List'!E1,ifna(xlookup($A:$A,'Student List'!$A:$A,'Student List'!E:E),xlookup($A:$A,'Advisor List (Previous Year)'!$A:$A,'Advisor List (Previous Year)'!E:E))))</f>
        <v>Grad Year</v>
      </c>
      <c r="H1" s="21" t="str">
        <f t="array" ref="H1:H2">ifna(if(row(H:H)=1,'Student Folder Inventory'!B1,vlookup($A:$A,'Student Folder Inventory'!$A:$B,2,false)),)</f>
        <v>Student Folder ID</v>
      </c>
      <c r="I1" s="22" t="str">
        <f t="array" ref="I1:I2">ifna(if(row(I:I)=1,'Advisor List'!F1,ifna(vlookup($A:$A,'Advisor List'!$A:$H,COLUMN()-3,false),vlookup($A:$A,'Advisor List (Previous Year)'!$A:$H,COLUMN()-3,false))),)</f>
        <v>Advisor Email</v>
      </c>
      <c r="J1" s="20" t="str">
        <f t="array" ref="J1:J2">ifna(if(row(J:J)=1,'Advisor List'!G1,ifna(vlookup($A:$A,'Advisor List'!$A:$H,COLUMN()-3,false),vlookup($A:$A,'Advisor List (Previous Year)'!$A:$H,COLUMN()-3,false))),)</f>
        <v>Advisor First Name</v>
      </c>
      <c r="K1" s="20" t="str">
        <f t="array" ref="K1:K2">ifna(if(row(K:K)=1,'Advisor List'!H1,ifna(vlookup($A:$A,'Advisor List'!$A:$H,COLUMN()-3,false),vlookup($A:$A,'Advisor List (Previous Year)'!$A:$H,COLUMN()-3,false))),)</f>
        <v>Advisor Last Name</v>
      </c>
      <c r="L1" s="20" t="str">
        <f t="array" ref="L1:L2">ifna(if(row(L:L)=1,'Advisor Folder Inventory'!B1,vlookup($I:$I,'Advisor Folder Inventory'!$A:$B,2,false)),)</f>
        <v>Advisor Folder ID</v>
      </c>
      <c r="M1" s="20" t="str">
        <f t="array" ref="M1:M2">ifna(if(row(M:M)=1,'Plans Form Folder Inventory'!B1,vlookup($G:$G,'Plans Form Folder Inventory'!$A:$B,2,false)),)</f>
        <v>Form Folder ID</v>
      </c>
      <c r="N1" s="19" t="s">
        <v>7</v>
      </c>
      <c r="O1" s="19" t="s">
        <v>8</v>
      </c>
      <c r="P1" s="20" t="str">
        <f t="array" ref="P1:P2">if(row(P:P)=1,"Inactive", isna(vlookup(A:A,'Student List'!A:A,1,false)))</f>
        <v>Inactive</v>
      </c>
      <c r="Q1" s="20" t="str">
        <f t="array" ref="Q1:Q2">if(row(Q:Q)=1,"New Advisor",ifna(xlookup(A:A,'Student List'!A:A,'Student List'!L:L),false))</f>
        <v>New Advisor</v>
      </c>
      <c r="R1" s="19" t="s">
        <v>31</v>
      </c>
      <c r="S1" s="19" t="s">
        <v>32</v>
      </c>
      <c r="T1" s="19" t="s">
        <v>33</v>
      </c>
    </row>
    <row r="2">
      <c r="A2" s="23"/>
      <c r="B2" s="23"/>
      <c r="C2" s="24"/>
      <c r="D2" s="25"/>
      <c r="E2" s="25"/>
      <c r="F2" s="25"/>
      <c r="G2" s="25"/>
      <c r="H2" s="25"/>
      <c r="I2" s="26"/>
      <c r="J2" s="25"/>
      <c r="K2" s="25"/>
      <c r="L2" s="25"/>
      <c r="M2" s="25"/>
      <c r="N2" s="24">
        <v>4.0</v>
      </c>
      <c r="O2" s="24">
        <v>6.0</v>
      </c>
      <c r="P2" s="27" t="b">
        <v>1</v>
      </c>
      <c r="Q2" s="27" t="b">
        <v>0</v>
      </c>
      <c r="R2" s="23" t="b">
        <v>0</v>
      </c>
      <c r="S2" s="23" t="s">
        <v>34</v>
      </c>
      <c r="T2" s="23" t="b">
        <v>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7.13"/>
    <col customWidth="1" min="5" max="5" width="11.25"/>
    <col customWidth="1" min="6" max="6" width="17.88"/>
    <col customWidth="1" min="7" max="7" width="4.88"/>
    <col customWidth="1" min="8" max="9" width="7.25"/>
    <col customWidth="1" min="10" max="10" width="10.88"/>
  </cols>
  <sheetData>
    <row r="1">
      <c r="A1" s="19" t="s">
        <v>28</v>
      </c>
      <c r="B1" s="19" t="s">
        <v>35</v>
      </c>
      <c r="C1" s="19" t="s">
        <v>36</v>
      </c>
      <c r="D1" s="28" t="str">
        <f t="array" ref="D1:D2">ifna(if(row(E:E)=1,'Student List'!B1,ifna(xlookup($A:$A,'Student List'!$A:$A,'Student List'!B:B),xlookup($A:$A,'Advisor List (Previous Year)'!$A:$A,'Advisor List (Previous Year)'!B:B))))</f>
        <v>Student Email</v>
      </c>
      <c r="E1" s="28" t="str">
        <f t="array" ref="E1:E2">ifna(if(row(F:F)=1,'Student List'!C1,ifna(xlookup($A:$A,'Student List'!$A:$A,'Student List'!C:C),xlookup($A:$A,'Advisor List (Previous Year)'!$A:$A,'Advisor List (Previous Year)'!C:C))))</f>
        <v>Student First Name</v>
      </c>
      <c r="F1" s="28" t="str">
        <f t="array" ref="F1:F2">ifna(if(row(H:H)=1,'Student List'!D1,ifna(xlookup($A:$A,'Student List'!$A:$A,'Student List'!D:D),xlookup($A:$A,'Advisor List (Previous Year)'!$A:$A,'Advisor List (Previous Year)'!D:D))))</f>
        <v>Student Last Name</v>
      </c>
      <c r="G1" s="28" t="str">
        <f t="array" ref="G1:G2">ifna(if(row(I:I)=1,'Student List'!E1,ifna(xlookup($A:$A,'Student List'!$A:$A,'Student List'!E:E),xlookup($A:$A,'Advisor List (Previous Year)'!$A:$A,'Advisor List (Previous Year)'!E:E))))</f>
        <v>Grad Year</v>
      </c>
      <c r="H1" s="20" t="str">
        <f t="array" ref="H1:H2">if(row(H:H)=1,"Inactive",isna(vlookup(A:A,'Student List'!A:A,1,false)))</f>
        <v>Inactive</v>
      </c>
      <c r="I1" s="20" t="str">
        <f t="array" ref="I1:I2">if(row(I:I)=1,"New Advisor",ifna(xlookup(A:A,'Student List'!A:A,'Student List'!L:L),false))</f>
        <v>New Advisor</v>
      </c>
      <c r="J1" s="19" t="s">
        <v>31</v>
      </c>
    </row>
    <row r="2">
      <c r="A2" s="23"/>
      <c r="B2" s="23"/>
      <c r="C2" s="23"/>
      <c r="D2" s="27"/>
      <c r="E2" s="27"/>
      <c r="F2" s="27"/>
      <c r="G2" s="27"/>
      <c r="H2" s="27" t="b">
        <v>1</v>
      </c>
      <c r="I2" s="27" t="b">
        <v>0</v>
      </c>
      <c r="J2" s="23" t="b">
        <v>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7.13"/>
    <col customWidth="1" min="4" max="4" width="11.25"/>
    <col customWidth="1" min="5" max="5" width="13.75"/>
    <col customWidth="1" min="6" max="6" width="7.25"/>
  </cols>
  <sheetData>
    <row r="1">
      <c r="A1" s="19" t="s">
        <v>37</v>
      </c>
      <c r="B1" s="19" t="s">
        <v>38</v>
      </c>
      <c r="C1" s="19" t="s">
        <v>39</v>
      </c>
      <c r="D1" s="20" t="str">
        <f t="array" ref="D1:D2">ifna(if(row(D:D)=1,'Advisor List'!G1,ifna(vlookup($A:$A,'Advisor List'!$F:$H,COLUMN()-2,false),vlookup($A:$A,'Advisor List (Previous Year)'!$F:$H,COLUMN()-2,false))),)</f>
        <v>Advisor First Name</v>
      </c>
      <c r="E1" s="20" t="str">
        <f t="array" ref="E1:E2">ifna(if(row(E:E)=1,'Advisor List'!H1,ifna(vlookup($A:$A,'Advisor List'!$F:$H,COLUMN()-2,false),vlookup($A:$A,'Advisor List (Previous Year)'!$F:$H,COLUMN()-2,false))),)</f>
        <v>Advisor Last Name</v>
      </c>
      <c r="F1" s="20" t="str">
        <f t="array" ref="F1:F2">if(row(F:F)=1,"Inactive",IF((A:A&lt;&gt;"ROOT")*(isna(vlookup(A:A,'Advisor List'!F:F,1,false))),TRUE,FALSE))</f>
        <v>Inactive</v>
      </c>
    </row>
    <row r="2">
      <c r="A2" s="23" t="s">
        <v>40</v>
      </c>
      <c r="B2" s="23" t="s">
        <v>41</v>
      </c>
      <c r="C2" s="29" t="s">
        <v>42</v>
      </c>
      <c r="D2" s="25"/>
      <c r="E2" s="25"/>
      <c r="F2" s="25" t="b">
        <v>0</v>
      </c>
    </row>
  </sheetData>
  <hyperlinks>
    <hyperlink r:id="rId1" ref="C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7.13"/>
    <col customWidth="1" min="4" max="4" width="7.25"/>
  </cols>
  <sheetData>
    <row r="1">
      <c r="A1" s="19" t="s">
        <v>43</v>
      </c>
      <c r="B1" s="19" t="s">
        <v>44</v>
      </c>
      <c r="C1" s="19" t="s">
        <v>45</v>
      </c>
      <c r="D1" s="20" t="str">
        <f t="array" ref="D1:D2">if(row(D:D)=1,"Inactive",IF((A:A&lt;&gt;"ROOT")*(isna(vlookup(A:A,'Student List'!E:E,1,false))),TRUE,FALSE))</f>
        <v>Inactive</v>
      </c>
    </row>
    <row r="2">
      <c r="A2" s="23" t="s">
        <v>40</v>
      </c>
      <c r="B2" s="23" t="s">
        <v>41</v>
      </c>
      <c r="C2" s="29" t="s">
        <v>42</v>
      </c>
      <c r="D2" s="25" t="b">
        <v>0</v>
      </c>
    </row>
  </sheetData>
  <hyperlinks>
    <hyperlink r:id="rId1" ref="C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7.13"/>
    <col customWidth="1" min="4" max="4" width="7.25"/>
  </cols>
  <sheetData>
    <row r="1">
      <c r="A1" s="19" t="s">
        <v>43</v>
      </c>
      <c r="B1" s="19" t="s">
        <v>46</v>
      </c>
      <c r="C1" s="19" t="s">
        <v>47</v>
      </c>
      <c r="D1" s="20" t="str">
        <f t="array" ref="D1:D2">if(row(D:D)=1,"Inactive",IF((A:A&lt;&gt;"ROOT")*(isna(vlookup(A:A,'Student List'!E:E,1,false))),TRUE,FALSE))</f>
        <v>Inactive</v>
      </c>
    </row>
    <row r="2">
      <c r="A2" s="23" t="s">
        <v>40</v>
      </c>
      <c r="B2" s="23" t="s">
        <v>41</v>
      </c>
      <c r="C2" s="29" t="s">
        <v>42</v>
      </c>
      <c r="D2" s="25" t="b">
        <v>0</v>
      </c>
    </row>
  </sheetData>
  <hyperlinks>
    <hyperlink r:id="rId1" ref="C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.13"/>
    <col customWidth="1" min="5" max="5" width="4.88"/>
    <col customWidth="1" min="6" max="6" width="7.13"/>
    <col customWidth="1" min="9" max="9" width="8.13"/>
    <col customWidth="1" min="12" max="12" width="7.25"/>
  </cols>
  <sheetData>
    <row r="1">
      <c r="A1" s="30" t="s">
        <v>28</v>
      </c>
      <c r="B1" s="30" t="s">
        <v>48</v>
      </c>
      <c r="C1" s="30" t="s">
        <v>49</v>
      </c>
      <c r="D1" s="30" t="s">
        <v>50</v>
      </c>
      <c r="E1" s="30" t="s">
        <v>51</v>
      </c>
      <c r="F1" s="20" t="str">
        <f t="array" ref="F1:F2">if(row(F:F)=1,"Current "&amp;'Advisor List'!F1,ifna(xlookup($A:$A,'Advisor List'!$A:$A,'Advisor List'!F:F)))</f>
        <v>Current Advisor Email</v>
      </c>
      <c r="G1" s="20" t="str">
        <f t="array" ref="G1:G2">if(row(G:G)=1,"Current "&amp;'Advisor List'!G1,ifna(xlookup($A:$A,'Advisor List'!$A:$A,'Advisor List'!G:G)))</f>
        <v>Current Advisor First Name</v>
      </c>
      <c r="H1" s="20" t="str">
        <f t="array" ref="H1:H2">if(row(H:H)=1,"Current "&amp;'Advisor List'!H1,ifna(xlookup($A:$A,'Advisor List'!$A:$A,'Advisor List'!H:H)))</f>
        <v>Current Advisor Last Name</v>
      </c>
      <c r="I1" s="31" t="str">
        <f t="array" ref="I1:I2">if(row(F:F)=1,"Previous "&amp;'Advisor List (Previous Year)'!F1,ifna(xlookup($A:$A,'Advisor List (Previous Year)'!$A:$A,'Advisor List (Previous Year)'!F:F)))</f>
        <v>Previous Advisor Email</v>
      </c>
      <c r="J1" s="31" t="str">
        <f t="array" ref="J1:J2">if(row(G:G)=1,"Previous "&amp;'Advisor List (Previous Year)'!G1,ifna(xlookup($A:$A,'Advisor List (Previous Year)'!$A:$A,'Advisor List (Previous Year)'!G:G)))</f>
        <v>Previous Advisor First Name</v>
      </c>
      <c r="K1" s="31" t="str">
        <f t="array" ref="K1:K2">if(row(H:H)=1,"Previous "&amp;'Advisor List (Previous Year)'!H1,ifna(xlookup($A:$A,'Advisor List (Previous Year)'!$A:$A,'Advisor List (Previous Year)'!H:H)))</f>
        <v>Previous Advisor Last Name</v>
      </c>
      <c r="L1" s="20" t="str">
        <f t="array" ref="L1:L2">if(row(L:L)=1,"New Advisor",if((F:F&lt;&gt;"")*(F:F&lt;&gt;I:I),true,false))</f>
        <v>New Advisor</v>
      </c>
    </row>
    <row r="2">
      <c r="A2" s="32"/>
      <c r="B2" s="32"/>
      <c r="C2" s="32"/>
      <c r="D2" s="32"/>
      <c r="E2" s="32"/>
      <c r="F2" s="33"/>
      <c r="G2" s="33"/>
      <c r="H2" s="33"/>
      <c r="I2" s="34"/>
      <c r="J2" s="33"/>
      <c r="K2" s="33"/>
      <c r="L2" s="33" t="b">
        <v>0</v>
      </c>
    </row>
  </sheetData>
  <conditionalFormatting sqref="I2:K2">
    <cfRule type="expression" dxfId="4" priority="1">
      <formula>$F2=$I2</formula>
    </cfRule>
  </conditionalFormatting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88"/>
    <col customWidth="1" min="2" max="2" width="7.13"/>
    <col customWidth="1" min="3" max="3" width="11.25"/>
    <col customWidth="1" min="4" max="4" width="17.88"/>
    <col customWidth="1" min="5" max="5" width="4.88"/>
    <col customWidth="1" min="6" max="6" width="7.13"/>
    <col customWidth="1" min="7" max="7" width="11.25"/>
    <col customWidth="1" min="8" max="8" width="13.25"/>
    <col customWidth="1" min="9" max="9" width="32.63"/>
    <col customWidth="1" min="10" max="11" width="7.25"/>
  </cols>
  <sheetData>
    <row r="1">
      <c r="A1" s="35" t="s">
        <v>28</v>
      </c>
      <c r="B1" s="30" t="s">
        <v>48</v>
      </c>
      <c r="C1" s="30" t="s">
        <v>49</v>
      </c>
      <c r="D1" s="30" t="s">
        <v>50</v>
      </c>
      <c r="E1" s="30" t="s">
        <v>51</v>
      </c>
      <c r="F1" s="30" t="s">
        <v>37</v>
      </c>
      <c r="G1" s="30" t="s">
        <v>52</v>
      </c>
      <c r="H1" s="30" t="s">
        <v>53</v>
      </c>
      <c r="I1" s="20" t="str">
        <f t="array" ref="I1:I2">if(row(I:I)=1,"Menu Option",D:D&amp;", "&amp;C:C&amp;" ’"&amp;(E:E-2000)&amp;" ["&amp;A:A&amp;"]")</f>
        <v>Menu Option</v>
      </c>
      <c r="J1" s="20" t="str">
        <f t="array" ref="J1:J2">if(row(J:J)=1,"New Student",isna(vlookup(A:A,'Advisor List (Previous Year)'!A:A,1,false)))</f>
        <v>New Student</v>
      </c>
      <c r="K1" s="20" t="str">
        <f t="array" ref="K1:K2">if(row(K:K)=1,"New Advisor",xlookup(A:A,'Advisor List (Previous Year)'!A:A,'Advisor List (Previous Year)'!F:F)&lt;&gt;F:F)</f>
        <v>New Advisor</v>
      </c>
    </row>
    <row r="2">
      <c r="A2" s="32"/>
      <c r="B2" s="32"/>
      <c r="C2" s="32"/>
      <c r="D2" s="32"/>
      <c r="E2" s="32"/>
      <c r="F2" s="32"/>
      <c r="G2" s="32"/>
      <c r="H2" s="32"/>
      <c r="I2" s="33" t="s">
        <v>54</v>
      </c>
      <c r="J2" s="33" t="b">
        <v>1</v>
      </c>
      <c r="K2" s="33" t="e">
        <v>#N/A</v>
      </c>
    </row>
  </sheetData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5"/>
    <col customWidth="1" min="2" max="2" width="7.13"/>
    <col customWidth="1" min="3" max="3" width="11.25"/>
    <col customWidth="1" min="4" max="4" width="17.88"/>
    <col customWidth="1" min="5" max="5" width="4.88"/>
    <col customWidth="1" min="6" max="6" width="7.13"/>
    <col customWidth="1" min="7" max="7" width="11.25"/>
    <col customWidth="1" min="8" max="8" width="13.75"/>
  </cols>
  <sheetData>
    <row r="1">
      <c r="A1" s="19" t="s">
        <v>28</v>
      </c>
      <c r="B1" s="19" t="s">
        <v>48</v>
      </c>
      <c r="C1" s="19" t="s">
        <v>49</v>
      </c>
      <c r="D1" s="19" t="s">
        <v>50</v>
      </c>
      <c r="E1" s="19" t="s">
        <v>51</v>
      </c>
      <c r="F1" s="19" t="s">
        <v>37</v>
      </c>
      <c r="G1" s="19" t="s">
        <v>52</v>
      </c>
      <c r="H1" s="19" t="s">
        <v>53</v>
      </c>
    </row>
    <row r="2">
      <c r="A2" s="23"/>
      <c r="B2" s="23"/>
      <c r="C2" s="23"/>
      <c r="D2" s="23"/>
      <c r="E2" s="36"/>
      <c r="F2" s="23"/>
      <c r="G2" s="23"/>
      <c r="H2" s="23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8" max="11" width="15.13"/>
  </cols>
  <sheetData>
    <row r="1" ht="15.75" customHeight="1">
      <c r="A1" s="37" t="s">
        <v>23</v>
      </c>
      <c r="B1" s="38" t="s">
        <v>55</v>
      </c>
      <c r="C1" s="38" t="s">
        <v>24</v>
      </c>
      <c r="D1" s="38" t="s">
        <v>25</v>
      </c>
      <c r="E1" s="38" t="s">
        <v>56</v>
      </c>
      <c r="F1" s="39" t="str">
        <f>IFERROR(__xludf.DUMMYFUNCTION("ARRAYFORMULA(if(row(F:F)=1,""Course Title"",iferror(index(REGEXEXTRACT(C:C,""^(.+) \([FWSY]\)""),0,0))))"),"Course Title")</f>
        <v>Course Title</v>
      </c>
      <c r="G1" s="39" t="s">
        <v>57</v>
      </c>
      <c r="H1" s="39" t="s">
        <v>58</v>
      </c>
      <c r="I1" s="39" t="s">
        <v>59</v>
      </c>
      <c r="J1" s="39" t="str">
        <f>IFERROR(__xludf.DUMMYFUNCTION("arrayformula(if(row(E:E)=1,""Formatted Description"",trim(REGEXREPLACE(SUBSTITUTE(substitute(E:E,""&lt;br /&gt;"",char(10)),""&amp;#160;"","" ""),""&lt;\/\w+&gt;|&lt;\w+.*?&gt;"",""""))))"),"Formatted Description")</f>
        <v>Formatted Description</v>
      </c>
      <c r="K1" s="39" t="str">
        <f t="array" ref="K1:K2">if(row(K:K)=1,"Available",vlookup(A:A,'Available Courses'!A2:F$3,6,false))</f>
        <v>Available</v>
      </c>
    </row>
    <row r="2" ht="15.75" customHeight="1">
      <c r="A2" s="32"/>
      <c r="B2" s="32"/>
      <c r="C2" s="32"/>
      <c r="D2" s="32"/>
      <c r="E2" s="32"/>
      <c r="F2" s="33"/>
      <c r="G2" s="33" t="str">
        <f t="array" ref="G2">SWITCH(right(C2,3),"(F)","Fall","(W)","Winter","(S)","Spring",)</f>
        <v/>
      </c>
      <c r="H2" s="27">
        <f t="array" ref="H2">switch(G2,"Fall",1,"Winter",2,"Spring",3,0)</f>
        <v>0</v>
      </c>
      <c r="I2" s="27" t="str">
        <f t="array" ref="I2">if(G2&lt;&gt;"",if(countif(Course_Title,F2&amp;" (Y)"),,F2&amp;" ("&amp;G2&amp;")"),F2)</f>
        <v/>
      </c>
      <c r="J2" s="27" t="str">
        <f>IFERROR(__xludf.DUMMYFUNCTION("""COMPUTED_VALUE"""),"")</f>
        <v/>
      </c>
      <c r="K2" s="27" t="e">
        <v>#N/A</v>
      </c>
    </row>
  </sheetData>
  <conditionalFormatting sqref="A2:K2">
    <cfRule type="expression" dxfId="4" priority="1">
      <formula>not($K2)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</cols>
  <sheetData>
    <row r="1">
      <c r="A1" s="39" t="s">
        <v>60</v>
      </c>
      <c r="B1" s="39" t="s">
        <v>61</v>
      </c>
      <c r="C1" s="39" t="s">
        <v>62</v>
      </c>
      <c r="D1" s="39" t="s">
        <v>63</v>
      </c>
      <c r="E1" s="39" t="s">
        <v>64</v>
      </c>
      <c r="F1" s="39" t="s">
        <v>65</v>
      </c>
      <c r="G1" s="39" t="s">
        <v>66</v>
      </c>
      <c r="H1" s="39" t="s">
        <v>67</v>
      </c>
      <c r="I1" s="39" t="s">
        <v>68</v>
      </c>
      <c r="J1" s="39" t="s">
        <v>69</v>
      </c>
      <c r="K1" s="39" t="s">
        <v>70</v>
      </c>
    </row>
    <row r="2">
      <c r="A2" s="27" t="str">
        <f>IFERROR(__xludf.DUMMYFUNCTION("arrayformula({unique(index(sort(filter('Course List'!$F$2:$I50,Course_Department=A1,Course_Available),3,true,1,true),,4));"""";""[Elective]"";""[Tutorial]""})"),"#N/A")</f>
        <v>#N/A</v>
      </c>
      <c r="B2" s="27" t="str">
        <f>IFERROR(__xludf.DUMMYFUNCTION("arrayformula({unique(index(sort(filter('Course List'!$F$2:$I50,Course_Department=B1,Course_Available),3,true,1,true),,4));"""";""[Elective]"";""[Tutorial]""})"),"#N/A")</f>
        <v>#N/A</v>
      </c>
      <c r="C2" s="27" t="str">
        <f>IFERROR(__xludf.DUMMYFUNCTION("arrayformula({unique(index(sort(filter('Course List'!$F$2:$I50,Course_Department=C1,Course_Available),3,true,1,true),,4));"""";""[Elective]"";""[Tutorial]""})"),"#N/A")</f>
        <v>#N/A</v>
      </c>
      <c r="D2" s="27" t="str">
        <f>IFERROR(__xludf.DUMMYFUNCTION("arrayformula({unique(index(sort(filter('Course List'!$F$2:$I50,Course_Department=D1,Course_Available),3,true,1,true),,4));"""";""[Elective]"";""[Tutorial]""})"),"#N/A")</f>
        <v>#N/A</v>
      </c>
      <c r="E2" s="27" t="str">
        <f>IFERROR(__xludf.DUMMYFUNCTION("arrayformula({unique(index(sort(filter('Course List'!$F$2:$I50,Course_Department=E1,Course_Available),3,true,1,true),,4));"""";""[Elective]"";""[Tutorial]""})"),"#N/A")</f>
        <v>#N/A</v>
      </c>
      <c r="F2" s="27" t="str">
        <f>IFERROR(__xludf.DUMMYFUNCTION("arrayformula({unique(index(sort(filter('Course List'!$F$2:$I50,Course_Department=F1,Course_Available),3,true,1,true),,4));"""";""[Elective]"";""[Tutorial]""})"),"#N/A")</f>
        <v>#N/A</v>
      </c>
      <c r="G2" s="27" t="str">
        <f>IFERROR(__xludf.DUMMYFUNCTION("arrayformula({unique(index(sort(filter('Course List'!$F$2:$I50,Course_Department=G1,Course_Available),3,true,1,true),,4));"""";""[Elective]"";""[Tutorial]""})"),"#N/A")</f>
        <v>#N/A</v>
      </c>
      <c r="H2" s="27" t="str">
        <f>IFERROR(__xludf.DUMMYFUNCTION("arrayformula({unique(index(sort(filter('Course List'!$F$2:$I50,Course_Department=H1,Course_Available),3,true,1,true),,4));"""";""[Elective]"";""[Tutorial]""})"),"#N/A")</f>
        <v>#N/A</v>
      </c>
      <c r="I2" s="27" t="str">
        <f>IFERROR(__xludf.DUMMYFUNCTION("arrayformula({unique(index(sort(filter('Course List'!$F$2:$I50,Course_Department=I1,Course_Available),3,true,1,true),,4));"""";""[Elective]"";""[Tutorial]""})"),"#N/A")</f>
        <v>#N/A</v>
      </c>
      <c r="J2" s="27" t="str">
        <f>IFERROR(__xludf.DUMMYFUNCTION("arrayformula({unique(index(sort(filter('Course List'!$F$2:$I50,Course_Department=J1,Course_Available),3,true,1,true),,4));"""";""[Elective]"";""[Tutorial]""})"),"#N/A")</f>
        <v>#N/A</v>
      </c>
      <c r="K2" s="27" t="str">
        <f>IFERROR(__xludf.DUMMYFUNCTION("arrayformula({unique(index(sort(filter('Course List'!$F$2:$I50,Course_Department=K1,Course_Available),3,true,1,true),,4));"""";""[Elective]"";""[Tutorial]""})"),"#N/A")</f>
        <v>#N/A</v>
      </c>
    </row>
    <row r="3">
      <c r="A3" s="27" t="str">
        <f>IFERROR(__xludf.DUMMYFUNCTION("""COMPUTED_VALUE"""),"")</f>
        <v/>
      </c>
      <c r="B3" s="27" t="str">
        <f>IFERROR(__xludf.DUMMYFUNCTION("""COMPUTED_VALUE"""),"")</f>
        <v/>
      </c>
      <c r="C3" s="27" t="str">
        <f>IFERROR(__xludf.DUMMYFUNCTION("""COMPUTED_VALUE"""),"")</f>
        <v/>
      </c>
      <c r="D3" s="27" t="str">
        <f>IFERROR(__xludf.DUMMYFUNCTION("""COMPUTED_VALUE"""),"")</f>
        <v/>
      </c>
      <c r="E3" s="27" t="str">
        <f>IFERROR(__xludf.DUMMYFUNCTION("""COMPUTED_VALUE"""),"")</f>
        <v/>
      </c>
      <c r="F3" s="27" t="str">
        <f>IFERROR(__xludf.DUMMYFUNCTION("""COMPUTED_VALUE"""),"")</f>
        <v/>
      </c>
      <c r="G3" s="27" t="str">
        <f>IFERROR(__xludf.DUMMYFUNCTION("""COMPUTED_VALUE"""),"")</f>
        <v/>
      </c>
      <c r="H3" s="27" t="str">
        <f>IFERROR(__xludf.DUMMYFUNCTION("""COMPUTED_VALUE"""),"")</f>
        <v/>
      </c>
      <c r="I3" s="27" t="str">
        <f>IFERROR(__xludf.DUMMYFUNCTION("""COMPUTED_VALUE"""),"")</f>
        <v/>
      </c>
      <c r="J3" s="27" t="str">
        <f>IFERROR(__xludf.DUMMYFUNCTION("""COMPUTED_VALUE"""),"")</f>
        <v/>
      </c>
      <c r="K3" s="27" t="str">
        <f>IFERROR(__xludf.DUMMYFUNCTION("""COMPUTED_VALUE"""),"")</f>
        <v/>
      </c>
    </row>
    <row r="4">
      <c r="A4" s="27" t="str">
        <f>IFERROR(__xludf.DUMMYFUNCTION("""COMPUTED_VALUE"""),"[Elective]")</f>
        <v>[Elective]</v>
      </c>
      <c r="B4" s="27" t="str">
        <f>IFERROR(__xludf.DUMMYFUNCTION("""COMPUTED_VALUE"""),"[Elective]")</f>
        <v>[Elective]</v>
      </c>
      <c r="C4" s="27" t="str">
        <f>IFERROR(__xludf.DUMMYFUNCTION("""COMPUTED_VALUE"""),"[Elective]")</f>
        <v>[Elective]</v>
      </c>
      <c r="D4" s="27" t="str">
        <f>IFERROR(__xludf.DUMMYFUNCTION("""COMPUTED_VALUE"""),"[Elective]")</f>
        <v>[Elective]</v>
      </c>
      <c r="E4" s="27" t="str">
        <f>IFERROR(__xludf.DUMMYFUNCTION("""COMPUTED_VALUE"""),"[Elective]")</f>
        <v>[Elective]</v>
      </c>
      <c r="F4" s="27" t="str">
        <f>IFERROR(__xludf.DUMMYFUNCTION("""COMPUTED_VALUE"""),"[Elective]")</f>
        <v>[Elective]</v>
      </c>
      <c r="G4" s="27" t="str">
        <f>IFERROR(__xludf.DUMMYFUNCTION("""COMPUTED_VALUE"""),"[Elective]")</f>
        <v>[Elective]</v>
      </c>
      <c r="H4" s="27" t="str">
        <f>IFERROR(__xludf.DUMMYFUNCTION("""COMPUTED_VALUE"""),"[Elective]")</f>
        <v>[Elective]</v>
      </c>
      <c r="I4" s="27" t="str">
        <f>IFERROR(__xludf.DUMMYFUNCTION("""COMPUTED_VALUE"""),"[Elective]")</f>
        <v>[Elective]</v>
      </c>
      <c r="J4" s="27" t="str">
        <f>IFERROR(__xludf.DUMMYFUNCTION("""COMPUTED_VALUE"""),"[Elective]")</f>
        <v>[Elective]</v>
      </c>
      <c r="K4" s="27" t="str">
        <f>IFERROR(__xludf.DUMMYFUNCTION("""COMPUTED_VALUE"""),"[Elective]")</f>
        <v>[Elective]</v>
      </c>
    </row>
    <row r="5">
      <c r="A5" s="27" t="str">
        <f>IFERROR(__xludf.DUMMYFUNCTION("""COMPUTED_VALUE"""),"[Tutorial]")</f>
        <v>[Tutorial]</v>
      </c>
      <c r="B5" s="27" t="str">
        <f>IFERROR(__xludf.DUMMYFUNCTION("""COMPUTED_VALUE"""),"[Tutorial]")</f>
        <v>[Tutorial]</v>
      </c>
      <c r="C5" s="27" t="str">
        <f>IFERROR(__xludf.DUMMYFUNCTION("""COMPUTED_VALUE"""),"[Tutorial]")</f>
        <v>[Tutorial]</v>
      </c>
      <c r="D5" s="27" t="str">
        <f>IFERROR(__xludf.DUMMYFUNCTION("""COMPUTED_VALUE"""),"[Tutorial]")</f>
        <v>[Tutorial]</v>
      </c>
      <c r="E5" s="27" t="str">
        <f>IFERROR(__xludf.DUMMYFUNCTION("""COMPUTED_VALUE"""),"[Tutorial]")</f>
        <v>[Tutorial]</v>
      </c>
      <c r="F5" s="27" t="str">
        <f>IFERROR(__xludf.DUMMYFUNCTION("""COMPUTED_VALUE"""),"[Tutorial]")</f>
        <v>[Tutorial]</v>
      </c>
      <c r="G5" s="27" t="str">
        <f>IFERROR(__xludf.DUMMYFUNCTION("""COMPUTED_VALUE"""),"[Tutorial]")</f>
        <v>[Tutorial]</v>
      </c>
      <c r="H5" s="27" t="str">
        <f>IFERROR(__xludf.DUMMYFUNCTION("""COMPUTED_VALUE"""),"[Tutorial]")</f>
        <v>[Tutorial]</v>
      </c>
      <c r="I5" s="27" t="str">
        <f>IFERROR(__xludf.DUMMYFUNCTION("""COMPUTED_VALUE"""),"[Tutorial]")</f>
        <v>[Tutorial]</v>
      </c>
      <c r="J5" s="27" t="str">
        <f>IFERROR(__xludf.DUMMYFUNCTION("""COMPUTED_VALUE"""),"[Tutorial]")</f>
        <v>[Tutorial]</v>
      </c>
      <c r="K5" s="27" t="str">
        <f>IFERROR(__xludf.DUMMYFUNCTION("""COMPUTED_VALUE"""),"[Tutorial]")</f>
        <v>[Tutorial]</v>
      </c>
    </row>
    <row r="6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</row>
    <row r="7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</row>
    <row r="9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</row>
    <row r="10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</row>
    <row r="1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</row>
    <row r="1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</row>
    <row r="13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</row>
    <row r="14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</row>
    <row r="1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</row>
    <row r="16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</row>
    <row r="17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</row>
    <row r="18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</row>
    <row r="19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</row>
    <row r="20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</row>
    <row r="2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</row>
    <row r="2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</row>
    <row r="23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</row>
    <row r="24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</row>
    <row r="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</row>
    <row r="26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</row>
    <row r="27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</row>
    <row r="28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</row>
    <row r="29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</row>
    <row r="30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</row>
    <row r="3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</row>
    <row r="3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9.38"/>
    <col customWidth="1" min="8" max="8" width="37.25"/>
    <col customWidth="1" min="11" max="11" width="27.88"/>
    <col customWidth="1" min="20" max="20" width="55.38"/>
    <col customWidth="1" min="21" max="21" width="9.38"/>
  </cols>
  <sheetData>
    <row r="1">
      <c r="A1" s="38" t="s">
        <v>71</v>
      </c>
      <c r="B1" s="38" t="s">
        <v>72</v>
      </c>
      <c r="C1" s="38" t="s">
        <v>73</v>
      </c>
      <c r="D1" s="38" t="s">
        <v>28</v>
      </c>
      <c r="E1" s="38" t="s">
        <v>74</v>
      </c>
      <c r="F1" s="38" t="s">
        <v>75</v>
      </c>
      <c r="G1" s="38" t="s">
        <v>76</v>
      </c>
      <c r="H1" s="38" t="s">
        <v>77</v>
      </c>
      <c r="I1" s="38" t="s">
        <v>78</v>
      </c>
      <c r="J1" s="38" t="s">
        <v>79</v>
      </c>
      <c r="K1" s="38" t="s">
        <v>80</v>
      </c>
      <c r="L1" s="38" t="s">
        <v>81</v>
      </c>
      <c r="M1" s="38" t="s">
        <v>82</v>
      </c>
      <c r="N1" s="38" t="s">
        <v>83</v>
      </c>
      <c r="O1" s="39" t="str">
        <f>IFERROR(__xludf.DUMMYFUNCTION("ARRAYFORMULA(if(row(Enrollment_BaseTitle)=1,""Base Title"",if(Enrollment_CourseCode=5741,""Advanced Physics: Electricity and Magnetism"",iferror(index(REGEXEXTRACT(Enrollment_TitleWithTerm,""^(.+)( \([FWSY]\))$""),0,1),Enrollment_TitleWithTerm))))"),"Base Title")</f>
        <v>Base Title</v>
      </c>
      <c r="P1" s="39" t="str">
        <f>IFERROR(__xludf.DUMMYFUNCTION("ARRAYFORMULA(if(row(Enrollment_ParentheticalNote)=1,""Parenthetical Note"",ifna(REGEXEXTRACT(Enrollment_BaseTitle,""\((.+)\)""),)))"),"Parenthetical Note")</f>
        <v>Parenthetical Note</v>
      </c>
      <c r="Q1" s="39" t="str">
        <f t="array" ref="Q1:Q2">if(row(Enrollment_Department)=1,"Department",ifna(if(Enrollment_DepartmentList="History and Social Science | Philosophy and Religious Studies","History and Social Science",Enrollment_DepartmentList)))</f>
        <v>Department</v>
      </c>
      <c r="R1" s="39" t="str">
        <f t="array" ref="R1:R2">if(row(Enrollment_Term)=1,"Term",if(Enrollment_CourseCode=5741,"Fall, Winter",SWITCH(right(Enrollment_TitleWithTerm,3),"(F)","Fall","(W)","Winter","(S)","Spring","(Y)", "Year","Year")))</f>
        <v>Term</v>
      </c>
      <c r="S1" s="39" t="str">
        <f t="array" ref="S1:S2">if(row(Enrollment_Order)=1,"Order",switch(Enrollment_TermName,"Fall Term",1,"Winter Term",2,"Spring Term",3,0)-if(Enrollment_Status="Dropped",0.5,0))</f>
        <v>Order</v>
      </c>
      <c r="T1" s="39" t="str">
        <f t="array" ref="T1:T2">if(row(Enrollment_Title)=1,"Formatted Course Title",if(Enrollment_ParentheticalNote&lt;&gt;"",left(Enrollment_BaseTitle, len(Enrollment_BaseTitle)-1),Enrollment_BaseTitle)&amp;if((Enrollment_Type="Audit")+(Enrollment_Status="Dropped")+((Enrollment_Term&lt;&gt;"Year")*(Enrollment_Term&lt;&gt;"")),if(Enrollment_ParentheticalNote&lt;&gt;"",", "," (")&amp;if((Enrollment_Term&lt;&gt;"")*(Enrollment_Term&lt;&gt;"Year"),Enrollment_Term,"")&amp;if((Enrollment_Term&lt;&gt;"")*(Enrollment_Term&lt;&gt;"Year")*(Enrollment_Type="Audit"),", ","")&amp;if(Enrollment_Type="Audit","Audit","")&amp;If((Enrollment_Type="Audit")*(Enrollment_Status="Dropped"),", ","")&amp;if(Enrollment_Status="Dropped","Dropped","")&amp;")",if(Enrollment_ParentheticalNote&lt;&gt;"",")","")))</f>
        <v>Formatted Course Title</v>
      </c>
      <c r="U1" s="40" t="str">
        <f t="array" ref="U1:U2">if(row(Enrollment_Include)=1,"Include",((Enrollment_Status="Enrolled")+((Enrollment_Status="Dropped")*(countifs(Enrollment_Host_ID,Enrollment_Host_ID,Enrollment_CourseCode,Enrollment_CourseCode,Enrollment_Year,Enrollment_Year,Enrollment_Term,Enrollment_Term,Enrollment_Status,"Enrolled")=0)))&gt;0)</f>
        <v>Include</v>
      </c>
    </row>
    <row r="2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41"/>
      <c r="M2" s="32"/>
      <c r="N2" s="32"/>
      <c r="O2" s="33"/>
      <c r="P2" s="33"/>
      <c r="Q2" s="33"/>
      <c r="R2" s="33" t="s">
        <v>84</v>
      </c>
      <c r="S2" s="33">
        <v>0.0</v>
      </c>
      <c r="T2" s="33" t="s">
        <v>85</v>
      </c>
      <c r="U2" s="33" t="b">
        <v>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0.5"/>
    <col customWidth="1" min="2" max="6" width="22.5"/>
  </cols>
  <sheetData>
    <row r="1">
      <c r="A1" s="42"/>
      <c r="B1" s="43" t="s">
        <v>28</v>
      </c>
      <c r="C1" s="43" t="s">
        <v>86</v>
      </c>
      <c r="D1" s="43" t="s">
        <v>87</v>
      </c>
      <c r="E1" s="44"/>
      <c r="F1" s="44"/>
    </row>
    <row r="2">
      <c r="A2" s="45"/>
      <c r="B2" s="46" t="str">
        <f>IFERROR(__xludf.DUMMYFUNCTION("if(A2&lt;&gt;"""",A2,REGEXEXTRACT(A1,""\[(.+)\]$""))"),"#N/A")</f>
        <v>#N/A</v>
      </c>
      <c r="C2" s="46" t="str">
        <f t="array" ref="C2">join(" ",INDEX('Advisor List'!C:D,match(B2,'Advisor List'!A:A,0),0))</f>
        <v>#N/A</v>
      </c>
      <c r="D2" s="46" t="str">
        <f t="array" ref="D2">INDEX('Advisor List'!E:E,match(B2,'Advisor List'!A:A,0),0)</f>
        <v>#N/A</v>
      </c>
      <c r="E2" s="44"/>
      <c r="F2" s="44"/>
    </row>
    <row r="3">
      <c r="A3" s="47" t="s">
        <v>88</v>
      </c>
      <c r="B3" s="48" t="str">
        <f t="array" ref="B3:F3">IEH_GradYear-(6-COLUMN(B5:F5))</f>
        <v>#N/A</v>
      </c>
      <c r="C3" s="48" t="e">
        <v>#N/A</v>
      </c>
      <c r="D3" s="49" t="e">
        <v>#N/A</v>
      </c>
      <c r="E3" s="49" t="e">
        <v>#N/A</v>
      </c>
      <c r="F3" s="50" t="e">
        <v>#N/A</v>
      </c>
    </row>
    <row r="4">
      <c r="A4" s="51"/>
      <c r="B4" s="52" t="s">
        <v>89</v>
      </c>
      <c r="C4" s="52" t="s">
        <v>90</v>
      </c>
      <c r="D4" s="52" t="s">
        <v>91</v>
      </c>
      <c r="E4" s="52" t="s">
        <v>92</v>
      </c>
      <c r="F4" s="52" t="s">
        <v>93</v>
      </c>
    </row>
    <row r="5">
      <c r="A5" s="51"/>
      <c r="B5" s="53" t="str">
        <f t="array" ref="B5:F5">(B3:F3-1)&amp;" - "&amp;B3:F3</f>
        <v>#N/A</v>
      </c>
      <c r="C5" s="53" t="e">
        <v>#N/A</v>
      </c>
      <c r="D5" s="53" t="e">
        <v>#N/A</v>
      </c>
      <c r="E5" s="53" t="e">
        <v>#N/A</v>
      </c>
      <c r="F5" s="53" t="e">
        <v>#N/A</v>
      </c>
    </row>
    <row r="6">
      <c r="A6" s="54" t="s">
        <v>60</v>
      </c>
      <c r="B6" s="55" t="str">
        <f>IFERROR(__xludf.DUMMYFUNCTION("IFNA(JOIN(CHAR(10),UNIQUE(INDEX(SORT(FILTER({Enrollment_Title, Enrollment_Order},Enrollment_Include,Enrollment_Host_ID=IEH_HostID,Enrollment_Year=B$5,Enrollment_Department=$A6),2,true,1,true),,1))),)"),"")</f>
        <v/>
      </c>
      <c r="C6" s="55" t="str">
        <f>IFERROR(__xludf.DUMMYFUNCTION("IFNA(JOIN(CHAR(10),UNIQUE(INDEX(SORT(FILTER({Enrollment_Title, Enrollment_Order},Enrollment_Include,Enrollment_Host_ID=IEH_HostID,Enrollment_Year=C$5,Enrollment_Department=$A6),2,true,1,true),,1))),)"),"")</f>
        <v/>
      </c>
      <c r="D6" s="55" t="str">
        <f>IFERROR(__xludf.DUMMYFUNCTION("IFNA(JOIN(CHAR(10),UNIQUE(INDEX(SORT(FILTER({Enrollment_Title, Enrollment_Order},Enrollment_Include,Enrollment_Host_ID=IEH_HostID,Enrollment_Year=D$5,Enrollment_Department=$A6),2,true,1,true),,1))),)"),"")</f>
        <v/>
      </c>
      <c r="E6" s="55" t="str">
        <f>IFERROR(__xludf.DUMMYFUNCTION("IFNA(JOIN(CHAR(10),UNIQUE(INDEX(SORT(FILTER({Enrollment_Title, Enrollment_Order},Enrollment_Include,Enrollment_Host_ID=IEH_HostID,Enrollment_Year=E$5,Enrollment_Department=$A6),2,true,1,true),,1))),)"),"")</f>
        <v/>
      </c>
      <c r="F6" s="55" t="str">
        <f>IFERROR(__xludf.DUMMYFUNCTION("IFNA(JOIN(CHAR(10),UNIQUE(INDEX(SORT(FILTER({Enrollment_Title, Enrollment_Order},Enrollment_Include,Enrollment_Host_ID=IEH_HostID,Enrollment_Year=F$5,Enrollment_Department=$A6),2,true,1,true),,1))),)"),"")</f>
        <v/>
      </c>
    </row>
    <row r="7">
      <c r="A7" s="54" t="s">
        <v>61</v>
      </c>
      <c r="B7" s="55" t="str">
        <f>IFERROR(__xludf.DUMMYFUNCTION("IFNA(JOIN(CHAR(10),UNIQUE(INDEX(SORT(FILTER({Enrollment_Title, Enrollment_Order},Enrollment_Include,Enrollment_Host_ID=IEH_HostID,Enrollment_Year=B$5,Enrollment_Department=$A7),2,true,1,true),,1))),)"),"")</f>
        <v/>
      </c>
      <c r="C7" s="55" t="str">
        <f>IFERROR(__xludf.DUMMYFUNCTION("IFNA(JOIN(CHAR(10),UNIQUE(INDEX(SORT(FILTER({Enrollment_Title, Enrollment_Order},Enrollment_Include,Enrollment_Host_ID=IEH_HostID,Enrollment_Year=C$5,Enrollment_Department=$A7),2,true,1,true),,1))),)"),"")</f>
        <v/>
      </c>
      <c r="D7" s="55" t="str">
        <f>IFERROR(__xludf.DUMMYFUNCTION("IFNA(JOIN(CHAR(10),UNIQUE(INDEX(SORT(FILTER({Enrollment_Title, Enrollment_Order},Enrollment_Include,Enrollment_Host_ID=IEH_HostID,Enrollment_Year=D$5,Enrollment_Department=$A7),2,true,1,true),,1))),)"),"")</f>
        <v/>
      </c>
      <c r="E7" s="55" t="str">
        <f>IFERROR(__xludf.DUMMYFUNCTION("IFNA(JOIN(CHAR(10),UNIQUE(INDEX(SORT(FILTER({Enrollment_Title, Enrollment_Order},Enrollment_Include,Enrollment_Host_ID=IEH_HostID,Enrollment_Year=E$5,Enrollment_Department=$A7),2,true,1,true),,1))),)"),"")</f>
        <v/>
      </c>
      <c r="F7" s="55" t="str">
        <f>IFERROR(__xludf.DUMMYFUNCTION("IFNA(JOIN(CHAR(10),UNIQUE(INDEX(SORT(FILTER({Enrollment_Title, Enrollment_Order},Enrollment_Include,Enrollment_Host_ID=IEH_HostID,Enrollment_Year=F$5,Enrollment_Department=$A7),2,true,1,true),,1))),)"),"")</f>
        <v/>
      </c>
    </row>
    <row r="8">
      <c r="A8" s="54" t="s">
        <v>62</v>
      </c>
      <c r="B8" s="55" t="str">
        <f>IFERROR(__xludf.DUMMYFUNCTION("IFNA(JOIN(CHAR(10),UNIQUE(INDEX(SORT(FILTER({Enrollment_Title, Enrollment_Order},Enrollment_Include,Enrollment_Host_ID=IEH_HostID,Enrollment_Year=B$5,Enrollment_Department=$A8),2,true,1,true),,1))),)"),"")</f>
        <v/>
      </c>
      <c r="C8" s="55" t="str">
        <f>IFERROR(__xludf.DUMMYFUNCTION("IFNA(JOIN(CHAR(10),UNIQUE(INDEX(SORT(FILTER({Enrollment_Title, Enrollment_Order},Enrollment_Include,Enrollment_Host_ID=IEH_HostID,Enrollment_Year=C$5,Enrollment_Department=$A8),2,true,1,true),,1))),)"),"")</f>
        <v/>
      </c>
      <c r="D8" s="55" t="str">
        <f>IFERROR(__xludf.DUMMYFUNCTION("IFNA(JOIN(CHAR(10),UNIQUE(INDEX(SORT(FILTER({Enrollment_Title, Enrollment_Order},Enrollment_Include,Enrollment_Host_ID=IEH_HostID,Enrollment_Year=D$5,Enrollment_Department=$A8),2,true,1,true),,1))),)"),"")</f>
        <v/>
      </c>
      <c r="E8" s="55" t="str">
        <f>IFERROR(__xludf.DUMMYFUNCTION("IFNA(JOIN(CHAR(10),UNIQUE(INDEX(SORT(FILTER({Enrollment_Title, Enrollment_Order},Enrollment_Include,Enrollment_Host_ID=IEH_HostID,Enrollment_Year=E$5,Enrollment_Department=$A8),2,true,1,true),,1))),)"),"")</f>
        <v/>
      </c>
      <c r="F8" s="55" t="str">
        <f>IFERROR(__xludf.DUMMYFUNCTION("IFNA(JOIN(CHAR(10),UNIQUE(INDEX(SORT(FILTER({Enrollment_Title, Enrollment_Order},Enrollment_Include,Enrollment_Host_ID=IEH_HostID,Enrollment_Year=F$5,Enrollment_Department=$A8),2,true,1,true),,1))),)"),"")</f>
        <v/>
      </c>
    </row>
    <row r="9">
      <c r="A9" s="54" t="s">
        <v>63</v>
      </c>
      <c r="B9" s="55" t="str">
        <f>IFERROR(__xludf.DUMMYFUNCTION("IFNA(JOIN(CHAR(10),UNIQUE(INDEX(SORT(FILTER({Enrollment_Title, Enrollment_Order},Enrollment_Include,Enrollment_Host_ID=IEH_HostID,Enrollment_Year=B$5,Enrollment_Department=$A9),2,true,1,true),,1))),)"),"")</f>
        <v/>
      </c>
      <c r="C9" s="55" t="str">
        <f>IFERROR(__xludf.DUMMYFUNCTION("IFNA(JOIN(CHAR(10),UNIQUE(INDEX(SORT(FILTER({Enrollment_Title, Enrollment_Order},Enrollment_Include,Enrollment_Host_ID=IEH_HostID,Enrollment_Year=C$5,Enrollment_Department=$A9),2,true,1,true),,1))),)"),"")</f>
        <v/>
      </c>
      <c r="D9" s="55" t="str">
        <f>IFERROR(__xludf.DUMMYFUNCTION("IFNA(JOIN(CHAR(10),UNIQUE(INDEX(SORT(FILTER({Enrollment_Title, Enrollment_Order},Enrollment_Include,Enrollment_Host_ID=IEH_HostID,Enrollment_Year=D$5,Enrollment_Department=$A9),2,true,1,true),,1))),)"),"")</f>
        <v/>
      </c>
      <c r="E9" s="55" t="str">
        <f>IFERROR(__xludf.DUMMYFUNCTION("IFNA(JOIN(CHAR(10),UNIQUE(INDEX(SORT(FILTER({Enrollment_Title, Enrollment_Order},Enrollment_Include,Enrollment_Host_ID=IEH_HostID,Enrollment_Year=E$5,Enrollment_Department=$A9),2,true,1,true),,1))),)"),"")</f>
        <v/>
      </c>
      <c r="F9" s="55" t="str">
        <f>IFERROR(__xludf.DUMMYFUNCTION("IFNA(JOIN(CHAR(10),UNIQUE(INDEX(SORT(FILTER({Enrollment_Title, Enrollment_Order},Enrollment_Include,Enrollment_Host_ID=IEH_HostID,Enrollment_Year=F$5,Enrollment_Department=$A9),2,true,1,true),,1))),)"),"")</f>
        <v/>
      </c>
    </row>
    <row r="10">
      <c r="A10" s="54" t="s">
        <v>64</v>
      </c>
      <c r="B10" s="55" t="str">
        <f>IFERROR(__xludf.DUMMYFUNCTION("IFNA(JOIN(CHAR(10),UNIQUE(INDEX(SORT(FILTER({Enrollment_Title, Enrollment_Order},Enrollment_Include,Enrollment_Host_ID=IEH_HostID,Enrollment_Year=B$5,Enrollment_Department=$A10),2,true,1,true),,1))),)"),"")</f>
        <v/>
      </c>
      <c r="C10" s="55" t="str">
        <f>IFERROR(__xludf.DUMMYFUNCTION("IFNA(JOIN(CHAR(10),UNIQUE(INDEX(SORT(FILTER({Enrollment_Title, Enrollment_Order},Enrollment_Include,Enrollment_Host_ID=IEH_HostID,Enrollment_Year=C$5,Enrollment_Department=$A10),2,true,1,true),,1))),)"),"")</f>
        <v/>
      </c>
      <c r="D10" s="55" t="str">
        <f>IFERROR(__xludf.DUMMYFUNCTION("IFNA(JOIN(CHAR(10),UNIQUE(INDEX(SORT(FILTER({Enrollment_Title, Enrollment_Order},Enrollment_Include,Enrollment_Host_ID=IEH_HostID,Enrollment_Year=D$5,Enrollment_Department=$A10),2,true,1,true),,1))),)"),"")</f>
        <v/>
      </c>
      <c r="E10" s="55" t="str">
        <f>IFERROR(__xludf.DUMMYFUNCTION("IFNA(JOIN(CHAR(10),UNIQUE(INDEX(SORT(FILTER({Enrollment_Title, Enrollment_Order},Enrollment_Include,Enrollment_Host_ID=IEH_HostID,Enrollment_Year=E$5,Enrollment_Department=$A10),2,true,1,true),,1))),)"),"")</f>
        <v/>
      </c>
      <c r="F10" s="55" t="str">
        <f>IFERROR(__xludf.DUMMYFUNCTION("IFNA(JOIN(CHAR(10),UNIQUE(INDEX(SORT(FILTER({Enrollment_Title, Enrollment_Order},Enrollment_Include,Enrollment_Host_ID=IEH_HostID,Enrollment_Year=F$5,Enrollment_Department=$A10),2,true,1,true),,1))),)"),"")</f>
        <v/>
      </c>
    </row>
    <row r="11">
      <c r="A11" s="54" t="s">
        <v>65</v>
      </c>
      <c r="B11" s="55" t="str">
        <f>IFERROR(__xludf.DUMMYFUNCTION("IFNA(JOIN(CHAR(10),UNIQUE(INDEX(SORT(FILTER({Enrollment_Title, Enrollment_Order},Enrollment_Include,Enrollment_Host_ID=IEH_HostID,Enrollment_Year=B$5,Enrollment_Department=$A11),2,true,1,true),,1))),)"),"")</f>
        <v/>
      </c>
      <c r="C11" s="55" t="str">
        <f>IFERROR(__xludf.DUMMYFUNCTION("IFNA(JOIN(CHAR(10),UNIQUE(INDEX(SORT(FILTER({Enrollment_Title, Enrollment_Order},Enrollment_Include,Enrollment_Host_ID=IEH_HostID,Enrollment_Year=C$5,Enrollment_Department=$A11),2,true,1,true),,1))),)"),"")</f>
        <v/>
      </c>
      <c r="D11" s="55" t="str">
        <f>IFERROR(__xludf.DUMMYFUNCTION("IFNA(JOIN(CHAR(10),UNIQUE(INDEX(SORT(FILTER({Enrollment_Title, Enrollment_Order},Enrollment_Include,Enrollment_Host_ID=IEH_HostID,Enrollment_Year=D$5,Enrollment_Department=$A11),2,true,1,true),,1))),)"),"")</f>
        <v/>
      </c>
      <c r="E11" s="55" t="str">
        <f>IFERROR(__xludf.DUMMYFUNCTION("IFNA(JOIN(CHAR(10),UNIQUE(INDEX(SORT(FILTER({Enrollment_Title, Enrollment_Order},Enrollment_Include,Enrollment_Host_ID=IEH_HostID,Enrollment_Year=E$5,Enrollment_Department=$A11),2,true,1,true),,1))),)"),"")</f>
        <v/>
      </c>
      <c r="F11" s="55" t="str">
        <f>IFERROR(__xludf.DUMMYFUNCTION("IFNA(JOIN(CHAR(10),UNIQUE(INDEX(SORT(FILTER({Enrollment_Title, Enrollment_Order},Enrollment_Include,Enrollment_Host_ID=IEH_HostID,Enrollment_Year=F$5,Enrollment_Department=$A11),2,true,1,true),,1))),)"),"")</f>
        <v/>
      </c>
    </row>
    <row r="12">
      <c r="A12" s="54" t="s">
        <v>66</v>
      </c>
      <c r="B12" s="55" t="str">
        <f>IFERROR(__xludf.DUMMYFUNCTION("IFNA(JOIN(CHAR(10),UNIQUE(INDEX(SORT(FILTER({Enrollment_Title, Enrollment_Order},Enrollment_Include,Enrollment_Host_ID=IEH_HostID,Enrollment_Year=B$5,Enrollment_Department=$A12),2,true,1,true),,1))),)"),"")</f>
        <v/>
      </c>
      <c r="C12" s="55" t="str">
        <f>IFERROR(__xludf.DUMMYFUNCTION("IFNA(JOIN(CHAR(10),UNIQUE(INDEX(SORT(FILTER({Enrollment_Title, Enrollment_Order},Enrollment_Include,Enrollment_Host_ID=IEH_HostID,Enrollment_Year=C$5,Enrollment_Department=$A12),2,true,1,true),,1))),)"),"")</f>
        <v/>
      </c>
      <c r="D12" s="55" t="str">
        <f>IFERROR(__xludf.DUMMYFUNCTION("IFNA(JOIN(CHAR(10),UNIQUE(INDEX(SORT(FILTER({Enrollment_Title, Enrollment_Order},Enrollment_Include,Enrollment_Host_ID=IEH_HostID,Enrollment_Year=D$5,Enrollment_Department=$A12),2,true,1,true),,1))),)"),"")</f>
        <v/>
      </c>
      <c r="E12" s="55" t="str">
        <f>IFERROR(__xludf.DUMMYFUNCTION("IFNA(JOIN(CHAR(10),UNIQUE(INDEX(SORT(FILTER({Enrollment_Title, Enrollment_Order},Enrollment_Include,Enrollment_Host_ID=IEH_HostID,Enrollment_Year=E$5,Enrollment_Department=$A12),2,true,1,true),,1))),)"),"")</f>
        <v/>
      </c>
      <c r="F12" s="55" t="str">
        <f>IFERROR(__xludf.DUMMYFUNCTION("IFNA(JOIN(CHAR(10),UNIQUE(INDEX(SORT(FILTER({Enrollment_Title, Enrollment_Order},Enrollment_Include,Enrollment_Host_ID=IEH_HostID,Enrollment_Year=F$5,Enrollment_Department=$A12),2,true,1,true),,1))),)"),"")</f>
        <v/>
      </c>
    </row>
    <row r="13">
      <c r="A13" s="54" t="s">
        <v>67</v>
      </c>
      <c r="B13" s="55" t="str">
        <f>IFERROR(__xludf.DUMMYFUNCTION("IFNA(JOIN(CHAR(10),UNIQUE(INDEX(SORT(FILTER({Enrollment_Title, Enrollment_Order},Enrollment_Include,Enrollment_Host_ID=IEH_HostID,Enrollment_Year=B$5,Enrollment_Department=$A13),2,true,1,true),,1))),)"),"")</f>
        <v/>
      </c>
      <c r="C13" s="55" t="str">
        <f>IFERROR(__xludf.DUMMYFUNCTION("IFNA(JOIN(CHAR(10),UNIQUE(INDEX(SORT(FILTER({Enrollment_Title, Enrollment_Order},Enrollment_Include,Enrollment_Host_ID=IEH_HostID,Enrollment_Year=C$5,Enrollment_Department=$A13),2,true,1,true),,1))),)"),"")</f>
        <v/>
      </c>
      <c r="D13" s="55" t="str">
        <f>IFERROR(__xludf.DUMMYFUNCTION("IFNA(JOIN(CHAR(10),UNIQUE(INDEX(SORT(FILTER({Enrollment_Title, Enrollment_Order},Enrollment_Include,Enrollment_Host_ID=IEH_HostID,Enrollment_Year=D$5,Enrollment_Department=$A13),2,true,1,true),,1))),)"),"")</f>
        <v/>
      </c>
      <c r="E13" s="55" t="str">
        <f>IFERROR(__xludf.DUMMYFUNCTION("IFNA(JOIN(CHAR(10),UNIQUE(INDEX(SORT(FILTER({Enrollment_Title, Enrollment_Order},Enrollment_Include,Enrollment_Host_ID=IEH_HostID,Enrollment_Year=E$5,Enrollment_Department=$A13),2,true,1,true),,1))),)"),"")</f>
        <v/>
      </c>
      <c r="F13" s="55" t="str">
        <f>IFERROR(__xludf.DUMMYFUNCTION("IFNA(JOIN(CHAR(10),UNIQUE(INDEX(SORT(FILTER({Enrollment_Title, Enrollment_Order},Enrollment_Include,Enrollment_Host_ID=IEH_HostID,Enrollment_Year=F$5,Enrollment_Department=$A13),2,true,1,true),,1))),)"),"")</f>
        <v/>
      </c>
    </row>
    <row r="14">
      <c r="A14" s="54" t="s">
        <v>68</v>
      </c>
      <c r="B14" s="55" t="str">
        <f>IFERROR(__xludf.DUMMYFUNCTION("IFNA(JOIN(CHAR(10),UNIQUE(INDEX(SORT(FILTER({Enrollment_Title, Enrollment_Order},Enrollment_Include,Enrollment_Host_ID=IEH_HostID,Enrollment_Year=B$5,Enrollment_Department=$A14),2,true,1,true),,1))),)"),"")</f>
        <v/>
      </c>
      <c r="C14" s="55" t="str">
        <f>IFERROR(__xludf.DUMMYFUNCTION("IFNA(JOIN(CHAR(10),UNIQUE(INDEX(SORT(FILTER({Enrollment_Title, Enrollment_Order},Enrollment_Include,Enrollment_Host_ID=IEH_HostID,Enrollment_Year=C$5,Enrollment_Department=$A14),2,true,1,true),,1))),)"),"")</f>
        <v/>
      </c>
      <c r="D14" s="55" t="str">
        <f>IFERROR(__xludf.DUMMYFUNCTION("IFNA(JOIN(CHAR(10),UNIQUE(INDEX(SORT(FILTER({Enrollment_Title, Enrollment_Order},Enrollment_Include,Enrollment_Host_ID=IEH_HostID,Enrollment_Year=D$5,Enrollment_Department=$A14),2,true,1,true),,1))),)"),"")</f>
        <v/>
      </c>
      <c r="E14" s="55" t="str">
        <f>IFERROR(__xludf.DUMMYFUNCTION("IFNA(JOIN(CHAR(10),UNIQUE(INDEX(SORT(FILTER({Enrollment_Title, Enrollment_Order},Enrollment_Include,Enrollment_Host_ID=IEH_HostID,Enrollment_Year=E$5,Enrollment_Department=$A14),2,true,1,true),,1))),)"),"")</f>
        <v/>
      </c>
      <c r="F14" s="55" t="str">
        <f>IFERROR(__xludf.DUMMYFUNCTION("IFNA(JOIN(CHAR(10),UNIQUE(INDEX(SORT(FILTER({Enrollment_Title, Enrollment_Order},Enrollment_Include,Enrollment_Host_ID=IEH_HostID,Enrollment_Year=F$5,Enrollment_Department=$A14),2,true,1,true),,1))),)"),"")</f>
        <v/>
      </c>
    </row>
    <row r="15">
      <c r="A15" s="54" t="s">
        <v>69</v>
      </c>
      <c r="B15" s="55" t="str">
        <f>IFERROR(__xludf.DUMMYFUNCTION("IFNA(JOIN(CHAR(10),UNIQUE(INDEX(SORT(FILTER({Enrollment_Title, Enrollment_Order},Enrollment_Include,Enrollment_Host_ID=IEH_HostID,Enrollment_Year=B$5,Enrollment_Department=$A15),2,true,1,true),,1))),)"),"")</f>
        <v/>
      </c>
      <c r="C15" s="55" t="str">
        <f>IFERROR(__xludf.DUMMYFUNCTION("IFNA(JOIN(CHAR(10),UNIQUE(INDEX(SORT(FILTER({Enrollment_Title, Enrollment_Order},Enrollment_Include,Enrollment_Host_ID=IEH_HostID,Enrollment_Year=C$5,Enrollment_Department=$A15),2,true,1,true),,1))),)"),"")</f>
        <v/>
      </c>
      <c r="D15" s="55" t="str">
        <f>IFERROR(__xludf.DUMMYFUNCTION("IFNA(JOIN(CHAR(10),UNIQUE(INDEX(SORT(FILTER({Enrollment_Title, Enrollment_Order},Enrollment_Include,Enrollment_Host_ID=IEH_HostID,Enrollment_Year=D$5,Enrollment_Department=$A15),2,true,1,true),,1))),)"),"")</f>
        <v/>
      </c>
      <c r="E15" s="55" t="str">
        <f>IFERROR(__xludf.DUMMYFUNCTION("IFNA(JOIN(CHAR(10),UNIQUE(INDEX(SORT(FILTER({Enrollment_Title, Enrollment_Order},Enrollment_Include,Enrollment_Host_ID=IEH_HostID,Enrollment_Year=E$5,Enrollment_Department=$A15),2,true,1,true),,1))),)"),"")</f>
        <v/>
      </c>
      <c r="F15" s="55" t="str">
        <f>IFERROR(__xludf.DUMMYFUNCTION("IFNA(JOIN(CHAR(10),UNIQUE(INDEX(SORT(FILTER({Enrollment_Title, Enrollment_Order},Enrollment_Include,Enrollment_Host_ID=IEH_HostID,Enrollment_Year=F$5,Enrollment_Department=$A15),2,true,1,true),,1))),)"),"")</f>
        <v/>
      </c>
    </row>
    <row r="16">
      <c r="A16" s="54" t="s">
        <v>70</v>
      </c>
      <c r="B16" s="55" t="str">
        <f>IFERROR(__xludf.DUMMYFUNCTION("IFNA(JOIN(CHAR(10),UNIQUE(INDEX(SORT(FILTER({Enrollment_Title, Enrollment_Order},Enrollment_Include,Enrollment_Host_ID=IEH_HostID,Enrollment_Year=B$5,Enrollment_Department=$A16),2,true,1,true),,1))),)"),"")</f>
        <v/>
      </c>
      <c r="C16" s="55" t="str">
        <f>IFERROR(__xludf.DUMMYFUNCTION("IFNA(JOIN(CHAR(10),UNIQUE(INDEX(SORT(FILTER({Enrollment_Title, Enrollment_Order},Enrollment_Include,Enrollment_Host_ID=IEH_HostID,Enrollment_Year=C$5,Enrollment_Department=$A16),2,true,1,true),,1))),)"),"")</f>
        <v/>
      </c>
      <c r="D16" s="55" t="str">
        <f>IFERROR(__xludf.DUMMYFUNCTION("IFNA(JOIN(CHAR(10),UNIQUE(INDEX(SORT(FILTER({Enrollment_Title, Enrollment_Order},Enrollment_Include,Enrollment_Host_ID=IEH_HostID,Enrollment_Year=D$5,Enrollment_Department=$A16),2,true,1,true),,1))),)"),"")</f>
        <v/>
      </c>
      <c r="E16" s="55" t="str">
        <f>IFERROR(__xludf.DUMMYFUNCTION("IFNA(JOIN(CHAR(10),UNIQUE(INDEX(SORT(FILTER({Enrollment_Title, Enrollment_Order},Enrollment_Include,Enrollment_Host_ID=IEH_HostID,Enrollment_Year=E$5,Enrollment_Department=$A16),2,true,1,true),,1))),)"),"")</f>
        <v/>
      </c>
      <c r="F16" s="55" t="str">
        <f>IFERROR(__xludf.DUMMYFUNCTION("IFNA(JOIN(CHAR(10),UNIQUE(INDEX(SORT(FILTER({Enrollment_Title, Enrollment_Order},Enrollment_Include,Enrollment_Host_ID=IEH_HostID,Enrollment_Year=F$5,Enrollment_Department=$A16),2,true,1,true),,1))),)"),"")</f>
        <v/>
      </c>
    </row>
  </sheetData>
  <dataValidations>
    <dataValidation type="list" allowBlank="1" showErrorMessage="1" sqref="A1">
      <formula1>'Advisor List'!$I$2:$I16</formula1>
    </dataValidation>
  </dataValidations>
  <drawing r:id="rId1"/>
</worksheet>
</file>