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Downloads\Example-Docs\"/>
    </mc:Choice>
  </mc:AlternateContent>
  <xr:revisionPtr revIDLastSave="0" documentId="8_{C67E67D4-2CA6-4D83-8898-00B06FE9B11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Monthly budget summary" sheetId="1" r:id="rId1"/>
    <sheet name="Income" sheetId="3" state="hidden" r:id="rId2"/>
    <sheet name="Personnel expenses" sheetId="4" state="hidden" r:id="rId3"/>
    <sheet name="Operating expenses" sheetId="5" state="hidden" r:id="rId4"/>
  </sheets>
  <definedNames>
    <definedName name="_xlnm._FilterDatabase" localSheetId="1" hidden="1">Income!#REF!</definedName>
    <definedName name="_xlnm._FilterDatabase" localSheetId="0" hidden="1">Income!#REF!</definedName>
    <definedName name="_xlnm._FilterDatabase" localSheetId="3" hidden="1">'Operating expenses'!#REF!</definedName>
    <definedName name="_xlnm._FilterDatabase" localSheetId="2" hidden="1">'Personnel expenses'!#REF!</definedName>
    <definedName name="BUDGET_Title">'Monthly budget summary'!$B$3</definedName>
    <definedName name="ColumnTitle1">Totals[[#Headers],[BUDGET TOTALS]]</definedName>
    <definedName name="COMPANY_NAME">'Monthly budget summary'!$B$2</definedName>
    <definedName name="_xlnm.Print_Titles" localSheetId="1">Income!$5:$5</definedName>
    <definedName name="_xlnm.Print_Titles" localSheetId="3">'Operating expenses'!$5:$5</definedName>
    <definedName name="_xlnm.Print_Titles" localSheetId="2">'Personnel expenses'!$5:$5</definedName>
    <definedName name="Title1">Top5Expenses[[#Headers],[EXPENSE]]</definedName>
    <definedName name="Title2">Income[[#Headers],[INCOME]]</definedName>
    <definedName name="Title3">PersonnelExpenses[[#Headers],[PERSONNEL EXPENSES]]</definedName>
    <definedName name="Title4">OperatingExpenses[[#Headers],[OPERATING EXPENSES]]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2" i="5"/>
  <c r="B2" i="4"/>
  <c r="C26" i="5"/>
  <c r="D26" i="5" l="1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D9" i="4"/>
  <c r="C9" i="4"/>
  <c r="F8" i="4"/>
  <c r="E8" i="4"/>
  <c r="F7" i="4"/>
  <c r="E7" i="4"/>
  <c r="F6" i="4"/>
  <c r="E6" i="4"/>
  <c r="D7" i="1" l="1"/>
  <c r="C15" i="1"/>
  <c r="C18" i="1"/>
  <c r="B18" i="1" s="1"/>
  <c r="C17" i="1"/>
  <c r="B17" i="1" s="1"/>
  <c r="C14" i="1"/>
  <c r="B14" i="1" s="1"/>
  <c r="C16" i="1"/>
  <c r="B16" i="1" s="1"/>
  <c r="C7" i="1"/>
  <c r="F26" i="5"/>
  <c r="F9" i="4"/>
  <c r="D9" i="3"/>
  <c r="E8" i="3"/>
  <c r="F7" i="3"/>
  <c r="E7" i="3"/>
  <c r="F6" i="3"/>
  <c r="E6" i="3"/>
  <c r="E7" i="1" l="1"/>
  <c r="E15" i="1"/>
  <c r="B15" i="1"/>
  <c r="E14" i="1"/>
  <c r="E18" i="1" l="1"/>
  <c r="E17" i="1"/>
  <c r="E16" i="1" l="1"/>
  <c r="E19" i="1" s="1"/>
  <c r="C19" i="1"/>
  <c r="D6" i="1"/>
  <c r="D16" i="1" l="1"/>
  <c r="D8" i="1"/>
  <c r="D17" i="1"/>
  <c r="D15" i="1"/>
  <c r="D18" i="1"/>
  <c r="D14" i="1"/>
  <c r="D19" i="1" l="1"/>
  <c r="C9" i="3" l="1"/>
  <c r="C6" i="1" s="1"/>
  <c r="E6" i="1" s="1"/>
  <c r="F8" i="3"/>
  <c r="F9" i="3" s="1"/>
  <c r="C8" i="1" l="1"/>
  <c r="E8" i="1" s="1"/>
</calcChain>
</file>

<file path=xl/sharedStrings.xml><?xml version="1.0" encoding="utf-8"?>
<sst xmlns="http://schemas.openxmlformats.org/spreadsheetml/2006/main" count="63" uniqueCount="49">
  <si>
    <t>Other</t>
  </si>
  <si>
    <t>Advertising</t>
  </si>
  <si>
    <t>Depreciation</t>
  </si>
  <si>
    <t>Insurance</t>
  </si>
  <si>
    <t>Interest</t>
  </si>
  <si>
    <t>Office supplies</t>
  </si>
  <si>
    <t>Postage</t>
  </si>
  <si>
    <t>Rent or mortgage</t>
  </si>
  <si>
    <t>Sales expenses</t>
  </si>
  <si>
    <t>Shipping and storage</t>
  </si>
  <si>
    <t>Supplies</t>
  </si>
  <si>
    <t>Taxes</t>
  </si>
  <si>
    <t>Telephone</t>
  </si>
  <si>
    <t>Utilities</t>
  </si>
  <si>
    <t>Total</t>
  </si>
  <si>
    <t>Income</t>
  </si>
  <si>
    <t>Wages</t>
  </si>
  <si>
    <t>Commission</t>
  </si>
  <si>
    <t>Expenses</t>
  </si>
  <si>
    <t>ESTIMATED</t>
  </si>
  <si>
    <t>ACTUAL</t>
  </si>
  <si>
    <t>DIFFERENCE</t>
  </si>
  <si>
    <t>INCOME</t>
  </si>
  <si>
    <t>TOP 5 AMOUNT</t>
  </si>
  <si>
    <t>PERSONNEL EXPENSES</t>
  </si>
  <si>
    <t>OPERATING EXPENSES</t>
  </si>
  <si>
    <t>EXPENSE</t>
  </si>
  <si>
    <t>AMOUNT</t>
  </si>
  <si>
    <t>% OF EXPENSES</t>
  </si>
  <si>
    <t>BUDGET TOTALS</t>
  </si>
  <si>
    <t>MONTHLY BUDGET</t>
  </si>
  <si>
    <t>15% REDUCTION</t>
  </si>
  <si>
    <t>Employee benefits</t>
  </si>
  <si>
    <t>Bad debts</t>
  </si>
  <si>
    <t>Cash discounts</t>
  </si>
  <si>
    <t>Dues and subscriptions</t>
  </si>
  <si>
    <t>Legal and auditing</t>
  </si>
  <si>
    <t>Maintenance and repairs</t>
  </si>
  <si>
    <t>Net sales</t>
  </si>
  <si>
    <t>Interest income</t>
  </si>
  <si>
    <t>Asset sales (gain/loss)</t>
  </si>
  <si>
    <t>Delivery costs</t>
  </si>
  <si>
    <t>Total Income</t>
  </si>
  <si>
    <t>Total Personnel Expenses</t>
  </si>
  <si>
    <t>Total Operating Expenses</t>
  </si>
  <si>
    <t>CANEIRO GROUP</t>
  </si>
  <si>
    <t>Balance (income minus expenses)</t>
  </si>
  <si>
    <t>WHAT ARE MY TOP FIVE HIGHEST OPERATING EXPENSES?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</si>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</sst>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mmmm\ yyyy"/>
    <numFmt numFmtId="165" formatCode="0.0%"/>
  </numFmts>
  <fonts count="22" x14ac:knownFonts="1">
    <font>
      <sz val="11"/>
      <color theme="1"/>
      <name val="Verdana"/>
      <family val="2"/>
      <scheme val="minor"/>
    </font>
    <font>
      <sz val="11"/>
      <color theme="1"/>
      <name val="Verdana"/>
      <family val="2"/>
      <scheme val="minor"/>
    </font>
    <font>
      <sz val="11"/>
      <color theme="9" tint="-0.499984740745262"/>
      <name val="Verdana"/>
      <family val="2"/>
      <scheme val="minor"/>
    </font>
    <font>
      <sz val="11"/>
      <color rgb="FF6C0000"/>
      <name val="Verdana"/>
      <family val="2"/>
      <scheme val="minor"/>
    </font>
    <font>
      <sz val="36"/>
      <color theme="3"/>
      <name val="Constantia"/>
      <family val="2"/>
      <scheme val="major"/>
    </font>
    <font>
      <sz val="16"/>
      <color theme="3"/>
      <name val="Constantia"/>
      <family val="2"/>
      <scheme val="major"/>
    </font>
    <font>
      <sz val="11"/>
      <color theme="3"/>
      <name val="Constantia"/>
      <family val="2"/>
      <scheme val="major"/>
    </font>
    <font>
      <sz val="11"/>
      <color theme="1" tint="4.9989318521683403E-2"/>
      <name val="Constantia"/>
      <family val="2"/>
      <scheme val="major"/>
    </font>
    <font>
      <sz val="8"/>
      <name val="Verdana"/>
      <family val="2"/>
      <scheme val="minor"/>
    </font>
    <font>
      <sz val="12"/>
      <color theme="1"/>
      <name val="Verdana"/>
      <family val="2"/>
      <scheme val="minor"/>
    </font>
    <font>
      <sz val="56"/>
      <color theme="3"/>
      <name val="Verdana"/>
      <family val="2"/>
      <scheme val="minor"/>
    </font>
    <font>
      <sz val="12"/>
      <color theme="0"/>
      <name val="Verdana"/>
      <family val="2"/>
      <scheme val="minor"/>
    </font>
    <font>
      <sz val="12"/>
      <color theme="0" tint="-4.9989318521683403E-2"/>
      <name val="Verdana"/>
      <family val="2"/>
      <scheme val="minor"/>
    </font>
    <font>
      <sz val="56"/>
      <color theme="9"/>
      <name val="Constantia"/>
      <family val="1"/>
      <scheme val="major"/>
    </font>
    <font>
      <sz val="20"/>
      <color theme="9"/>
      <name val="Constantia"/>
      <family val="1"/>
      <scheme val="major"/>
    </font>
    <font>
      <sz val="20"/>
      <color theme="1" tint="4.9989318521683403E-2"/>
      <name val="Constantia"/>
      <family val="1"/>
      <scheme val="major"/>
    </font>
    <font>
      <sz val="12"/>
      <name val="Verdana"/>
      <family val="2"/>
      <scheme val="minor"/>
    </font>
    <font>
      <sz val="11"/>
      <color theme="1"/>
      <name val="Constantia"/>
      <family val="1"/>
      <scheme val="major"/>
    </font>
    <font>
      <sz val="11"/>
      <color theme="9"/>
      <name val="Constantia"/>
      <family val="1"/>
      <scheme val="major"/>
    </font>
    <font>
      <sz val="16"/>
      <color theme="9"/>
      <name val="Constantia"/>
      <family val="1"/>
      <scheme val="major"/>
    </font>
    <font>
      <sz val="48"/>
      <color theme="9"/>
      <name val="Constantia"/>
      <family val="1"/>
      <scheme val="major"/>
    </font>
    <font>
      <sz val="11"/>
      <color theme="0"/>
      <name val="Verdan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899990844447157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theme="7" tint="0.79998168889431442"/>
      </left>
      <right/>
      <top/>
      <bottom style="thin">
        <color theme="7" tint="0.79998168889431442"/>
      </bottom>
      <diagonal/>
    </border>
    <border>
      <left/>
      <right/>
      <top/>
      <bottom style="thin">
        <color theme="7" tint="0.79998168889431442"/>
      </bottom>
      <diagonal/>
    </border>
    <border>
      <left/>
      <right style="thin">
        <color theme="7" tint="0.79998168889431442"/>
      </right>
      <top/>
      <bottom style="thin">
        <color theme="7" tint="0.79998168889431442"/>
      </bottom>
      <diagonal/>
    </border>
  </borders>
  <cellStyleXfs count="13">
    <xf numFmtId="0" fontId="0" fillId="0" borderId="0">
      <alignment horizontal="left" wrapText="1" indent="1"/>
    </xf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Alignment="0" applyProtection="0"/>
    <xf numFmtId="0" fontId="7" fillId="5" borderId="0" applyBorder="0" applyProtection="0">
      <alignment horizontal="left" vertical="center" indent="1"/>
    </xf>
    <xf numFmtId="0" fontId="7" fillId="5" borderId="0" applyNumberFormat="0" applyBorder="0" applyProtection="0">
      <alignment horizontal="left" vertical="center"/>
    </xf>
    <xf numFmtId="0" fontId="1" fillId="0" borderId="0" applyNumberFormat="0" applyFill="0" applyAlignment="0" applyProtection="0"/>
    <xf numFmtId="0" fontId="3" fillId="0" borderId="0" applyNumberFormat="0" applyFill="0" applyBorder="0" applyAlignment="0" applyProtection="0"/>
    <xf numFmtId="40" fontId="1" fillId="0" borderId="0" applyFont="0" applyFill="0" applyBorder="0" applyProtection="0">
      <alignment horizontal="right"/>
    </xf>
    <xf numFmtId="165" fontId="1" fillId="0" borderId="0" applyFont="0" applyFill="0" applyBorder="0" applyProtection="0">
      <alignment horizontal="right"/>
    </xf>
    <xf numFmtId="164" fontId="6" fillId="4" borderId="0" applyFill="0" applyBorder="0">
      <alignment horizontal="right"/>
    </xf>
  </cellStyleXfs>
  <cellXfs count="52">
    <xf numFmtId="0" fontId="0" fillId="0" borderId="0" xfId="0">
      <alignment horizontal="left" wrapText="1" indent="1"/>
    </xf>
    <xf numFmtId="0" fontId="9" fillId="7" borderId="0" xfId="0" applyFont="1" applyFill="1">
      <alignment horizontal="left" wrapText="1" indent="1"/>
    </xf>
    <xf numFmtId="0" fontId="9" fillId="0" borderId="0" xfId="0" applyFont="1">
      <alignment horizontal="left" wrapText="1" indent="1"/>
    </xf>
    <xf numFmtId="0" fontId="9" fillId="6" borderId="0" xfId="0" applyFont="1" applyFill="1">
      <alignment horizontal="left" wrapText="1" indent="1"/>
    </xf>
    <xf numFmtId="0" fontId="10" fillId="6" borderId="0" xfId="1" applyFont="1" applyFill="1" applyAlignment="1">
      <alignment horizontal="center"/>
    </xf>
    <xf numFmtId="0" fontId="9" fillId="6" borderId="0" xfId="0" applyFont="1" applyFill="1" applyAlignment="1">
      <alignment vertical="center"/>
    </xf>
    <xf numFmtId="0" fontId="13" fillId="6" borderId="0" xfId="1" applyFont="1" applyFill="1" applyAlignment="1">
      <alignment horizontal="center"/>
    </xf>
    <xf numFmtId="0" fontId="14" fillId="6" borderId="0" xfId="5" applyFont="1" applyFill="1" applyAlignment="1">
      <alignment horizontal="center"/>
    </xf>
    <xf numFmtId="0" fontId="9" fillId="8" borderId="0" xfId="0" applyFont="1" applyFill="1">
      <alignment horizontal="left" wrapText="1" indent="1"/>
    </xf>
    <xf numFmtId="40" fontId="16" fillId="6" borderId="0" xfId="4" applyNumberFormat="1" applyFont="1" applyFill="1"/>
    <xf numFmtId="0" fontId="17" fillId="0" borderId="0" xfId="0" applyFont="1">
      <alignment horizontal="left" wrapText="1" indent="1"/>
    </xf>
    <xf numFmtId="0" fontId="9" fillId="9" borderId="0" xfId="0" applyFont="1" applyFill="1">
      <alignment horizontal="left" wrapText="1" indent="1"/>
    </xf>
    <xf numFmtId="43" fontId="16" fillId="6" borderId="0" xfId="3" applyNumberFormat="1" applyFont="1" applyFill="1"/>
    <xf numFmtId="0" fontId="18" fillId="6" borderId="0" xfId="0" applyFont="1" applyFill="1" applyAlignment="1">
      <alignment horizontal="center" wrapText="1"/>
    </xf>
    <xf numFmtId="0" fontId="19" fillId="6" borderId="0" xfId="0" applyFont="1" applyFill="1" applyAlignment="1">
      <alignment horizontal="center"/>
    </xf>
    <xf numFmtId="0" fontId="13" fillId="6" borderId="0" xfId="1" applyFont="1" applyFill="1" applyAlignment="1"/>
    <xf numFmtId="0" fontId="9" fillId="10" borderId="0" xfId="0" applyFont="1" applyFill="1">
      <alignment horizontal="left" wrapText="1" indent="1"/>
    </xf>
    <xf numFmtId="0" fontId="16" fillId="6" borderId="0" xfId="3" applyFont="1" applyFill="1"/>
    <xf numFmtId="0" fontId="20" fillId="6" borderId="0" xfId="1" applyFont="1" applyFill="1" applyAlignment="1">
      <alignment horizontal="center"/>
    </xf>
    <xf numFmtId="0" fontId="9" fillId="0" borderId="0" xfId="0" applyFont="1" applyAlignment="1">
      <alignment vertical="center"/>
    </xf>
    <xf numFmtId="0" fontId="11" fillId="0" borderId="0" xfId="6" applyFont="1" applyFill="1" applyBorder="1">
      <alignment horizontal="left" vertical="center" indent="1"/>
    </xf>
    <xf numFmtId="0" fontId="0" fillId="6" borderId="0" xfId="0" applyFill="1">
      <alignment horizontal="left" wrapText="1" indent="1"/>
    </xf>
    <xf numFmtId="40" fontId="9" fillId="0" borderId="0" xfId="0" applyNumberFormat="1" applyFont="1" applyAlignment="1">
      <alignment horizontal="right" vertical="center" indent="1"/>
    </xf>
    <xf numFmtId="0" fontId="9" fillId="0" borderId="0" xfId="0" applyFont="1" applyAlignment="1">
      <alignment horizontal="left" vertical="center" wrapText="1" indent="1"/>
    </xf>
    <xf numFmtId="0" fontId="11" fillId="6" borderId="0" xfId="0" applyFont="1" applyFill="1" applyAlignment="1">
      <alignment vertical="center"/>
    </xf>
    <xf numFmtId="0" fontId="11" fillId="6" borderId="0" xfId="3" applyFont="1" applyFill="1" applyAlignment="1">
      <alignment vertical="center"/>
    </xf>
    <xf numFmtId="0" fontId="21" fillId="0" borderId="0" xfId="0" applyFont="1" applyAlignment="1">
      <alignment vertical="center"/>
    </xf>
    <xf numFmtId="40" fontId="9" fillId="8" borderId="0" xfId="0" applyNumberFormat="1" applyFont="1" applyFill="1" applyAlignment="1">
      <alignment horizontal="right" vertical="center" indent="1"/>
    </xf>
    <xf numFmtId="40" fontId="9" fillId="8" borderId="0" xfId="0" applyNumberFormat="1" applyFont="1" applyFill="1" applyAlignment="1">
      <alignment horizontal="right" wrapText="1" indent="1"/>
    </xf>
    <xf numFmtId="40" fontId="9" fillId="6" borderId="0" xfId="0" applyNumberFormat="1" applyFont="1" applyFill="1" applyAlignment="1">
      <alignment horizontal="right" vertical="center" indent="1"/>
    </xf>
    <xf numFmtId="40" fontId="9" fillId="6" borderId="0" xfId="0" applyNumberFormat="1" applyFont="1" applyFill="1" applyAlignment="1">
      <alignment horizontal="right" wrapText="1" indent="1"/>
    </xf>
    <xf numFmtId="40" fontId="11" fillId="0" borderId="0" xfId="7" applyNumberFormat="1" applyFont="1" applyFill="1" applyBorder="1" applyAlignment="1">
      <alignment horizontal="right" vertical="center" indent="1"/>
    </xf>
    <xf numFmtId="40" fontId="9" fillId="0" borderId="0" xfId="10" applyFont="1" applyFill="1" applyBorder="1" applyAlignment="1">
      <alignment horizontal="right" vertical="center" indent="1"/>
    </xf>
    <xf numFmtId="40" fontId="0" fillId="6" borderId="0" xfId="0" applyNumberFormat="1" applyFill="1" applyAlignment="1">
      <alignment horizontal="right" vertical="center" indent="1"/>
    </xf>
    <xf numFmtId="40" fontId="0" fillId="6" borderId="0" xfId="0" applyNumberFormat="1" applyFill="1" applyAlignment="1">
      <alignment horizontal="right" wrapText="1" indent="1"/>
    </xf>
    <xf numFmtId="40" fontId="11" fillId="0" borderId="0" xfId="7" applyNumberFormat="1" applyFont="1" applyFill="1" applyBorder="1" applyAlignment="1">
      <alignment horizontal="right" vertical="center" indent="2"/>
    </xf>
    <xf numFmtId="40" fontId="11" fillId="0" borderId="0" xfId="6" applyNumberFormat="1" applyFont="1" applyFill="1" applyBorder="1" applyAlignment="1">
      <alignment horizontal="right" vertical="center" indent="2"/>
    </xf>
    <xf numFmtId="40" fontId="9" fillId="9" borderId="0" xfId="0" applyNumberFormat="1" applyFont="1" applyFill="1" applyAlignment="1">
      <alignment horizontal="right" vertical="center" indent="1"/>
    </xf>
    <xf numFmtId="40" fontId="9" fillId="10" borderId="0" xfId="0" applyNumberFormat="1" applyFont="1" applyFill="1" applyAlignment="1">
      <alignment horizontal="right" vertical="center" indent="1"/>
    </xf>
    <xf numFmtId="40" fontId="9" fillId="7" borderId="0" xfId="0" applyNumberFormat="1" applyFont="1" applyFill="1" applyAlignment="1">
      <alignment horizontal="right" vertical="center" indent="1"/>
    </xf>
    <xf numFmtId="40" fontId="12" fillId="4" borderId="2" xfId="0" applyNumberFormat="1" applyFont="1" applyFill="1" applyBorder="1" applyAlignment="1">
      <alignment horizontal="right" vertical="center" indent="1"/>
    </xf>
    <xf numFmtId="40" fontId="12" fillId="4" borderId="3" xfId="0" applyNumberFormat="1" applyFont="1" applyFill="1" applyBorder="1" applyAlignment="1">
      <alignment horizontal="right" vertical="center" indent="1"/>
    </xf>
    <xf numFmtId="40" fontId="15" fillId="6" borderId="0" xfId="6" applyNumberFormat="1" applyFont="1" applyFill="1" applyAlignment="1">
      <alignment horizontal="right" vertical="center" indent="1"/>
    </xf>
    <xf numFmtId="40" fontId="9" fillId="0" borderId="0" xfId="11" applyNumberFormat="1" applyFont="1" applyFill="1" applyBorder="1" applyAlignment="1">
      <alignment horizontal="right" vertical="center" indent="1"/>
    </xf>
    <xf numFmtId="0" fontId="9" fillId="7" borderId="0" xfId="0" applyFont="1" applyFill="1" applyAlignment="1">
      <alignment horizontal="left" vertical="center" wrapText="1" indent="1"/>
    </xf>
    <xf numFmtId="0" fontId="9" fillId="6" borderId="0" xfId="0" applyFont="1" applyFill="1" applyAlignment="1">
      <alignment horizontal="left" vertical="center" wrapText="1" indent="1"/>
    </xf>
    <xf numFmtId="0" fontId="11" fillId="4" borderId="1" xfId="0" applyFont="1" applyFill="1" applyBorder="1" applyAlignment="1">
      <alignment horizontal="left" vertical="center" indent="1"/>
    </xf>
    <xf numFmtId="0" fontId="15" fillId="6" borderId="0" xfId="6" applyFont="1" applyFill="1">
      <alignment horizontal="left" vertical="center" indent="1"/>
    </xf>
    <xf numFmtId="0" fontId="13" fillId="6" borderId="0" xfId="1" applyFont="1" applyFill="1" applyAlignment="1">
      <alignment horizontal="center" vertical="center"/>
    </xf>
    <xf numFmtId="0" fontId="14" fillId="6" borderId="0" xfId="5" applyFont="1" applyFill="1" applyAlignment="1">
      <alignment horizontal="center" vertical="center"/>
    </xf>
    <xf numFmtId="0" fontId="13" fillId="6" borderId="0" xfId="1" applyFont="1" applyFill="1" applyAlignment="1">
      <alignment horizontal="center"/>
    </xf>
    <xf numFmtId="0" fontId="14" fillId="6" borderId="0" xfId="5" applyFont="1" applyFill="1" applyAlignment="1">
      <alignment horizontal="center"/>
    </xf>
  </cellXfs>
  <cellStyles count="13">
    <cellStyle name="20% - Accent5" xfId="4" builtinId="46"/>
    <cellStyle name="60% - Accent4" xfId="3" builtinId="44" customBuiltin="1"/>
    <cellStyle name="Comma" xfId="10" builtinId="3" customBuiltin="1"/>
    <cellStyle name="Date" xfId="12" xr:uid="{00000000-0005-0000-0000-000003000000}"/>
    <cellStyle name="Heading 1" xfId="5" builtinId="16" customBuiltin="1"/>
    <cellStyle name="Heading 2" xfId="6" builtinId="17" customBuiltin="1"/>
    <cellStyle name="Heading 3" xfId="7" builtinId="18" customBuiltin="1"/>
    <cellStyle name="Heading 4" xfId="2" builtinId="19" customBuiltin="1"/>
    <cellStyle name="Normal" xfId="0" builtinId="0" customBuiltin="1"/>
    <cellStyle name="Percent" xfId="11" builtinId="5" customBuiltin="1"/>
    <cellStyle name="Title" xfId="1" builtinId="15" customBuiltin="1"/>
    <cellStyle name="Total" xfId="8" builtinId="25" customBuiltin="1"/>
    <cellStyle name="Warning Text" xfId="9" builtinId="11" customBuiltin="1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Verdana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Verdana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Verdana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Verdana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Verdana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Verdana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Verdana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Verdana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Verdana"/>
        <family val="2"/>
        <scheme val="minor"/>
      </font>
      <numFmt numFmtId="8" formatCode="#,##0.00_);[Red]\(#,##0.00\)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Verdana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Verdana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Verdana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Verdana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0"/>
        <name val="Verdana"/>
        <family val="2"/>
        <scheme val="minor"/>
      </font>
    </dxf>
    <dxf>
      <font>
        <strike val="0"/>
      </font>
      <fill>
        <patternFill>
          <fgColor theme="6" tint="0.79998168889431442"/>
          <bgColor theme="6" tint="0.79995117038483843"/>
        </patternFill>
      </fill>
    </dxf>
    <dxf>
      <font>
        <b val="0"/>
        <i val="0"/>
        <color theme="1"/>
      </font>
      <fill>
        <patternFill patternType="solid">
          <fgColor theme="6" tint="0.79998168889431442"/>
          <bgColor theme="6" tint="0.79995117038483843"/>
        </patternFill>
      </fill>
    </dxf>
    <dxf>
      <font>
        <b/>
        <i val="0"/>
        <color theme="0"/>
      </font>
      <fill>
        <patternFill patternType="solid">
          <fgColor theme="7" tint="-0.24994659260841701"/>
          <bgColor theme="7" tint="-0.24994659260841701"/>
        </patternFill>
      </fill>
      <border>
        <left style="thin">
          <color theme="7" tint="-0.24994659260841701"/>
        </left>
        <right style="thin">
          <color theme="7" tint="-0.24994659260841701"/>
        </right>
        <bottom style="thin">
          <color theme="7" tint="-0.24994659260841701"/>
        </bottom>
        <vertical style="thin">
          <color theme="7" tint="-0.24994659260841701"/>
        </vertical>
      </border>
    </dxf>
    <dxf>
      <font>
        <b val="0"/>
        <i val="0"/>
        <color theme="1"/>
      </font>
      <fill>
        <patternFill>
          <bgColor theme="0"/>
        </patternFill>
      </fill>
      <border>
        <left style="thin">
          <color theme="9" tint="0.89996032593768116"/>
        </left>
        <right style="thin">
          <color theme="9" tint="0.89992980742820516"/>
        </right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Monthly Budget" defaultPivotStyle="PivotStyleLight16">
    <tableStyle name="Monthly Budget" pivot="0" count="4" xr9:uid="{00000000-0011-0000-FFFF-FFFF00000000}">
      <tableStyleElement type="wholeTable" dxfId="64"/>
      <tableStyleElement type="headerRow" dxfId="63"/>
      <tableStyleElement type="totalRow" dxfId="62"/>
      <tableStyleElement type="lastColumn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baseline="0">
                <a:solidFill>
                  <a:schemeClr val="accent6"/>
                </a:solidFill>
                <a:latin typeface="+mn-lt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1200" b="0" baseline="0">
                <a:solidFill>
                  <a:schemeClr val="accent6"/>
                </a:solidFill>
                <a:latin typeface="+mn-lt"/>
                <a:ea typeface="Verdana" panose="020B0604030504040204" pitchFamily="34" charset="0"/>
                <a:cs typeface="Verdana" panose="020B0604030504040204" pitchFamily="34" charset="0"/>
              </a:rPr>
              <a:t>BUDGET OVERVIEW</a:t>
            </a:r>
          </a:p>
        </c:rich>
      </c:tx>
      <c:layout>
        <c:manualLayout>
          <c:xMode val="edge"/>
          <c:yMode val="edge"/>
          <c:x val="0.4276842095105759"/>
          <c:y val="1.21406335835927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909871191904209E-2"/>
          <c:y val="0.25482049173763954"/>
          <c:w val="0.89316989550206227"/>
          <c:h val="0.665526298476191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budget summary'!$B$6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'Monthly budget summary'!$C$5:$D$5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'Monthly budget summary'!$C$6:$D$6</c:f>
              <c:numCache>
                <c:formatCode>#,##0.00_);[Red]\(#,##0.00\)</c:formatCode>
                <c:ptCount val="2"/>
                <c:pt idx="0">
                  <c:v>63300</c:v>
                </c:pt>
                <c:pt idx="1">
                  <c:v>57450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5-4A55-9ED8-2FD455C5FA84}"/>
            </c:ext>
          </c:extLst>
        </c:ser>
        <c:ser>
          <c:idx val="1"/>
          <c:order val="1"/>
          <c:tx>
            <c:strRef>
              <c:f>'Monthly budget summary'!$B$7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'Monthly budget summary'!$C$5:$D$5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'Monthly budget summary'!$C$7:$D$7</c:f>
              <c:numCache>
                <c:formatCode>#,##0.00_);[Red]\(#,##0.00\)</c:formatCode>
                <c:ptCount val="2"/>
                <c:pt idx="0">
                  <c:v>54500</c:v>
                </c:pt>
                <c:pt idx="1">
                  <c:v>49630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5-4A55-9ED8-2FD455C5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42567104"/>
        <c:axId val="742571024"/>
      </c:barChart>
      <c:catAx>
        <c:axId val="74256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chemeClr val="bg1">
                <a:lumMod val="75000"/>
                <a:alpha val="25000"/>
              </a:schemeClr>
            </a:solidFill>
          </a:ln>
        </c:spPr>
        <c:txPr>
          <a:bodyPr/>
          <a:lstStyle/>
          <a:p>
            <a:pPr>
              <a:defRPr sz="1000" baseline="0">
                <a:solidFill>
                  <a:schemeClr val="tx1"/>
                </a:solidFill>
                <a:latin typeface="+mn-lt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742571024"/>
        <c:crosses val="autoZero"/>
        <c:auto val="1"/>
        <c:lblAlgn val="ctr"/>
        <c:lblOffset val="100"/>
        <c:noMultiLvlLbl val="0"/>
      </c:catAx>
      <c:valAx>
        <c:axId val="74257102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  <a:alpha val="34000"/>
                </a:schemeClr>
              </a:solidFill>
            </a:ln>
          </c:spPr>
        </c:majorGridlines>
        <c:numFmt formatCode="#,##0_);[Red]\(#,##0\)" sourceLinked="0"/>
        <c:majorTickMark val="out"/>
        <c:minorTickMark val="none"/>
        <c:tickLblPos val="nextTo"/>
        <c:spPr>
          <a:ln w="3175">
            <a:noFill/>
          </a:ln>
        </c:spPr>
        <c:txPr>
          <a:bodyPr/>
          <a:lstStyle/>
          <a:p>
            <a:pPr>
              <a:defRPr sz="1000" baseline="0">
                <a:solidFill>
                  <a:schemeClr val="tx1"/>
                </a:solidFill>
                <a:latin typeface="+mn-lt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742567104"/>
        <c:crosses val="autoZero"/>
        <c:crossBetween val="between"/>
      </c:valAx>
      <c:spPr>
        <a:solidFill>
          <a:schemeClr val="bg1"/>
        </a:solidFill>
        <a:ln>
          <a:solidFill>
            <a:schemeClr val="bg1">
              <a:lumMod val="85000"/>
              <a:alpha val="7537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39516433148062369"/>
          <c:y val="9.6482024049319423E-2"/>
          <c:w val="0.20989941933420478"/>
          <c:h val="6.1405072993619622E-2"/>
        </c:manualLayout>
      </c:layout>
      <c:overlay val="0"/>
      <c:txPr>
        <a:bodyPr/>
        <a:lstStyle/>
        <a:p>
          <a:pPr>
            <a:defRPr sz="1000" baseline="0">
              <a:solidFill>
                <a:schemeClr val="accent6"/>
              </a:solidFill>
              <a:latin typeface="+mn-lt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254000</xdr:colOff>
      <xdr:row>9</xdr:row>
      <xdr:rowOff>127000</xdr:rowOff>
    </xdr:from>
    <xdr:to>
      <xdr:col>4</xdr:col>
      <xdr:colOff>2075180</xdr:colOff>
      <xdr:row>9</xdr:row>
      <xdr:rowOff>3403600</xdr:rowOff>
    </xdr:to>
    <xdr:graphicFrame macro="">
      <xdr:nvGraphicFramePr>
        <xdr:cNvPr id="3" name="BudgetOverview" descr="Bar overview chart showing estimated versus actual income and expens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otals" displayName="Totals" ref="B5:E8" totalsRowCount="1" headerRowDxfId="60" dataDxfId="59" totalsRowDxfId="58">
  <autoFilter ref="B5:E7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BUDGET TOTALS" totalsRowLabel="Balance (income minus expenses)" dataDxfId="57" totalsRowDxfId="56"/>
    <tableColumn id="2" xr3:uid="{00000000-0010-0000-0000-000002000000}" name="ESTIMATED" totalsRowFunction="custom" dataDxfId="55" totalsRowDxfId="54">
      <totalsRowFormula>C6-C7</totalsRowFormula>
    </tableColumn>
    <tableColumn id="3" xr3:uid="{00000000-0010-0000-0000-000003000000}" name="ACTUAL" totalsRowFunction="custom" dataDxfId="53" totalsRowDxfId="52">
      <totalsRowFormula>D6-D7</totalsRowFormula>
    </tableColumn>
    <tableColumn id="4" xr3:uid="{00000000-0010-0000-0000-000004000000}" name="DIFFERENCE" totalsRowFunction="custom" dataDxfId="51" totalsRowDxfId="50">
      <calculatedColumnFormula>Totals[[#This Row],[ACTUAL]]-Totals[[#This Row],[ESTIMATED]]</calculatedColumnFormula>
      <totalsRowFormula>Totals[[#Totals],[ACTUAL]]-Totals[[#Totals],[ESTIMATED]]</totalsRow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Budget Totals, Estimated and Actual Income and Expenses, and Difference is automatically updated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op5Expenses" displayName="Top5Expenses" ref="B13:E19" totalsRowCount="1" headerRowDxfId="49" dataDxfId="48" totalsRowDxfId="47">
  <tableColumns count="4">
    <tableColumn id="1" xr3:uid="{00000000-0010-0000-0100-000001000000}" name="EXPENSE" totalsRowLabel="Total" dataDxfId="46" totalsRowDxfId="45">
      <calculatedColumnFormula>INDEX(OperatingExpenses[],MATCH(Top5Expenses[[#This Row],[AMOUNT]],OperatingExpenses[TOP 5 AMOUNT],0),1)</calculatedColumnFormula>
    </tableColumn>
    <tableColumn id="2" xr3:uid="{00000000-0010-0000-0100-000002000000}" name="AMOUNT" totalsRowFunction="sum" dataDxfId="44" totalsRowDxfId="43" totalsRowCellStyle="Comma"/>
    <tableColumn id="3" xr3:uid="{00000000-0010-0000-0100-000003000000}" name="% OF EXPENSES" totalsRowFunction="sum" dataDxfId="42" totalsRowDxfId="41" totalsRowCellStyle="Percent">
      <calculatedColumnFormula>Top5Expenses[[#This Row],[AMOUNT]]/$D$7</calculatedColumnFormula>
    </tableColumn>
    <tableColumn id="4" xr3:uid="{00000000-0010-0000-0100-000004000000}" name="15% REDUCTION" totalsRowFunction="sum" dataDxfId="40" totalsRowDxfId="39" totalsRowCellStyle="Comma">
      <calculatedColumnFormula>Top5Expenses[[#This Row],[AMOUNT]]*0.15</calculatedColumn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Top 5 Operating Expense items, Amounts, percentage of Expenses, and 15% Reduction are automatically updated in this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come" displayName="Income" ref="B5:F9" totalsRowCount="1" headerRowDxfId="38" dataDxfId="37" totalsRowDxfId="36">
  <autoFilter ref="B5:F8" xr:uid="{00000000-0009-0000-0100-000003000000}"/>
  <tableColumns count="5">
    <tableColumn id="1" xr3:uid="{00000000-0010-0000-0200-000001000000}" name="INCOME" totalsRowLabel="Total Income" dataDxfId="35" totalsRowDxfId="34"/>
    <tableColumn id="2" xr3:uid="{00000000-0010-0000-0200-000002000000}" name="ESTIMATED" totalsRowFunction="sum" dataDxfId="33" totalsRowDxfId="32"/>
    <tableColumn id="3" xr3:uid="{00000000-0010-0000-0200-000003000000}" name="ACTUAL" totalsRowFunction="sum" dataDxfId="31" totalsRowDxfId="30"/>
    <tableColumn id="5" xr3:uid="{00000000-0010-0000-0200-000005000000}" name="TOP 5 AMOUNT" dataDxfId="29" totalsRowDxfId="28" dataCellStyle="Comma">
      <calculatedColumnFormula>Income[[#This Row],[ACTUAL]]+(10^-6)*ROW(Income[[#This Row],[ACTUAL]])</calculatedColumnFormula>
    </tableColumn>
    <tableColumn id="4" xr3:uid="{00000000-0010-0000-0200-000004000000}" name="DIFFERENCE" totalsRowFunction="sum" dataDxfId="27" totalsRowDxfId="26">
      <calculatedColumnFormula>Income[[#This Row],[ACTUAL]]-Income[[#This Row],[ESTIMATED]]</calculatedColumn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Enter Monthly Income, Estimated, and Actual values in this table. Difference is automatically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PersonnelExpenses" displayName="PersonnelExpenses" ref="B5:F9" totalsRowCount="1" headerRowDxfId="25" dataDxfId="24" totalsRowDxfId="23">
  <autoFilter ref="B5:F8" xr:uid="{00000000-0009-0000-0100-000007000000}"/>
  <tableColumns count="5">
    <tableColumn id="1" xr3:uid="{00000000-0010-0000-0300-000001000000}" name="PERSONNEL EXPENSES" totalsRowLabel="Total Personnel Expenses" dataDxfId="22" totalsRowDxfId="21"/>
    <tableColumn id="2" xr3:uid="{00000000-0010-0000-0300-000002000000}" name="ESTIMATED" totalsRowFunction="sum" dataDxfId="20" totalsRowDxfId="19"/>
    <tableColumn id="3" xr3:uid="{00000000-0010-0000-0300-000003000000}" name="ACTUAL" totalsRowFunction="sum" dataDxfId="18" totalsRowDxfId="17"/>
    <tableColumn id="4" xr3:uid="{00000000-0010-0000-0300-000004000000}" name="TOP 5 AMOUNT" dataDxfId="16" totalsRowDxfId="15">
      <calculatedColumnFormula>PersonnelExpenses[[#This Row],[ACTUAL]]+(10^-6)*ROW(PersonnelExpenses[[#This Row],[ACTUAL]])</calculatedColumnFormula>
    </tableColumn>
    <tableColumn id="5" xr3:uid="{00000000-0010-0000-0300-000005000000}" name="DIFFERENCE" totalsRowFunction="sum" dataDxfId="14" totalsRowDxfId="13">
      <calculatedColumnFormula>PersonnelExpenses[[#This Row],[ESTIMATED]]-PersonnelExpenses[[#This Row],[ACTUAL]]</calculatedColumn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Enter Personnel Expenses, Estimated and Actual values in this table. Difference is automatically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OperatingExpenses" displayName="OperatingExpenses" ref="B5:F26" totalsRowCount="1" headerRowDxfId="12" dataDxfId="11" totalsRowDxfId="10">
  <autoFilter ref="B5:F25" xr:uid="{00000000-0009-0000-0100-000009000000}"/>
  <sortState xmlns:xlrd2="http://schemas.microsoft.com/office/spreadsheetml/2017/richdata2" ref="B13:F33">
    <sortCondition ref="B17:B38"/>
  </sortState>
  <tableColumns count="5">
    <tableColumn id="1" xr3:uid="{00000000-0010-0000-0400-000001000000}" name="OPERATING EXPENSES" totalsRowLabel="Total Operating Expenses" dataDxfId="9" totalsRowDxfId="8"/>
    <tableColumn id="2" xr3:uid="{00000000-0010-0000-0400-000002000000}" name="ESTIMATED" totalsRowFunction="sum" dataDxfId="7" totalsRowDxfId="6"/>
    <tableColumn id="3" xr3:uid="{00000000-0010-0000-0400-000003000000}" name="ACTUAL" totalsRowFunction="sum" dataDxfId="5" totalsRowDxfId="4"/>
    <tableColumn id="5" xr3:uid="{00000000-0010-0000-0400-000005000000}" name="TOP 5 AMOUNT" dataDxfId="3" totalsRowDxfId="2">
      <calculatedColumnFormula>OperatingExpenses[[#This Row],[ACTUAL]]+(10^-6)*ROW(OperatingExpenses[[#This Row],[ACTUAL]])</calculatedColumnFormula>
    </tableColumn>
    <tableColumn id="4" xr3:uid="{00000000-0010-0000-0400-000004000000}" name="DIFFERENCE" totalsRowFunction="sum" dataDxfId="1" totalsRowDxfId="0">
      <calculatedColumnFormula>OperatingExpenses[[#This Row],[ESTIMATED]]-OperatingExpenses[[#This Row],[ACTUAL]]</calculatedColumn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Enter Operating Expenses, Estimated and Actual values in this table. Difference is automatically calculated"/>
    </ext>
  </extLst>
</table>
</file>

<file path=xl/theme/theme1.xml><?xml version="1.0" encoding="utf-8"?>
<a:theme xmlns:a="http://schemas.openxmlformats.org/drawingml/2006/main" name="Thatch">
  <a:themeElements>
    <a:clrScheme name="TM03458075">
      <a:dk1>
        <a:srgbClr val="000000"/>
      </a:dk1>
      <a:lt1>
        <a:srgbClr val="FFFFFF"/>
      </a:lt1>
      <a:dk2>
        <a:srgbClr val="E7E4AF"/>
      </a:dk2>
      <a:lt2>
        <a:srgbClr val="E7E6E6"/>
      </a:lt2>
      <a:accent1>
        <a:srgbClr val="F6D548"/>
      </a:accent1>
      <a:accent2>
        <a:srgbClr val="E8C665"/>
      </a:accent2>
      <a:accent3>
        <a:srgbClr val="E7AE30"/>
      </a:accent3>
      <a:accent4>
        <a:srgbClr val="3261AC"/>
      </a:accent4>
      <a:accent5>
        <a:srgbClr val="162E64"/>
      </a:accent5>
      <a:accent6>
        <a:srgbClr val="0E2043"/>
      </a:accent6>
      <a:hlink>
        <a:srgbClr val="0563C1"/>
      </a:hlink>
      <a:folHlink>
        <a:srgbClr val="954F72"/>
      </a:folHlink>
    </a:clrScheme>
    <a:fontScheme name="Custom 15">
      <a:majorFont>
        <a:latin typeface="Constantia"/>
        <a:ea typeface=""/>
        <a:cs typeface=""/>
      </a:majorFont>
      <a:minorFont>
        <a:latin typeface="Verdana"/>
        <a:ea typeface=""/>
        <a:cs typeface=""/>
      </a:minorFont>
    </a:fontScheme>
    <a:fmtScheme name="Thatch">
      <a:fillStyleLst>
        <a:solidFill>
          <a:schemeClr val="phClr"/>
        </a:solidFill>
        <a:gradFill rotWithShape="1">
          <a:gsLst>
            <a:gs pos="0">
              <a:schemeClr val="phClr">
                <a:tint val="79000"/>
                <a:satMod val="180000"/>
              </a:schemeClr>
            </a:gs>
            <a:gs pos="65000">
              <a:schemeClr val="phClr">
                <a:tint val="52000"/>
                <a:satMod val="250000"/>
              </a:schemeClr>
            </a:gs>
            <a:gs pos="100000">
              <a:schemeClr val="phClr">
                <a:tint val="29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  <a:sp3d contourW="12700" prstMaterial="dkEdge">
            <a:bevelT w="0" h="0" prst="relaxedInset"/>
            <a:contourClr>
              <a:schemeClr val="phClr">
                <a:shade val="65000"/>
                <a:satMod val="15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13200000"/>
            </a:lightRig>
          </a:scene3d>
          <a:sp3d prstMaterial="dkEdge">
            <a:bevelT w="63500" h="50800" prst="relaxedIns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hade val="95000"/>
                <a:satMod val="200000"/>
              </a:schemeClr>
            </a:gs>
            <a:gs pos="53000">
              <a:schemeClr val="phClr">
                <a:shade val="60000"/>
                <a:satMod val="220000"/>
              </a:schemeClr>
            </a:gs>
            <a:gs pos="100000">
              <a:schemeClr val="phClr">
                <a:shade val="45000"/>
                <a:satMod val="22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3000"/>
                <a:shade val="97000"/>
                <a:satMod val="230000"/>
              </a:schemeClr>
            </a:gs>
            <a:gs pos="100000">
              <a:schemeClr val="phClr">
                <a:shade val="35000"/>
                <a:satMod val="250000"/>
              </a:schemeClr>
            </a:gs>
          </a:gsLst>
          <a:path path="circle">
            <a:fillToRect l="15000" t="50000" r="85000" b="6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79998168889431442"/>
    <pageSetUpPr autoPageBreaks="0" fitToPage="1"/>
  </sheetPr>
  <dimension ref="A1:F475"/>
  <sheetViews>
    <sheetView showGridLines="0" tabSelected="1" zoomScaleNormal="100" workbookViewId="0"/>
  </sheetViews>
  <sheetFormatPr defaultColWidth="9.0703125" defaultRowHeight="16.5" customHeight="1" x14ac:dyDescent="0.3"/>
  <cols>
    <col min="1" max="1" width="3.35546875" style="3" customWidth="1"/>
    <col min="2" max="2" width="30.2109375" style="45" customWidth="1"/>
    <col min="3" max="5" width="27" style="29" customWidth="1"/>
    <col min="6" max="6" width="3.35546875" style="3" customWidth="1"/>
    <col min="7" max="7" width="4.2109375" style="2" customWidth="1"/>
    <col min="8" max="16384" width="9.0703125" style="2"/>
  </cols>
  <sheetData>
    <row r="1" spans="1:6" ht="12" customHeight="1" x14ac:dyDescent="0.3">
      <c r="A1" s="1"/>
      <c r="B1" s="44"/>
      <c r="C1" s="39"/>
      <c r="D1" s="39"/>
      <c r="E1" s="39"/>
      <c r="F1" s="1"/>
    </row>
    <row r="2" spans="1:6" ht="60" customHeight="1" x14ac:dyDescent="0.6">
      <c r="B2" s="49" t="s">
        <v>45</v>
      </c>
      <c r="C2" s="49"/>
      <c r="D2" s="49"/>
      <c r="E2" s="49"/>
      <c r="F2" s="7"/>
    </row>
    <row r="3" spans="1:6" ht="80.150000000000006" customHeight="1" x14ac:dyDescent="1.25">
      <c r="B3" s="48" t="s">
        <v>30</v>
      </c>
      <c r="C3" s="48"/>
      <c r="D3" s="48"/>
      <c r="E3" s="48"/>
      <c r="F3" s="4"/>
    </row>
    <row r="4" spans="1:6" ht="30" customHeight="1" x14ac:dyDescent="0.3"/>
    <row r="5" spans="1:6" s="19" customFormat="1" ht="30" customHeight="1" x14ac:dyDescent="0.25">
      <c r="A5" s="5"/>
      <c r="B5" s="20" t="s">
        <v>29</v>
      </c>
      <c r="C5" s="31" t="s">
        <v>19</v>
      </c>
      <c r="D5" s="31" t="s">
        <v>20</v>
      </c>
      <c r="E5" s="31" t="s">
        <v>21</v>
      </c>
      <c r="F5" s="5"/>
    </row>
    <row r="6" spans="1:6" ht="30" customHeight="1" x14ac:dyDescent="0.3">
      <c r="B6" s="23" t="s">
        <v>15</v>
      </c>
      <c r="C6" s="32">
        <f>Income[[#Totals],[ESTIMATED]]</f>
        <v>63300</v>
      </c>
      <c r="D6" s="32">
        <f>Income[[#Totals],[ACTUAL]]</f>
        <v>57450</v>
      </c>
      <c r="E6" s="32">
        <f>Totals[[#This Row],[ACTUAL]]-Totals[[#This Row],[ESTIMATED]]</f>
        <v>-5850</v>
      </c>
    </row>
    <row r="7" spans="1:6" ht="30" customHeight="1" x14ac:dyDescent="0.3">
      <c r="B7" s="23" t="s">
        <v>18</v>
      </c>
      <c r="C7" s="32">
        <f>OperatingExpenses[[#Totals],[ESTIMATED]]+PersonnelExpenses[[#Totals],[ESTIMATED]]</f>
        <v>54500</v>
      </c>
      <c r="D7" s="32">
        <f>OperatingExpenses[[#Totals],[ACTUAL]]+PersonnelExpenses[[#Totals],[ACTUAL]]</f>
        <v>49630</v>
      </c>
      <c r="E7" s="32">
        <f>Totals[[#This Row],[ESTIMATED]]-Totals[[#This Row],[ACTUAL]]</f>
        <v>4870</v>
      </c>
    </row>
    <row r="8" spans="1:6" ht="30" customHeight="1" x14ac:dyDescent="0.3">
      <c r="B8" s="23" t="s">
        <v>46</v>
      </c>
      <c r="C8" s="32">
        <f>C6-C7</f>
        <v>8800</v>
      </c>
      <c r="D8" s="32">
        <f>D6-D7</f>
        <v>7820</v>
      </c>
      <c r="E8" s="32">
        <f>Totals[[#Totals],[ACTUAL]]-Totals[[#Totals],[ESTIMATED]]</f>
        <v>-980</v>
      </c>
    </row>
    <row r="9" spans="1:6" ht="30" customHeight="1" x14ac:dyDescent="0.3"/>
    <row r="10" spans="1:6" ht="281.14999999999998" customHeight="1" x14ac:dyDescent="0.3">
      <c r="B10" s="46"/>
      <c r="C10" s="40"/>
      <c r="D10" s="40"/>
      <c r="E10" s="41"/>
    </row>
    <row r="11" spans="1:6" ht="30" customHeight="1" x14ac:dyDescent="0.3"/>
    <row r="12" spans="1:6" ht="50.15" customHeight="1" x14ac:dyDescent="0.3">
      <c r="B12" s="47" t="s">
        <v>47</v>
      </c>
      <c r="C12" s="42"/>
      <c r="D12" s="42"/>
      <c r="E12" s="42"/>
    </row>
    <row r="13" spans="1:6" ht="30" customHeight="1" x14ac:dyDescent="0.3">
      <c r="B13" s="20" t="s">
        <v>26</v>
      </c>
      <c r="C13" s="31" t="s">
        <v>27</v>
      </c>
      <c r="D13" s="31" t="s">
        <v>28</v>
      </c>
      <c r="E13" s="31" t="s">
        <v>31</v>
      </c>
    </row>
    <row r="14" spans="1:6" ht="30" customHeight="1" x14ac:dyDescent="0.3">
      <c r="B14" s="23" t="str">
        <f>INDEX(OperatingExpenses[],MATCH(Top5Expenses[[#This Row],[AMOUNT]],OperatingExpenses[TOP 5 AMOUNT],0),1)</f>
        <v>Maintenance and repairs</v>
      </c>
      <c r="C14" s="32">
        <f>LARGE(OperatingExpenses[TOP 5 AMOUNT],1)</f>
        <v>4600.0000149999996</v>
      </c>
      <c r="D14" s="43">
        <f>Top5Expenses[[#This Row],[AMOUNT]]/$D$7</f>
        <v>9.2685875780777749E-2</v>
      </c>
      <c r="E14" s="32">
        <f>Top5Expenses[[#This Row],[AMOUNT]]*0.15</f>
        <v>690.00000224999997</v>
      </c>
    </row>
    <row r="15" spans="1:6" ht="30" customHeight="1" x14ac:dyDescent="0.3">
      <c r="B15" s="23" t="str">
        <f>INDEX(OperatingExpenses[],MATCH(Top5Expenses[[#This Row],[AMOUNT]],OperatingExpenses[TOP 5 AMOUNT],0),1)</f>
        <v>Supplies</v>
      </c>
      <c r="C15" s="32">
        <f>LARGE(OperatingExpenses[TOP 5 AMOUNT],2)</f>
        <v>4500.0000209999998</v>
      </c>
      <c r="D15" s="43">
        <f>Top5Expenses[[#This Row],[AMOUNT]]/$D$7</f>
        <v>9.0670965565182352E-2</v>
      </c>
      <c r="E15" s="32">
        <f>Top5Expenses[[#This Row],[AMOUNT]]*0.15</f>
        <v>675.00000315</v>
      </c>
    </row>
    <row r="16" spans="1:6" ht="30" customHeight="1" x14ac:dyDescent="0.3">
      <c r="B16" s="23" t="str">
        <f>INDEX(OperatingExpenses[],MATCH(Top5Expenses[[#This Row],[AMOUNT]],OperatingExpenses[TOP 5 AMOUNT],0),1)</f>
        <v>Rent or mortgage</v>
      </c>
      <c r="C16" s="32">
        <f>LARGE(OperatingExpenses[TOP 5 AMOUNT],3)</f>
        <v>4500.0000179999997</v>
      </c>
      <c r="D16" s="43">
        <f>Top5Expenses[[#This Row],[AMOUNT]]/$D$7</f>
        <v>9.0670965504735038E-2</v>
      </c>
      <c r="E16" s="32">
        <f>Top5Expenses[[#This Row],[AMOUNT]]*0.15</f>
        <v>675.00000269999998</v>
      </c>
    </row>
    <row r="17" spans="1:5" ht="30" customHeight="1" x14ac:dyDescent="0.3">
      <c r="B17" s="23" t="str">
        <f>INDEX(OperatingExpenses[],MATCH(Top5Expenses[[#This Row],[AMOUNT]],OperatingExpenses[TOP 5 AMOUNT],0),1)</f>
        <v>Taxes</v>
      </c>
      <c r="C17" s="32">
        <f>LARGE(OperatingExpenses[TOP 5 AMOUNT],4)</f>
        <v>3200.0000220000002</v>
      </c>
      <c r="D17" s="43">
        <f>Top5Expenses[[#This Row],[AMOUNT]]/$D$7</f>
        <v>6.4477131210961117E-2</v>
      </c>
      <c r="E17" s="32">
        <f>Top5Expenses[[#This Row],[AMOUNT]]*0.15</f>
        <v>480.0000033</v>
      </c>
    </row>
    <row r="18" spans="1:5" ht="30" customHeight="1" x14ac:dyDescent="0.3">
      <c r="B18" s="23" t="str">
        <f>INDEX(OperatingExpenses[],MATCH(Top5Expenses[[#This Row],[AMOUNT]],OperatingExpenses[TOP 5 AMOUNT],0),1)</f>
        <v>Advertising</v>
      </c>
      <c r="C18" s="32">
        <f>LARGE(OperatingExpenses[TOP 5 AMOUNT],5)</f>
        <v>2500.0000060000002</v>
      </c>
      <c r="D18" s="43">
        <f>Top5Expenses[[#This Row],[AMOUNT]]/$D$7</f>
        <v>5.0372758533145282E-2</v>
      </c>
      <c r="E18" s="32">
        <f>Top5Expenses[[#This Row],[AMOUNT]]*0.15</f>
        <v>375.00000090000003</v>
      </c>
    </row>
    <row r="19" spans="1:5" ht="30" customHeight="1" x14ac:dyDescent="0.3">
      <c r="B19" s="23" t="s">
        <v>14</v>
      </c>
      <c r="C19" s="32">
        <f>SUBTOTAL(109,Top5Expenses[AMOUNT])</f>
        <v>19300.000081999999</v>
      </c>
      <c r="D19" s="43">
        <f>SUBTOTAL(109,Top5Expenses[% OF EXPENSES])</f>
        <v>0.38887769659480148</v>
      </c>
      <c r="E19" s="32">
        <f>SUBTOTAL(109,Top5Expenses[15% REDUCTION])</f>
        <v>2895.0000123</v>
      </c>
    </row>
    <row r="20" spans="1:5" ht="30" customHeight="1" x14ac:dyDescent="0.3"/>
    <row r="21" spans="1:5" ht="30" customHeight="1" x14ac:dyDescent="0.3">
      <c r="A21" s="3" t="s">
        <v>48</v>
      </c>
    </row>
    <row r="22" spans="1:5" ht="30" customHeight="1" x14ac:dyDescent="0.3"/>
    <row r="23" spans="1:5" ht="30" customHeight="1" x14ac:dyDescent="0.3"/>
    <row r="24" spans="1:5" ht="30" customHeight="1" x14ac:dyDescent="0.3"/>
    <row r="25" spans="1:5" ht="30" customHeight="1" x14ac:dyDescent="0.3"/>
    <row r="26" spans="1:5" ht="30" customHeight="1" x14ac:dyDescent="0.3"/>
    <row r="27" spans="1:5" ht="30" customHeight="1" x14ac:dyDescent="0.3"/>
    <row r="28" spans="1:5" ht="30" customHeight="1" x14ac:dyDescent="0.3"/>
    <row r="29" spans="1:5" ht="30" customHeight="1" x14ac:dyDescent="0.3"/>
    <row r="30" spans="1:5" ht="30" customHeight="1" x14ac:dyDescent="0.3"/>
    <row r="31" spans="1:5" ht="30" customHeight="1" x14ac:dyDescent="0.3"/>
    <row r="32" spans="1:5" ht="30" customHeight="1" x14ac:dyDescent="0.3"/>
    <row r="33" ht="30" customHeight="1" x14ac:dyDescent="0.3"/>
    <row r="34" ht="30" customHeight="1" x14ac:dyDescent="0.3"/>
    <row r="35" ht="30" customHeight="1" x14ac:dyDescent="0.3"/>
    <row r="36" ht="30" customHeight="1" x14ac:dyDescent="0.3"/>
    <row r="37" ht="30" customHeight="1" x14ac:dyDescent="0.3"/>
    <row r="38" ht="30" customHeight="1" x14ac:dyDescent="0.3"/>
    <row r="39" ht="30" customHeight="1" x14ac:dyDescent="0.3"/>
    <row r="40" ht="30" customHeight="1" x14ac:dyDescent="0.3"/>
    <row r="41" ht="30" customHeight="1" x14ac:dyDescent="0.3"/>
    <row r="42" ht="30" customHeight="1" x14ac:dyDescent="0.3"/>
    <row r="43" ht="30" customHeight="1" x14ac:dyDescent="0.3"/>
    <row r="44" ht="30" customHeight="1" x14ac:dyDescent="0.3"/>
    <row r="45" ht="30" customHeight="1" x14ac:dyDescent="0.3"/>
    <row r="46" ht="30" customHeight="1" x14ac:dyDescent="0.3"/>
    <row r="47" ht="30" customHeight="1" x14ac:dyDescent="0.3"/>
    <row r="48" ht="30" customHeight="1" x14ac:dyDescent="0.3"/>
    <row r="49" ht="30" customHeight="1" x14ac:dyDescent="0.3"/>
    <row r="50" ht="30" customHeight="1" x14ac:dyDescent="0.3"/>
    <row r="51" ht="30" customHeight="1" x14ac:dyDescent="0.3"/>
    <row r="52" ht="30" customHeight="1" x14ac:dyDescent="0.3"/>
    <row r="53" ht="30" customHeight="1" x14ac:dyDescent="0.3"/>
    <row r="54" ht="30" customHeight="1" x14ac:dyDescent="0.3"/>
    <row r="55" ht="30" customHeight="1" x14ac:dyDescent="0.3"/>
    <row r="56" ht="30" customHeight="1" x14ac:dyDescent="0.3"/>
    <row r="57" ht="30" customHeight="1" x14ac:dyDescent="0.3"/>
    <row r="58" ht="30" customHeight="1" x14ac:dyDescent="0.3"/>
    <row r="59" ht="30" customHeight="1" x14ac:dyDescent="0.3"/>
    <row r="60" ht="30" customHeight="1" x14ac:dyDescent="0.3"/>
    <row r="61" ht="30" customHeight="1" x14ac:dyDescent="0.3"/>
    <row r="62" ht="30" customHeight="1" x14ac:dyDescent="0.3"/>
    <row r="63" ht="30" customHeight="1" x14ac:dyDescent="0.3"/>
    <row r="64" ht="30" customHeight="1" x14ac:dyDescent="0.3"/>
    <row r="65" ht="30" customHeight="1" x14ac:dyDescent="0.3"/>
    <row r="66" ht="30" customHeight="1" x14ac:dyDescent="0.3"/>
    <row r="67" ht="30" customHeight="1" x14ac:dyDescent="0.3"/>
    <row r="68" ht="30" customHeight="1" x14ac:dyDescent="0.3"/>
    <row r="69" ht="30" customHeight="1" x14ac:dyDescent="0.3"/>
    <row r="70" ht="30" customHeight="1" x14ac:dyDescent="0.3"/>
    <row r="71" ht="30" customHeight="1" x14ac:dyDescent="0.3"/>
    <row r="72" ht="30" customHeight="1" x14ac:dyDescent="0.3"/>
    <row r="73" ht="30" customHeight="1" x14ac:dyDescent="0.3"/>
    <row r="74" ht="30" customHeight="1" x14ac:dyDescent="0.3"/>
    <row r="75" ht="30" customHeight="1" x14ac:dyDescent="0.3"/>
    <row r="76" ht="30" customHeight="1" x14ac:dyDescent="0.3"/>
    <row r="77" ht="30" customHeight="1" x14ac:dyDescent="0.3"/>
    <row r="78" ht="30" customHeight="1" x14ac:dyDescent="0.3"/>
    <row r="79" ht="30" customHeight="1" x14ac:dyDescent="0.3"/>
    <row r="80" ht="30" customHeight="1" x14ac:dyDescent="0.3"/>
    <row r="81" ht="30" customHeight="1" x14ac:dyDescent="0.3"/>
    <row r="82" ht="30" customHeight="1" x14ac:dyDescent="0.3"/>
    <row r="83" ht="30" customHeight="1" x14ac:dyDescent="0.3"/>
    <row r="84" ht="30" customHeight="1" x14ac:dyDescent="0.3"/>
    <row r="85" ht="30" customHeight="1" x14ac:dyDescent="0.3"/>
    <row r="86" ht="30" customHeight="1" x14ac:dyDescent="0.3"/>
    <row r="87" ht="30" customHeight="1" x14ac:dyDescent="0.3"/>
    <row r="88" ht="30" customHeight="1" x14ac:dyDescent="0.3"/>
    <row r="89" ht="30" customHeight="1" x14ac:dyDescent="0.3"/>
    <row r="90" ht="30" customHeight="1" x14ac:dyDescent="0.3"/>
    <row r="91" ht="30" customHeight="1" x14ac:dyDescent="0.3"/>
    <row r="92" ht="30" customHeight="1" x14ac:dyDescent="0.3"/>
    <row r="93" ht="30" customHeight="1" x14ac:dyDescent="0.3"/>
    <row r="94" ht="30" customHeight="1" x14ac:dyDescent="0.3"/>
    <row r="95" ht="30" customHeight="1" x14ac:dyDescent="0.3"/>
    <row r="96" ht="30" customHeight="1" x14ac:dyDescent="0.3"/>
    <row r="97" ht="30" customHeight="1" x14ac:dyDescent="0.3"/>
    <row r="98" ht="30" customHeight="1" x14ac:dyDescent="0.3"/>
    <row r="99" ht="30" customHeight="1" x14ac:dyDescent="0.3"/>
    <row r="100" ht="30" customHeight="1" x14ac:dyDescent="0.3"/>
    <row r="101" ht="30" customHeight="1" x14ac:dyDescent="0.3"/>
    <row r="102" ht="30" customHeight="1" x14ac:dyDescent="0.3"/>
    <row r="103" ht="30" customHeight="1" x14ac:dyDescent="0.3"/>
    <row r="104" ht="30" customHeight="1" x14ac:dyDescent="0.3"/>
    <row r="105" ht="30" customHeight="1" x14ac:dyDescent="0.3"/>
    <row r="106" ht="30" customHeight="1" x14ac:dyDescent="0.3"/>
    <row r="107" ht="30" customHeight="1" x14ac:dyDescent="0.3"/>
    <row r="108" ht="30" customHeight="1" x14ac:dyDescent="0.3"/>
    <row r="109" ht="30" customHeight="1" x14ac:dyDescent="0.3"/>
    <row r="110" ht="30" customHeight="1" x14ac:dyDescent="0.3"/>
    <row r="111" ht="30" customHeight="1" x14ac:dyDescent="0.3"/>
    <row r="112" ht="30" customHeight="1" x14ac:dyDescent="0.3"/>
    <row r="113" ht="30" customHeight="1" x14ac:dyDescent="0.3"/>
    <row r="114" ht="30" customHeight="1" x14ac:dyDescent="0.3"/>
    <row r="115" ht="30" customHeight="1" x14ac:dyDescent="0.3"/>
    <row r="116" ht="30" customHeight="1" x14ac:dyDescent="0.3"/>
    <row r="117" ht="30" customHeight="1" x14ac:dyDescent="0.3"/>
    <row r="118" ht="30" customHeight="1" x14ac:dyDescent="0.3"/>
    <row r="119" ht="30" customHeight="1" x14ac:dyDescent="0.3"/>
    <row r="120" ht="30" customHeight="1" x14ac:dyDescent="0.3"/>
    <row r="121" ht="30" customHeight="1" x14ac:dyDescent="0.3"/>
    <row r="122" ht="30" customHeight="1" x14ac:dyDescent="0.3"/>
    <row r="123" ht="30" customHeight="1" x14ac:dyDescent="0.3"/>
    <row r="124" ht="30" customHeight="1" x14ac:dyDescent="0.3"/>
    <row r="125" ht="30" customHeight="1" x14ac:dyDescent="0.3"/>
    <row r="126" ht="30" customHeight="1" x14ac:dyDescent="0.3"/>
    <row r="127" ht="30" customHeight="1" x14ac:dyDescent="0.3"/>
    <row r="128" ht="30" customHeight="1" x14ac:dyDescent="0.3"/>
    <row r="129" ht="30" customHeight="1" x14ac:dyDescent="0.3"/>
    <row r="130" ht="30" customHeight="1" x14ac:dyDescent="0.3"/>
    <row r="131" ht="30" customHeight="1" x14ac:dyDescent="0.3"/>
    <row r="132" ht="30" customHeight="1" x14ac:dyDescent="0.3"/>
    <row r="133" ht="30" customHeight="1" x14ac:dyDescent="0.3"/>
    <row r="134" ht="30" customHeight="1" x14ac:dyDescent="0.3"/>
    <row r="135" ht="30" customHeight="1" x14ac:dyDescent="0.3"/>
    <row r="136" ht="30" customHeight="1" x14ac:dyDescent="0.3"/>
    <row r="137" ht="30" customHeight="1" x14ac:dyDescent="0.3"/>
    <row r="138" ht="30" customHeight="1" x14ac:dyDescent="0.3"/>
    <row r="139" ht="30" customHeight="1" x14ac:dyDescent="0.3"/>
    <row r="140" ht="30" customHeight="1" x14ac:dyDescent="0.3"/>
    <row r="141" ht="30" customHeight="1" x14ac:dyDescent="0.3"/>
    <row r="142" ht="30" customHeight="1" x14ac:dyDescent="0.3"/>
    <row r="143" ht="30" customHeight="1" x14ac:dyDescent="0.3"/>
    <row r="144" ht="30" customHeight="1" x14ac:dyDescent="0.3"/>
    <row r="145" ht="30" customHeight="1" x14ac:dyDescent="0.3"/>
    <row r="146" ht="30" customHeight="1" x14ac:dyDescent="0.3"/>
    <row r="147" ht="30" customHeight="1" x14ac:dyDescent="0.3"/>
    <row r="148" ht="30" customHeight="1" x14ac:dyDescent="0.3"/>
    <row r="149" ht="30" customHeight="1" x14ac:dyDescent="0.3"/>
    <row r="150" ht="30" customHeight="1" x14ac:dyDescent="0.3"/>
    <row r="151" ht="30" customHeight="1" x14ac:dyDescent="0.3"/>
    <row r="152" ht="30" customHeight="1" x14ac:dyDescent="0.3"/>
    <row r="153" ht="30" customHeight="1" x14ac:dyDescent="0.3"/>
    <row r="154" ht="30" customHeight="1" x14ac:dyDescent="0.3"/>
    <row r="155" ht="30" customHeight="1" x14ac:dyDescent="0.3"/>
    <row r="156" ht="30" customHeight="1" x14ac:dyDescent="0.3"/>
    <row r="157" ht="30" customHeight="1" x14ac:dyDescent="0.3"/>
    <row r="158" ht="30" customHeight="1" x14ac:dyDescent="0.3"/>
    <row r="159" ht="30" customHeight="1" x14ac:dyDescent="0.3"/>
    <row r="160" ht="30" customHeight="1" x14ac:dyDescent="0.3"/>
    <row r="161" ht="30" customHeight="1" x14ac:dyDescent="0.3"/>
    <row r="162" ht="30" customHeight="1" x14ac:dyDescent="0.3"/>
    <row r="163" ht="30" customHeight="1" x14ac:dyDescent="0.3"/>
    <row r="164" ht="30" customHeight="1" x14ac:dyDescent="0.3"/>
    <row r="165" ht="30" customHeight="1" x14ac:dyDescent="0.3"/>
    <row r="166" ht="30" customHeight="1" x14ac:dyDescent="0.3"/>
    <row r="167" ht="30" customHeight="1" x14ac:dyDescent="0.3"/>
    <row r="168" ht="30" customHeight="1" x14ac:dyDescent="0.3"/>
    <row r="169" ht="30" customHeight="1" x14ac:dyDescent="0.3"/>
    <row r="170" ht="30" customHeight="1" x14ac:dyDescent="0.3"/>
    <row r="171" ht="30" customHeight="1" x14ac:dyDescent="0.3"/>
    <row r="172" ht="30" customHeight="1" x14ac:dyDescent="0.3"/>
    <row r="173" ht="30" customHeight="1" x14ac:dyDescent="0.3"/>
    <row r="174" ht="30" customHeight="1" x14ac:dyDescent="0.3"/>
    <row r="175" ht="30" customHeight="1" x14ac:dyDescent="0.3"/>
    <row r="176" ht="30" customHeight="1" x14ac:dyDescent="0.3"/>
    <row r="177" ht="30" customHeight="1" x14ac:dyDescent="0.3"/>
    <row r="178" ht="30" customHeight="1" x14ac:dyDescent="0.3"/>
    <row r="179" ht="30" customHeight="1" x14ac:dyDescent="0.3"/>
    <row r="180" ht="30" customHeight="1" x14ac:dyDescent="0.3"/>
    <row r="181" ht="30" customHeight="1" x14ac:dyDescent="0.3"/>
    <row r="182" ht="30" customHeight="1" x14ac:dyDescent="0.3"/>
    <row r="183" ht="30" customHeight="1" x14ac:dyDescent="0.3"/>
    <row r="184" ht="30" customHeight="1" x14ac:dyDescent="0.3"/>
    <row r="185" ht="30" customHeight="1" x14ac:dyDescent="0.3"/>
    <row r="186" ht="30" customHeight="1" x14ac:dyDescent="0.3"/>
    <row r="187" ht="30" customHeight="1" x14ac:dyDescent="0.3"/>
    <row r="188" ht="30" customHeight="1" x14ac:dyDescent="0.3"/>
    <row r="189" ht="30" customHeight="1" x14ac:dyDescent="0.3"/>
    <row r="190" ht="30" customHeight="1" x14ac:dyDescent="0.3"/>
    <row r="191" ht="30" customHeight="1" x14ac:dyDescent="0.3"/>
    <row r="192" ht="30" customHeight="1" x14ac:dyDescent="0.3"/>
    <row r="193" ht="30" customHeight="1" x14ac:dyDescent="0.3"/>
    <row r="194" ht="30" customHeight="1" x14ac:dyDescent="0.3"/>
    <row r="195" ht="30" customHeight="1" x14ac:dyDescent="0.3"/>
    <row r="196" ht="30" customHeight="1" x14ac:dyDescent="0.3"/>
    <row r="197" ht="30" customHeight="1" x14ac:dyDescent="0.3"/>
    <row r="198" ht="30" customHeight="1" x14ac:dyDescent="0.3"/>
    <row r="199" ht="30" customHeight="1" x14ac:dyDescent="0.3"/>
    <row r="200" ht="30" customHeight="1" x14ac:dyDescent="0.3"/>
    <row r="201" ht="30" customHeight="1" x14ac:dyDescent="0.3"/>
    <row r="202" ht="30" customHeight="1" x14ac:dyDescent="0.3"/>
    <row r="203" ht="30" customHeight="1" x14ac:dyDescent="0.3"/>
    <row r="204" ht="30" customHeight="1" x14ac:dyDescent="0.3"/>
    <row r="205" ht="30" customHeight="1" x14ac:dyDescent="0.3"/>
    <row r="206" ht="30" customHeight="1" x14ac:dyDescent="0.3"/>
    <row r="207" ht="30" customHeight="1" x14ac:dyDescent="0.3"/>
    <row r="208" ht="30" customHeight="1" x14ac:dyDescent="0.3"/>
    <row r="209" ht="30" customHeight="1" x14ac:dyDescent="0.3"/>
    <row r="210" ht="30" customHeight="1" x14ac:dyDescent="0.3"/>
    <row r="211" ht="30" customHeight="1" x14ac:dyDescent="0.3"/>
    <row r="212" ht="30" customHeight="1" x14ac:dyDescent="0.3"/>
    <row r="213" ht="30" customHeight="1" x14ac:dyDescent="0.3"/>
    <row r="214" ht="30" customHeight="1" x14ac:dyDescent="0.3"/>
    <row r="215" ht="30" customHeight="1" x14ac:dyDescent="0.3"/>
    <row r="216" ht="30" customHeight="1" x14ac:dyDescent="0.3"/>
    <row r="217" ht="30" customHeight="1" x14ac:dyDescent="0.3"/>
    <row r="218" ht="30" customHeight="1" x14ac:dyDescent="0.3"/>
    <row r="219" ht="30" customHeight="1" x14ac:dyDescent="0.3"/>
    <row r="220" ht="30" customHeight="1" x14ac:dyDescent="0.3"/>
    <row r="221" ht="30" customHeight="1" x14ac:dyDescent="0.3"/>
    <row r="222" ht="30" customHeight="1" x14ac:dyDescent="0.3"/>
    <row r="223" ht="30" customHeight="1" x14ac:dyDescent="0.3"/>
    <row r="224" ht="30" customHeight="1" x14ac:dyDescent="0.3"/>
    <row r="225" ht="30" customHeight="1" x14ac:dyDescent="0.3"/>
    <row r="226" ht="30" customHeight="1" x14ac:dyDescent="0.3"/>
    <row r="227" ht="30" customHeight="1" x14ac:dyDescent="0.3"/>
    <row r="228" ht="30" customHeight="1" x14ac:dyDescent="0.3"/>
    <row r="229" ht="30" customHeight="1" x14ac:dyDescent="0.3"/>
    <row r="230" ht="30" customHeight="1" x14ac:dyDescent="0.3"/>
    <row r="231" ht="30" customHeight="1" x14ac:dyDescent="0.3"/>
    <row r="232" ht="30" customHeight="1" x14ac:dyDescent="0.3"/>
    <row r="233" ht="30" customHeight="1" x14ac:dyDescent="0.3"/>
    <row r="234" ht="30" customHeight="1" x14ac:dyDescent="0.3"/>
    <row r="235" ht="30" customHeight="1" x14ac:dyDescent="0.3"/>
    <row r="236" ht="30" customHeight="1" x14ac:dyDescent="0.3"/>
    <row r="237" ht="30" customHeight="1" x14ac:dyDescent="0.3"/>
    <row r="238" ht="30" customHeight="1" x14ac:dyDescent="0.3"/>
    <row r="239" ht="30" customHeight="1" x14ac:dyDescent="0.3"/>
    <row r="240" ht="30" customHeight="1" x14ac:dyDescent="0.3"/>
    <row r="241" ht="30" customHeight="1" x14ac:dyDescent="0.3"/>
    <row r="242" ht="30" customHeight="1" x14ac:dyDescent="0.3"/>
    <row r="243" ht="30" customHeight="1" x14ac:dyDescent="0.3"/>
    <row r="244" ht="30" customHeight="1" x14ac:dyDescent="0.3"/>
    <row r="245" ht="30" customHeight="1" x14ac:dyDescent="0.3"/>
    <row r="246" ht="30" customHeight="1" x14ac:dyDescent="0.3"/>
    <row r="247" ht="30" customHeight="1" x14ac:dyDescent="0.3"/>
    <row r="248" ht="30" customHeight="1" x14ac:dyDescent="0.3"/>
    <row r="249" ht="30" customHeight="1" x14ac:dyDescent="0.3"/>
    <row r="250" ht="30" customHeight="1" x14ac:dyDescent="0.3"/>
    <row r="251" ht="30" customHeight="1" x14ac:dyDescent="0.3"/>
    <row r="252" ht="30" customHeight="1" x14ac:dyDescent="0.3"/>
    <row r="253" ht="30" customHeight="1" x14ac:dyDescent="0.3"/>
    <row r="254" ht="30" customHeight="1" x14ac:dyDescent="0.3"/>
    <row r="255" ht="30" customHeight="1" x14ac:dyDescent="0.3"/>
    <row r="256" ht="30" customHeight="1" x14ac:dyDescent="0.3"/>
    <row r="257" ht="30" customHeight="1" x14ac:dyDescent="0.3"/>
    <row r="258" ht="30" customHeight="1" x14ac:dyDescent="0.3"/>
    <row r="259" ht="30" customHeight="1" x14ac:dyDescent="0.3"/>
    <row r="260" ht="30" customHeight="1" x14ac:dyDescent="0.3"/>
    <row r="261" ht="30" customHeight="1" x14ac:dyDescent="0.3"/>
    <row r="262" ht="30" customHeight="1" x14ac:dyDescent="0.3"/>
    <row r="263" ht="30" customHeight="1" x14ac:dyDescent="0.3"/>
    <row r="264" ht="30" customHeight="1" x14ac:dyDescent="0.3"/>
    <row r="265" ht="30" customHeight="1" x14ac:dyDescent="0.3"/>
    <row r="266" ht="30" customHeight="1" x14ac:dyDescent="0.3"/>
    <row r="267" ht="30" customHeight="1" x14ac:dyDescent="0.3"/>
    <row r="268" ht="30" customHeight="1" x14ac:dyDescent="0.3"/>
    <row r="269" ht="30" customHeight="1" x14ac:dyDescent="0.3"/>
    <row r="270" ht="30" customHeight="1" x14ac:dyDescent="0.3"/>
    <row r="271" ht="30" customHeight="1" x14ac:dyDescent="0.3"/>
    <row r="272" ht="30" customHeight="1" x14ac:dyDescent="0.3"/>
    <row r="273" ht="30" customHeight="1" x14ac:dyDescent="0.3"/>
    <row r="274" ht="30" customHeight="1" x14ac:dyDescent="0.3"/>
    <row r="275" ht="30" customHeight="1" x14ac:dyDescent="0.3"/>
    <row r="276" ht="30" customHeight="1" x14ac:dyDescent="0.3"/>
    <row r="277" ht="30" customHeight="1" x14ac:dyDescent="0.3"/>
    <row r="278" ht="30" customHeight="1" x14ac:dyDescent="0.3"/>
    <row r="279" ht="30" customHeight="1" x14ac:dyDescent="0.3"/>
    <row r="280" ht="30" customHeight="1" x14ac:dyDescent="0.3"/>
    <row r="281" ht="30" customHeight="1" x14ac:dyDescent="0.3"/>
    <row r="282" ht="30" customHeight="1" x14ac:dyDescent="0.3"/>
    <row r="283" ht="30" customHeight="1" x14ac:dyDescent="0.3"/>
    <row r="284" ht="30" customHeight="1" x14ac:dyDescent="0.3"/>
    <row r="285" ht="30" customHeight="1" x14ac:dyDescent="0.3"/>
    <row r="286" ht="30" customHeight="1" x14ac:dyDescent="0.3"/>
    <row r="287" ht="30" customHeight="1" x14ac:dyDescent="0.3"/>
    <row r="288" ht="30" customHeight="1" x14ac:dyDescent="0.3"/>
    <row r="289" ht="30" customHeight="1" x14ac:dyDescent="0.3"/>
    <row r="290" ht="30" customHeight="1" x14ac:dyDescent="0.3"/>
    <row r="291" ht="30" customHeight="1" x14ac:dyDescent="0.3"/>
    <row r="292" ht="30" customHeight="1" x14ac:dyDescent="0.3"/>
    <row r="293" ht="30" customHeight="1" x14ac:dyDescent="0.3"/>
    <row r="294" ht="30" customHeight="1" x14ac:dyDescent="0.3"/>
    <row r="295" ht="30" customHeight="1" x14ac:dyDescent="0.3"/>
    <row r="296" ht="30" customHeight="1" x14ac:dyDescent="0.3"/>
    <row r="297" ht="30" customHeight="1" x14ac:dyDescent="0.3"/>
    <row r="298" ht="30" customHeight="1" x14ac:dyDescent="0.3"/>
    <row r="299" ht="30" customHeight="1" x14ac:dyDescent="0.3"/>
    <row r="300" ht="30" customHeight="1" x14ac:dyDescent="0.3"/>
    <row r="301" ht="30" customHeight="1" x14ac:dyDescent="0.3"/>
    <row r="302" ht="30" customHeight="1" x14ac:dyDescent="0.3"/>
    <row r="303" ht="30" customHeight="1" x14ac:dyDescent="0.3"/>
    <row r="304" ht="30" customHeight="1" x14ac:dyDescent="0.3"/>
    <row r="305" ht="30" customHeight="1" x14ac:dyDescent="0.3"/>
    <row r="306" ht="30" customHeight="1" x14ac:dyDescent="0.3"/>
    <row r="307" ht="30" customHeight="1" x14ac:dyDescent="0.3"/>
    <row r="308" ht="30" customHeight="1" x14ac:dyDescent="0.3"/>
    <row r="309" ht="30" customHeight="1" x14ac:dyDescent="0.3"/>
    <row r="310" ht="30" customHeight="1" x14ac:dyDescent="0.3"/>
    <row r="311" ht="30" customHeight="1" x14ac:dyDescent="0.3"/>
    <row r="312" ht="30" customHeight="1" x14ac:dyDescent="0.3"/>
    <row r="313" ht="30" customHeight="1" x14ac:dyDescent="0.3"/>
    <row r="314" ht="30" customHeight="1" x14ac:dyDescent="0.3"/>
    <row r="315" ht="30" customHeight="1" x14ac:dyDescent="0.3"/>
    <row r="316" ht="30" customHeight="1" x14ac:dyDescent="0.3"/>
    <row r="317" ht="30" customHeight="1" x14ac:dyDescent="0.3"/>
    <row r="318" ht="30" customHeight="1" x14ac:dyDescent="0.3"/>
    <row r="319" ht="30" customHeight="1" x14ac:dyDescent="0.3"/>
    <row r="320" ht="30" customHeight="1" x14ac:dyDescent="0.3"/>
    <row r="321" ht="30" customHeight="1" x14ac:dyDescent="0.3"/>
    <row r="322" ht="30" customHeight="1" x14ac:dyDescent="0.3"/>
    <row r="323" ht="30" customHeight="1" x14ac:dyDescent="0.3"/>
    <row r="324" ht="30" customHeight="1" x14ac:dyDescent="0.3"/>
    <row r="325" ht="30" customHeight="1" x14ac:dyDescent="0.3"/>
    <row r="326" ht="30" customHeight="1" x14ac:dyDescent="0.3"/>
    <row r="327" ht="30" customHeight="1" x14ac:dyDescent="0.3"/>
    <row r="328" ht="30" customHeight="1" x14ac:dyDescent="0.3"/>
    <row r="329" ht="30" customHeight="1" x14ac:dyDescent="0.3"/>
    <row r="330" ht="30" customHeight="1" x14ac:dyDescent="0.3"/>
    <row r="331" ht="30" customHeight="1" x14ac:dyDescent="0.3"/>
    <row r="332" ht="30" customHeight="1" x14ac:dyDescent="0.3"/>
    <row r="333" ht="30" customHeight="1" x14ac:dyDescent="0.3"/>
    <row r="334" ht="30" customHeight="1" x14ac:dyDescent="0.3"/>
    <row r="335" ht="30" customHeight="1" x14ac:dyDescent="0.3"/>
    <row r="336" ht="30" customHeight="1" x14ac:dyDescent="0.3"/>
    <row r="337" ht="30" customHeight="1" x14ac:dyDescent="0.3"/>
    <row r="338" ht="30" customHeight="1" x14ac:dyDescent="0.3"/>
    <row r="339" ht="30" customHeight="1" x14ac:dyDescent="0.3"/>
    <row r="340" ht="30" customHeight="1" x14ac:dyDescent="0.3"/>
    <row r="341" ht="30" customHeight="1" x14ac:dyDescent="0.3"/>
    <row r="342" ht="30" customHeight="1" x14ac:dyDescent="0.3"/>
    <row r="343" ht="30" customHeight="1" x14ac:dyDescent="0.3"/>
    <row r="344" ht="30" customHeight="1" x14ac:dyDescent="0.3"/>
    <row r="345" ht="30" customHeight="1" x14ac:dyDescent="0.3"/>
    <row r="346" ht="30" customHeight="1" x14ac:dyDescent="0.3"/>
    <row r="347" ht="30" customHeight="1" x14ac:dyDescent="0.3"/>
    <row r="348" ht="30" customHeight="1" x14ac:dyDescent="0.3"/>
    <row r="349" ht="30" customHeight="1" x14ac:dyDescent="0.3"/>
    <row r="350" ht="30" customHeight="1" x14ac:dyDescent="0.3"/>
    <row r="351" ht="30" customHeight="1" x14ac:dyDescent="0.3"/>
    <row r="352" ht="30" customHeight="1" x14ac:dyDescent="0.3"/>
    <row r="353" ht="30" customHeight="1" x14ac:dyDescent="0.3"/>
    <row r="354" ht="30" customHeight="1" x14ac:dyDescent="0.3"/>
    <row r="355" ht="30" customHeight="1" x14ac:dyDescent="0.3"/>
    <row r="356" ht="30" customHeight="1" x14ac:dyDescent="0.3"/>
    <row r="357" ht="30" customHeight="1" x14ac:dyDescent="0.3"/>
    <row r="358" ht="30" customHeight="1" x14ac:dyDescent="0.3"/>
    <row r="359" ht="30" customHeight="1" x14ac:dyDescent="0.3"/>
    <row r="360" ht="30" customHeight="1" x14ac:dyDescent="0.3"/>
    <row r="361" ht="30" customHeight="1" x14ac:dyDescent="0.3"/>
    <row r="362" ht="30" customHeight="1" x14ac:dyDescent="0.3"/>
    <row r="363" ht="30" customHeight="1" x14ac:dyDescent="0.3"/>
    <row r="364" ht="30" customHeight="1" x14ac:dyDescent="0.3"/>
    <row r="365" ht="30" customHeight="1" x14ac:dyDescent="0.3"/>
    <row r="366" ht="30" customHeight="1" x14ac:dyDescent="0.3"/>
    <row r="367" ht="30" customHeight="1" x14ac:dyDescent="0.3"/>
    <row r="368" ht="30" customHeight="1" x14ac:dyDescent="0.3"/>
    <row r="369" ht="30" customHeight="1" x14ac:dyDescent="0.3"/>
    <row r="370" ht="30" customHeight="1" x14ac:dyDescent="0.3"/>
    <row r="371" ht="30" customHeight="1" x14ac:dyDescent="0.3"/>
    <row r="372" ht="30" customHeight="1" x14ac:dyDescent="0.3"/>
    <row r="373" ht="30" customHeight="1" x14ac:dyDescent="0.3"/>
    <row r="374" ht="30" customHeight="1" x14ac:dyDescent="0.3"/>
    <row r="375" ht="30" customHeight="1" x14ac:dyDescent="0.3"/>
    <row r="376" ht="30" customHeight="1" x14ac:dyDescent="0.3"/>
    <row r="377" ht="30" customHeight="1" x14ac:dyDescent="0.3"/>
    <row r="378" ht="30" customHeight="1" x14ac:dyDescent="0.3"/>
    <row r="379" ht="30" customHeight="1" x14ac:dyDescent="0.3"/>
    <row r="380" ht="30" customHeight="1" x14ac:dyDescent="0.3"/>
    <row r="381" ht="30" customHeight="1" x14ac:dyDescent="0.3"/>
    <row r="382" ht="30" customHeight="1" x14ac:dyDescent="0.3"/>
    <row r="383" ht="30" customHeight="1" x14ac:dyDescent="0.3"/>
    <row r="384" ht="30" customHeight="1" x14ac:dyDescent="0.3"/>
    <row r="385" ht="30" customHeight="1" x14ac:dyDescent="0.3"/>
    <row r="386" ht="30" customHeight="1" x14ac:dyDescent="0.3"/>
    <row r="387" ht="30" customHeight="1" x14ac:dyDescent="0.3"/>
    <row r="388" ht="30" customHeight="1" x14ac:dyDescent="0.3"/>
    <row r="389" ht="30" customHeight="1" x14ac:dyDescent="0.3"/>
    <row r="390" ht="30" customHeight="1" x14ac:dyDescent="0.3"/>
    <row r="391" ht="30" customHeight="1" x14ac:dyDescent="0.3"/>
    <row r="392" ht="30" customHeight="1" x14ac:dyDescent="0.3"/>
    <row r="393" ht="30" customHeight="1" x14ac:dyDescent="0.3"/>
    <row r="394" ht="30" customHeight="1" x14ac:dyDescent="0.3"/>
    <row r="395" ht="30" customHeight="1" x14ac:dyDescent="0.3"/>
    <row r="396" ht="30" customHeight="1" x14ac:dyDescent="0.3"/>
    <row r="397" ht="30" customHeight="1" x14ac:dyDescent="0.3"/>
    <row r="398" ht="30" customHeight="1" x14ac:dyDescent="0.3"/>
    <row r="399" ht="30" customHeight="1" x14ac:dyDescent="0.3"/>
    <row r="400" ht="30" customHeight="1" x14ac:dyDescent="0.3"/>
    <row r="401" ht="30" customHeight="1" x14ac:dyDescent="0.3"/>
    <row r="402" ht="30" customHeight="1" x14ac:dyDescent="0.3"/>
    <row r="403" ht="30" customHeight="1" x14ac:dyDescent="0.3"/>
    <row r="404" ht="30" customHeight="1" x14ac:dyDescent="0.3"/>
    <row r="405" ht="30" customHeight="1" x14ac:dyDescent="0.3"/>
    <row r="406" ht="30" customHeight="1" x14ac:dyDescent="0.3"/>
    <row r="407" ht="30" customHeight="1" x14ac:dyDescent="0.3"/>
    <row r="408" ht="30" customHeight="1" x14ac:dyDescent="0.3"/>
    <row r="409" ht="30" customHeight="1" x14ac:dyDescent="0.3"/>
    <row r="410" ht="30" customHeight="1" x14ac:dyDescent="0.3"/>
    <row r="411" ht="30" customHeight="1" x14ac:dyDescent="0.3"/>
    <row r="412" ht="30" customHeight="1" x14ac:dyDescent="0.3"/>
    <row r="413" ht="30" customHeight="1" x14ac:dyDescent="0.3"/>
    <row r="414" ht="30" customHeight="1" x14ac:dyDescent="0.3"/>
    <row r="415" ht="30" customHeight="1" x14ac:dyDescent="0.3"/>
    <row r="416" ht="30" customHeight="1" x14ac:dyDescent="0.3"/>
    <row r="417" ht="30" customHeight="1" x14ac:dyDescent="0.3"/>
    <row r="418" ht="30" customHeight="1" x14ac:dyDescent="0.3"/>
    <row r="419" ht="30" customHeight="1" x14ac:dyDescent="0.3"/>
    <row r="420" ht="30" customHeight="1" x14ac:dyDescent="0.3"/>
    <row r="421" ht="30" customHeight="1" x14ac:dyDescent="0.3"/>
    <row r="422" ht="30" customHeight="1" x14ac:dyDescent="0.3"/>
    <row r="423" ht="30" customHeight="1" x14ac:dyDescent="0.3"/>
    <row r="424" ht="30" customHeight="1" x14ac:dyDescent="0.3"/>
    <row r="425" ht="30" customHeight="1" x14ac:dyDescent="0.3"/>
    <row r="426" ht="30" customHeight="1" x14ac:dyDescent="0.3"/>
    <row r="427" ht="30" customHeight="1" x14ac:dyDescent="0.3"/>
    <row r="428" ht="30" customHeight="1" x14ac:dyDescent="0.3"/>
    <row r="429" ht="30" customHeight="1" x14ac:dyDescent="0.3"/>
    <row r="430" ht="30" customHeight="1" x14ac:dyDescent="0.3"/>
    <row r="431" ht="30" customHeight="1" x14ac:dyDescent="0.3"/>
    <row r="432" ht="30" customHeight="1" x14ac:dyDescent="0.3"/>
    <row r="433" ht="30" customHeight="1" x14ac:dyDescent="0.3"/>
    <row r="434" ht="30" customHeight="1" x14ac:dyDescent="0.3"/>
    <row r="435" ht="30" customHeight="1" x14ac:dyDescent="0.3"/>
    <row r="436" ht="30" customHeight="1" x14ac:dyDescent="0.3"/>
    <row r="437" ht="30" customHeight="1" x14ac:dyDescent="0.3"/>
    <row r="438" ht="30" customHeight="1" x14ac:dyDescent="0.3"/>
    <row r="439" ht="30" customHeight="1" x14ac:dyDescent="0.3"/>
    <row r="440" ht="30" customHeight="1" x14ac:dyDescent="0.3"/>
    <row r="441" ht="30" customHeight="1" x14ac:dyDescent="0.3"/>
    <row r="442" ht="30" customHeight="1" x14ac:dyDescent="0.3"/>
    <row r="443" ht="30" customHeight="1" x14ac:dyDescent="0.3"/>
    <row r="444" ht="30" customHeight="1" x14ac:dyDescent="0.3"/>
    <row r="445" ht="30" customHeight="1" x14ac:dyDescent="0.3"/>
    <row r="446" ht="30" customHeight="1" x14ac:dyDescent="0.3"/>
    <row r="447" ht="30" customHeight="1" x14ac:dyDescent="0.3"/>
    <row r="448" ht="30" customHeight="1" x14ac:dyDescent="0.3"/>
    <row r="449" ht="30" customHeight="1" x14ac:dyDescent="0.3"/>
    <row r="450" ht="30" customHeight="1" x14ac:dyDescent="0.3"/>
    <row r="451" ht="30" customHeight="1" x14ac:dyDescent="0.3"/>
    <row r="452" ht="30" customHeight="1" x14ac:dyDescent="0.3"/>
    <row r="453" ht="30" customHeight="1" x14ac:dyDescent="0.3"/>
    <row r="454" ht="30" customHeight="1" x14ac:dyDescent="0.3"/>
    <row r="455" ht="30" customHeight="1" x14ac:dyDescent="0.3"/>
    <row r="456" ht="30" customHeight="1" x14ac:dyDescent="0.3"/>
    <row r="457" ht="30" customHeight="1" x14ac:dyDescent="0.3"/>
    <row r="458" ht="30" customHeight="1" x14ac:dyDescent="0.3"/>
    <row r="459" ht="30" customHeight="1" x14ac:dyDescent="0.3"/>
    <row r="460" ht="30" customHeight="1" x14ac:dyDescent="0.3"/>
    <row r="461" ht="30" customHeight="1" x14ac:dyDescent="0.3"/>
    <row r="462" ht="30" customHeight="1" x14ac:dyDescent="0.3"/>
    <row r="463" ht="30" customHeight="1" x14ac:dyDescent="0.3"/>
    <row r="464" ht="30" customHeight="1" x14ac:dyDescent="0.3"/>
    <row r="465" ht="30" customHeight="1" x14ac:dyDescent="0.3"/>
    <row r="466" ht="30" customHeight="1" x14ac:dyDescent="0.3"/>
    <row r="467" ht="30" customHeight="1" x14ac:dyDescent="0.3"/>
    <row r="468" ht="30" customHeight="1" x14ac:dyDescent="0.3"/>
    <row r="469" ht="30" customHeight="1" x14ac:dyDescent="0.3"/>
    <row r="470" ht="30" customHeight="1" x14ac:dyDescent="0.3"/>
    <row r="471" ht="30" customHeight="1" x14ac:dyDescent="0.3"/>
    <row r="472" ht="30" customHeight="1" x14ac:dyDescent="0.3"/>
    <row r="473" ht="30" customHeight="1" x14ac:dyDescent="0.3"/>
    <row r="474" ht="30" customHeight="1" x14ac:dyDescent="0.3"/>
    <row r="475" ht="30" customHeight="1" x14ac:dyDescent="0.3"/>
  </sheetData>
  <sheetProtection insertColumns="0" insertRows="0" deleteColumns="0" deleteRows="0" selectLockedCells="1" autoFilter="0"/>
  <mergeCells count="2">
    <mergeCell ref="B3:E3"/>
    <mergeCell ref="B2:E2"/>
  </mergeCells>
  <dataValidations count="13">
    <dataValidation allowBlank="1" showInputMessage="1" showErrorMessage="1" prompt="Create a Monthly Business Budget in this workbook. Overview is in this worksheet. Enter Income details in Monthly Income, Personnel, and Operating Expenses in respective worksheets" sqref="A1" xr:uid="{00000000-0002-0000-0000-000006000000}"/>
    <dataValidation allowBlank="1" showInputMessage="1" showErrorMessage="1" prompt="Enter Company Name in this cell" sqref="B2" xr:uid="{00000000-0002-0000-0000-000007000000}"/>
    <dataValidation allowBlank="1" showInputMessage="1" showErrorMessage="1" prompt="Budget Totals for Income &amp; Expenses, both estimated &amp; actual, are automatically calculated from amounts entered in other worksheets. Balance &amp; Difference are automatically adjusted" sqref="B5" xr:uid="{00000000-0002-0000-0000-000009000000}"/>
    <dataValidation allowBlank="1" showInputMessage="1" showErrorMessage="1" prompt="Estimated totals are automatically calculated in this column under this heading" sqref="C5" xr:uid="{00000000-0002-0000-0000-00000A000000}"/>
    <dataValidation allowBlank="1" showInputMessage="1" showErrorMessage="1" prompt="Actual totals are automatically calculated in this column under this heading" sqref="D5" xr:uid="{00000000-0002-0000-0000-00000B000000}"/>
    <dataValidation allowBlank="1" showInputMessage="1" showErrorMessage="1" prompt="Difference of Estimated and Actual Totals is automatically calculated in this column under this heading" sqref="E5" xr:uid="{00000000-0002-0000-0000-00000C000000}"/>
    <dataValidation allowBlank="1" showInputMessage="1" showErrorMessage="1" prompt="Top 5 Operating Expenses are automatically updated in table below" sqref="B12" xr:uid="{00000000-0002-0000-0000-00000D000000}"/>
    <dataValidation allowBlank="1" showInputMessage="1" showErrorMessage="1" prompt="Top 5 Expense items are automatically updated in this column under this heading" sqref="B13" xr:uid="{00000000-0002-0000-0000-00000E000000}"/>
    <dataValidation allowBlank="1" showInputMessage="1" showErrorMessage="1" prompt="Amount is automatically updated in this column under this heading" sqref="C13" xr:uid="{00000000-0002-0000-0000-00000F000000}"/>
    <dataValidation allowBlank="1" showInputMessage="1" showErrorMessage="1" prompt="Percent of Expenses is automatically calculated in this column under this heading" sqref="D13" xr:uid="{00000000-0002-0000-0000-000010000000}"/>
    <dataValidation allowBlank="1" showInputMessage="1" showErrorMessage="1" prompt="15 percent Reduction amount is automatically calculated in this column under this heading" sqref="E13" xr:uid="{00000000-0002-0000-0000-000011000000}"/>
    <dataValidation allowBlank="1" showInputMessage="1" showErrorMessage="1" prompt="Budget Overview chart is in this cell. Top 5 Operating Expenses are automatically updated in Top5Expenses table, below." sqref="B10" xr:uid="{6D8844C3-D2C4-41A8-9632-7791388B6264}"/>
    <dataValidation allowBlank="1" showInputMessage="1" showErrorMessage="1" prompt="Title of this worksheet is in this cell. Budget Totals are automatically calculated in Totals table starting in cell B5." sqref="B3" xr:uid="{AF0C6235-6B33-4558-A170-37F3CB5F71A0}"/>
  </dataValidations>
  <printOptions horizontalCentered="1"/>
  <pageMargins left="0.25" right="0.25" top="0.75" bottom="0.75" header="0.3" footer="0.3"/>
  <pageSetup fitToHeight="0" orientation="portrait" r:id="rId1"/>
  <headerFooter differentFirst="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  <pageSetUpPr autoPageBreaks="0" fitToPage="1"/>
  </sheetPr>
  <dimension ref="A1:G9"/>
  <sheetViews>
    <sheetView showGridLines="0" zoomScaleNormal="100" workbookViewId="0"/>
  </sheetViews>
  <sheetFormatPr defaultColWidth="9.0703125" defaultRowHeight="30" customHeight="1" x14ac:dyDescent="0.25"/>
  <cols>
    <col min="1" max="1" width="3.35546875" style="21" customWidth="1"/>
    <col min="2" max="2" width="30.2109375" style="21" customWidth="1"/>
    <col min="3" max="4" width="20.28515625" style="33" customWidth="1"/>
    <col min="5" max="5" width="20.28515625" style="34" customWidth="1"/>
    <col min="6" max="6" width="20.28515625" style="33" customWidth="1"/>
    <col min="7" max="7" width="3.35546875" style="21" customWidth="1"/>
    <col min="8" max="8" width="4.2109375" customWidth="1"/>
  </cols>
  <sheetData>
    <row r="1" spans="1:7" s="2" customFormat="1" ht="12" customHeight="1" x14ac:dyDescent="0.3">
      <c r="A1" s="8"/>
      <c r="B1" s="8"/>
      <c r="C1" s="27"/>
      <c r="D1" s="27"/>
      <c r="E1" s="28"/>
      <c r="F1" s="27"/>
      <c r="G1" s="8"/>
    </row>
    <row r="2" spans="1:7" s="10" customFormat="1" ht="60" customHeight="1" x14ac:dyDescent="0.6">
      <c r="A2" s="7"/>
      <c r="B2" s="51" t="str">
        <f>COMPANY_NAME</f>
        <v>CANEIRO GROUP</v>
      </c>
      <c r="C2" s="51"/>
      <c r="D2" s="51"/>
      <c r="E2" s="51"/>
      <c r="F2" s="51"/>
      <c r="G2" s="7"/>
    </row>
    <row r="3" spans="1:7" s="10" customFormat="1" ht="80.150000000000006" customHeight="1" x14ac:dyDescent="1.55">
      <c r="A3" s="6"/>
      <c r="B3" s="50" t="s">
        <v>22</v>
      </c>
      <c r="C3" s="50"/>
      <c r="D3" s="50"/>
      <c r="E3" s="50"/>
      <c r="F3" s="50"/>
      <c r="G3" s="6"/>
    </row>
    <row r="4" spans="1:7" ht="30" customHeight="1" x14ac:dyDescent="0.3">
      <c r="A4" s="3"/>
      <c r="B4" s="3"/>
      <c r="C4" s="29"/>
      <c r="D4" s="29"/>
      <c r="E4" s="30"/>
      <c r="F4" s="29"/>
      <c r="G4" s="3"/>
    </row>
    <row r="5" spans="1:7" s="26" customFormat="1" ht="30" customHeight="1" x14ac:dyDescent="0.25">
      <c r="A5" s="24"/>
      <c r="B5" s="20" t="s">
        <v>22</v>
      </c>
      <c r="C5" s="35" t="s">
        <v>19</v>
      </c>
      <c r="D5" s="35" t="s">
        <v>20</v>
      </c>
      <c r="E5" s="36" t="s">
        <v>23</v>
      </c>
      <c r="F5" s="35" t="s">
        <v>21</v>
      </c>
      <c r="G5" s="25"/>
    </row>
    <row r="6" spans="1:7" ht="30" customHeight="1" x14ac:dyDescent="0.3">
      <c r="A6" s="3"/>
      <c r="B6" s="23" t="s">
        <v>38</v>
      </c>
      <c r="C6" s="32">
        <v>60000</v>
      </c>
      <c r="D6" s="32">
        <v>54000</v>
      </c>
      <c r="E6" s="32">
        <f>Income[[#This Row],[ACTUAL]]+(10^-6)*ROW(Income[[#This Row],[ACTUAL]])</f>
        <v>54000.000006000002</v>
      </c>
      <c r="F6" s="32">
        <f>Income[[#This Row],[ACTUAL]]-Income[[#This Row],[ESTIMATED]]</f>
        <v>-6000</v>
      </c>
      <c r="G6" s="9"/>
    </row>
    <row r="7" spans="1:7" ht="30" customHeight="1" x14ac:dyDescent="0.3">
      <c r="A7" s="3"/>
      <c r="B7" s="23" t="s">
        <v>39</v>
      </c>
      <c r="C7" s="32">
        <v>3000</v>
      </c>
      <c r="D7" s="32">
        <v>3000</v>
      </c>
      <c r="E7" s="32">
        <f>Income[[#This Row],[ACTUAL]]+(10^-6)*ROW(Income[[#This Row],[ACTUAL]])</f>
        <v>3000.0000070000001</v>
      </c>
      <c r="F7" s="32">
        <f>Income[[#This Row],[ACTUAL]]-Income[[#This Row],[ESTIMATED]]</f>
        <v>0</v>
      </c>
      <c r="G7" s="9"/>
    </row>
    <row r="8" spans="1:7" ht="30" customHeight="1" x14ac:dyDescent="0.3">
      <c r="A8" s="3"/>
      <c r="B8" s="23" t="s">
        <v>40</v>
      </c>
      <c r="C8" s="32">
        <v>300</v>
      </c>
      <c r="D8" s="32">
        <v>450</v>
      </c>
      <c r="E8" s="32">
        <f>Income[[#This Row],[ACTUAL]]+(10^-6)*ROW(Income[[#This Row],[ACTUAL]])</f>
        <v>450.00000799999998</v>
      </c>
      <c r="F8" s="32">
        <f>Income[[#This Row],[ACTUAL]]-Income[[#This Row],[ESTIMATED]]</f>
        <v>150</v>
      </c>
      <c r="G8" s="9"/>
    </row>
    <row r="9" spans="1:7" ht="30" customHeight="1" x14ac:dyDescent="0.25">
      <c r="B9" s="23" t="s">
        <v>42</v>
      </c>
      <c r="C9" s="22">
        <f>SUBTOTAL(109,Income[ESTIMATED])</f>
        <v>63300</v>
      </c>
      <c r="D9" s="22">
        <f>SUBTOTAL(109,Income[ACTUAL])</f>
        <v>57450</v>
      </c>
      <c r="E9" s="22"/>
      <c r="F9" s="22">
        <f>SUBTOTAL(109,Income[DIFFERENCE])</f>
        <v>-5850</v>
      </c>
    </row>
  </sheetData>
  <sheetProtection insertColumns="0" insertRows="0" deleteColumns="0" deleteRows="0" selectLockedCells="1" autoFilter="0"/>
  <dataConsolidate/>
  <mergeCells count="2">
    <mergeCell ref="B3:F3"/>
    <mergeCell ref="B2:F2"/>
  </mergeCells>
  <phoneticPr fontId="8" type="noConversion"/>
  <dataValidations count="7">
    <dataValidation allowBlank="1" showInputMessage="1" showErrorMessage="1" prompt="Company Name is automatically updated in this cell" sqref="B2" xr:uid="{00000000-0002-0000-0100-000003000000}"/>
    <dataValidation allowBlank="1" showInputMessage="1" showErrorMessage="1" prompt="Enter Income details in this column under this heading. Use heading filters to find specific entries" sqref="B5" xr:uid="{00000000-0002-0000-0100-000005000000}"/>
    <dataValidation allowBlank="1" showInputMessage="1" showErrorMessage="1" prompt="Enter Estimated amount in this column under this heading" sqref="C5" xr:uid="{00000000-0002-0000-0100-000006000000}"/>
    <dataValidation allowBlank="1" showInputMessage="1" showErrorMessage="1" prompt="Enter Actual amount in this column under this heading" sqref="D5" xr:uid="{00000000-0002-0000-0100-000007000000}"/>
    <dataValidation allowBlank="1" showInputMessage="1" showErrorMessage="1" prompt="Difference of Estimated and Actual Income is automatically calculated in this column under this heading" sqref="F5" xr:uid="{00000000-0002-0000-0100-000008000000}"/>
    <dataValidation allowBlank="1" showInputMessage="1" showErrorMessage="1" prompt="Enter Monthly Income details in table below" sqref="A1" xr:uid="{83F9C801-CF16-46A6-8C5E-A7E63DF43E62}"/>
    <dataValidation allowBlank="1" showInputMessage="1" showErrorMessage="1" prompt="This column is being used to automatically calculate the Top 5 Amounts" sqref="E5" xr:uid="{9125C7C8-B522-47F0-9EB0-342BED57F28F}"/>
  </dataValidations>
  <printOptions horizontalCentered="1"/>
  <pageMargins left="0.25" right="0.25" top="0.75" bottom="0.75" header="0.3" footer="0.3"/>
  <pageSetup fitToHeight="0" orientation="portrait" r:id="rId1"/>
  <headerFooter differentFirst="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  <pageSetUpPr autoPageBreaks="0" fitToPage="1"/>
  </sheetPr>
  <dimension ref="A1:G9"/>
  <sheetViews>
    <sheetView showGridLines="0" zoomScaleNormal="100" workbookViewId="0"/>
  </sheetViews>
  <sheetFormatPr defaultColWidth="9.0703125" defaultRowHeight="30" customHeight="1" x14ac:dyDescent="0.25"/>
  <cols>
    <col min="1" max="1" width="3.35546875" style="21" customWidth="1"/>
    <col min="2" max="2" width="30.2109375" style="21" customWidth="1"/>
    <col min="3" max="6" width="20.28515625" style="33" customWidth="1"/>
    <col min="7" max="7" width="3.35546875" style="21" customWidth="1"/>
    <col min="8" max="8" width="4.2109375" customWidth="1"/>
  </cols>
  <sheetData>
    <row r="1" spans="1:7" s="2" customFormat="1" ht="12" customHeight="1" x14ac:dyDescent="0.3">
      <c r="A1" s="11"/>
      <c r="B1" s="11"/>
      <c r="C1" s="37"/>
      <c r="D1" s="37"/>
      <c r="E1" s="37"/>
      <c r="F1" s="37"/>
      <c r="G1" s="11"/>
    </row>
    <row r="2" spans="1:7" s="10" customFormat="1" ht="60" customHeight="1" x14ac:dyDescent="0.6">
      <c r="A2" s="13"/>
      <c r="B2" s="51" t="str">
        <f>COMPANY_NAME</f>
        <v>CANEIRO GROUP</v>
      </c>
      <c r="C2" s="51"/>
      <c r="D2" s="51"/>
      <c r="E2" s="51"/>
      <c r="F2" s="51"/>
      <c r="G2" s="14"/>
    </row>
    <row r="3" spans="1:7" s="10" customFormat="1" ht="80.150000000000006" customHeight="1" x14ac:dyDescent="1.55">
      <c r="A3" s="15"/>
      <c r="B3" s="50" t="s">
        <v>24</v>
      </c>
      <c r="C3" s="50"/>
      <c r="D3" s="50"/>
      <c r="E3" s="50"/>
      <c r="F3" s="50"/>
      <c r="G3" s="15"/>
    </row>
    <row r="4" spans="1:7" ht="30" customHeight="1" x14ac:dyDescent="0.3">
      <c r="A4" s="3"/>
      <c r="B4" s="3"/>
      <c r="C4" s="29"/>
      <c r="D4" s="29"/>
      <c r="E4" s="29"/>
      <c r="F4" s="29"/>
      <c r="G4" s="3"/>
    </row>
    <row r="5" spans="1:7" ht="30" customHeight="1" x14ac:dyDescent="0.3">
      <c r="A5" s="5"/>
      <c r="B5" s="20" t="s">
        <v>24</v>
      </c>
      <c r="C5" s="35" t="s">
        <v>19</v>
      </c>
      <c r="D5" s="35" t="s">
        <v>20</v>
      </c>
      <c r="E5" s="36" t="s">
        <v>23</v>
      </c>
      <c r="F5" s="35" t="s">
        <v>21</v>
      </c>
      <c r="G5" s="12"/>
    </row>
    <row r="6" spans="1:7" ht="30" customHeight="1" x14ac:dyDescent="0.3">
      <c r="A6" s="3"/>
      <c r="B6" s="23" t="s">
        <v>16</v>
      </c>
      <c r="C6" s="32">
        <v>9500</v>
      </c>
      <c r="D6" s="32">
        <v>9600</v>
      </c>
      <c r="E6" s="32">
        <f>PersonnelExpenses[[#This Row],[ACTUAL]]+(10^-6)*ROW(PersonnelExpenses[[#This Row],[ACTUAL]])</f>
        <v>9600.0000060000002</v>
      </c>
      <c r="F6" s="32">
        <f>PersonnelExpenses[[#This Row],[ESTIMATED]]-PersonnelExpenses[[#This Row],[ACTUAL]]</f>
        <v>-100</v>
      </c>
      <c r="G6" s="9"/>
    </row>
    <row r="7" spans="1:7" ht="30" customHeight="1" x14ac:dyDescent="0.3">
      <c r="A7" s="3"/>
      <c r="B7" s="23" t="s">
        <v>32</v>
      </c>
      <c r="C7" s="32">
        <v>4000</v>
      </c>
      <c r="D7" s="32">
        <v>0</v>
      </c>
      <c r="E7" s="32">
        <f>PersonnelExpenses[[#This Row],[ACTUAL]]+(10^-6)*ROW(PersonnelExpenses[[#This Row],[ACTUAL]])</f>
        <v>6.9999999999999999E-6</v>
      </c>
      <c r="F7" s="32">
        <f>PersonnelExpenses[[#This Row],[ESTIMATED]]-PersonnelExpenses[[#This Row],[ACTUAL]]</f>
        <v>4000</v>
      </c>
      <c r="G7" s="9"/>
    </row>
    <row r="8" spans="1:7" ht="30" customHeight="1" x14ac:dyDescent="0.3">
      <c r="A8" s="3"/>
      <c r="B8" s="23" t="s">
        <v>17</v>
      </c>
      <c r="C8" s="32">
        <v>5000</v>
      </c>
      <c r="D8" s="32">
        <v>4500</v>
      </c>
      <c r="E8" s="32">
        <f>PersonnelExpenses[[#This Row],[ACTUAL]]+(10^-6)*ROW(PersonnelExpenses[[#This Row],[ACTUAL]])</f>
        <v>4500.000008</v>
      </c>
      <c r="F8" s="32">
        <f>PersonnelExpenses[[#This Row],[ESTIMATED]]-PersonnelExpenses[[#This Row],[ACTUAL]]</f>
        <v>500</v>
      </c>
      <c r="G8" s="9"/>
    </row>
    <row r="9" spans="1:7" ht="30" customHeight="1" x14ac:dyDescent="0.25">
      <c r="B9" s="23" t="s">
        <v>43</v>
      </c>
      <c r="C9" s="22">
        <f>SUBTOTAL(109,PersonnelExpenses[ESTIMATED])</f>
        <v>18500</v>
      </c>
      <c r="D9" s="22">
        <f>SUBTOTAL(109,PersonnelExpenses[ACTUAL])</f>
        <v>14100</v>
      </c>
      <c r="E9" s="22"/>
      <c r="F9" s="22">
        <f>SUBTOTAL(109,PersonnelExpenses[DIFFERENCE])</f>
        <v>4400</v>
      </c>
    </row>
  </sheetData>
  <sheetProtection insertColumns="0" insertRows="0" deleteColumns="0" deleteRows="0" selectLockedCells="1" autoFilter="0"/>
  <dataConsolidate/>
  <mergeCells count="2">
    <mergeCell ref="B2:F2"/>
    <mergeCell ref="B3:F3"/>
  </mergeCells>
  <dataValidations count="7">
    <dataValidation allowBlank="1" showInputMessage="1" showErrorMessage="1" prompt="Enter Monthly Personnel Expenses in this worksheet" sqref="A1" xr:uid="{00000000-0002-0000-0200-000002000000}"/>
    <dataValidation allowBlank="1" showInputMessage="1" showErrorMessage="1" prompt="Company Name is automatically updated in this cell" sqref="B2" xr:uid="{00000000-0002-0000-0200-000003000000}"/>
    <dataValidation allowBlank="1" showInputMessage="1" showErrorMessage="1" prompt="Enter Personnel Expenses in this column under this heading. Use heading filters to find specific entries" sqref="B5" xr:uid="{00000000-0002-0000-0200-000005000000}"/>
    <dataValidation allowBlank="1" showInputMessage="1" showErrorMessage="1" prompt="Enter Estimated amount in this column under this heading" sqref="C5" xr:uid="{00000000-0002-0000-0200-000006000000}"/>
    <dataValidation allowBlank="1" showInputMessage="1" showErrorMessage="1" prompt="Enter Actual amount in this column under this heading" sqref="D5" xr:uid="{00000000-0002-0000-0200-000007000000}"/>
    <dataValidation allowBlank="1" showInputMessage="1" showErrorMessage="1" prompt="Difference of Estimated and Actual Personnel Expenses is automatically calculated in this column under this heading" sqref="F5" xr:uid="{00000000-0002-0000-0200-000008000000}"/>
    <dataValidation allowBlank="1" showInputMessage="1" showErrorMessage="1" prompt="This column is being used to automatically calculate the Top 5 Amounts" sqref="E5" xr:uid="{122B7B3F-E133-4BA0-8E22-404A3F3EE4AA}"/>
  </dataValidations>
  <printOptions horizontalCentered="1"/>
  <pageMargins left="0.25" right="0.25" top="0.75" bottom="0.75" header="0.3" footer="0.3"/>
  <pageSetup fitToHeight="0" orientation="portrait" r:id="rId1"/>
  <headerFooter differentFirst="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499984740745262"/>
    <pageSetUpPr autoPageBreaks="0" fitToPage="1"/>
  </sheetPr>
  <dimension ref="A1:G26"/>
  <sheetViews>
    <sheetView showGridLines="0" zoomScaleNormal="100" workbookViewId="0"/>
  </sheetViews>
  <sheetFormatPr defaultColWidth="9.0703125" defaultRowHeight="30" customHeight="1" x14ac:dyDescent="0.25"/>
  <cols>
    <col min="1" max="1" width="3.35546875" style="21" customWidth="1"/>
    <col min="2" max="2" width="30.2109375" style="21" customWidth="1"/>
    <col min="3" max="6" width="20.28515625" style="33" customWidth="1"/>
    <col min="7" max="7" width="3.35546875" style="21" customWidth="1"/>
    <col min="8" max="8" width="4.2109375" customWidth="1"/>
  </cols>
  <sheetData>
    <row r="1" spans="1:7" s="2" customFormat="1" ht="12" customHeight="1" x14ac:dyDescent="0.3">
      <c r="A1" s="16"/>
      <c r="B1" s="16"/>
      <c r="C1" s="38"/>
      <c r="D1" s="38"/>
      <c r="E1" s="38"/>
      <c r="F1" s="38"/>
      <c r="G1" s="16"/>
    </row>
    <row r="2" spans="1:7" s="10" customFormat="1" ht="60" customHeight="1" x14ac:dyDescent="0.6">
      <c r="A2" s="7"/>
      <c r="B2" s="51" t="str">
        <f>COMPANY_NAME</f>
        <v>CANEIRO GROUP</v>
      </c>
      <c r="C2" s="51"/>
      <c r="D2" s="51"/>
      <c r="E2" s="51"/>
      <c r="F2" s="51"/>
      <c r="G2" s="7"/>
    </row>
    <row r="3" spans="1:7" s="10" customFormat="1" ht="80.150000000000006" customHeight="1" x14ac:dyDescent="1.55">
      <c r="A3" s="18"/>
      <c r="B3" s="50" t="s">
        <v>25</v>
      </c>
      <c r="C3" s="50"/>
      <c r="D3" s="50"/>
      <c r="E3" s="50"/>
      <c r="F3" s="50"/>
      <c r="G3" s="18"/>
    </row>
    <row r="4" spans="1:7" ht="30" customHeight="1" x14ac:dyDescent="0.3">
      <c r="A4" s="3"/>
      <c r="B4" s="3"/>
      <c r="C4" s="29"/>
      <c r="D4" s="29"/>
      <c r="E4" s="29"/>
      <c r="F4" s="29"/>
      <c r="G4" s="3"/>
    </row>
    <row r="5" spans="1:7" ht="30" customHeight="1" x14ac:dyDescent="0.3">
      <c r="A5" s="3"/>
      <c r="B5" s="20" t="s">
        <v>25</v>
      </c>
      <c r="C5" s="35" t="s">
        <v>19</v>
      </c>
      <c r="D5" s="35" t="s">
        <v>20</v>
      </c>
      <c r="E5" s="36" t="s">
        <v>23</v>
      </c>
      <c r="F5" s="35" t="s">
        <v>21</v>
      </c>
      <c r="G5" s="17"/>
    </row>
    <row r="6" spans="1:7" ht="30" customHeight="1" x14ac:dyDescent="0.3">
      <c r="A6" s="3"/>
      <c r="B6" s="23" t="s">
        <v>1</v>
      </c>
      <c r="C6" s="32">
        <v>3000</v>
      </c>
      <c r="D6" s="32">
        <v>2500</v>
      </c>
      <c r="E6" s="32">
        <f>OperatingExpenses[[#This Row],[ACTUAL]]+(10^-6)*ROW(OperatingExpenses[[#This Row],[ACTUAL]])</f>
        <v>2500.0000060000002</v>
      </c>
      <c r="F6" s="32">
        <f>OperatingExpenses[[#This Row],[ESTIMATED]]-OperatingExpenses[[#This Row],[ACTUAL]]</f>
        <v>500</v>
      </c>
      <c r="G6" s="9"/>
    </row>
    <row r="7" spans="1:7" ht="30" customHeight="1" x14ac:dyDescent="0.3">
      <c r="A7" s="3"/>
      <c r="B7" s="23" t="s">
        <v>33</v>
      </c>
      <c r="C7" s="32">
        <v>2000</v>
      </c>
      <c r="D7" s="32">
        <v>2000</v>
      </c>
      <c r="E7" s="32">
        <f>OperatingExpenses[[#This Row],[ACTUAL]]+(10^-6)*ROW(OperatingExpenses[[#This Row],[ACTUAL]])</f>
        <v>2000.0000070000001</v>
      </c>
      <c r="F7" s="32">
        <f>OperatingExpenses[[#This Row],[ESTIMATED]]-OperatingExpenses[[#This Row],[ACTUAL]]</f>
        <v>0</v>
      </c>
      <c r="G7" s="9"/>
    </row>
    <row r="8" spans="1:7" ht="30" customHeight="1" x14ac:dyDescent="0.3">
      <c r="A8" s="3"/>
      <c r="B8" s="23" t="s">
        <v>34</v>
      </c>
      <c r="C8" s="32">
        <v>1500</v>
      </c>
      <c r="D8" s="32">
        <v>2175</v>
      </c>
      <c r="E8" s="32">
        <f>OperatingExpenses[[#This Row],[ACTUAL]]+(10^-6)*ROW(OperatingExpenses[[#This Row],[ACTUAL]])</f>
        <v>2175.000008</v>
      </c>
      <c r="F8" s="32">
        <f>OperatingExpenses[[#This Row],[ESTIMATED]]-OperatingExpenses[[#This Row],[ACTUAL]]</f>
        <v>-675</v>
      </c>
      <c r="G8" s="9"/>
    </row>
    <row r="9" spans="1:7" ht="30" customHeight="1" x14ac:dyDescent="0.3">
      <c r="A9" s="3"/>
      <c r="B9" s="23" t="s">
        <v>41</v>
      </c>
      <c r="C9" s="32">
        <v>2000</v>
      </c>
      <c r="D9" s="32">
        <v>1500</v>
      </c>
      <c r="E9" s="32">
        <f>OperatingExpenses[[#This Row],[ACTUAL]]+(10^-6)*ROW(OperatingExpenses[[#This Row],[ACTUAL]])</f>
        <v>1500.0000090000001</v>
      </c>
      <c r="F9" s="32">
        <f>OperatingExpenses[[#This Row],[ESTIMATED]]-OperatingExpenses[[#This Row],[ACTUAL]]</f>
        <v>500</v>
      </c>
      <c r="G9" s="9"/>
    </row>
    <row r="10" spans="1:7" ht="30" customHeight="1" x14ac:dyDescent="0.3">
      <c r="A10" s="3"/>
      <c r="B10" s="23" t="s">
        <v>2</v>
      </c>
      <c r="C10" s="32">
        <v>1000</v>
      </c>
      <c r="D10" s="32">
        <v>1000</v>
      </c>
      <c r="E10" s="32">
        <f>OperatingExpenses[[#This Row],[ACTUAL]]+(10^-6)*ROW(OperatingExpenses[[#This Row],[ACTUAL]])</f>
        <v>1000.00001</v>
      </c>
      <c r="F10" s="32">
        <f>OperatingExpenses[[#This Row],[ESTIMATED]]-OperatingExpenses[[#This Row],[ACTUAL]]</f>
        <v>0</v>
      </c>
      <c r="G10" s="9"/>
    </row>
    <row r="11" spans="1:7" ht="30" customHeight="1" x14ac:dyDescent="0.3">
      <c r="A11" s="3"/>
      <c r="B11" s="23" t="s">
        <v>35</v>
      </c>
      <c r="C11" s="32">
        <v>500</v>
      </c>
      <c r="D11" s="32">
        <v>525</v>
      </c>
      <c r="E11" s="32">
        <f>OperatingExpenses[[#This Row],[ACTUAL]]+(10^-6)*ROW(OperatingExpenses[[#This Row],[ACTUAL]])</f>
        <v>525.00001099999997</v>
      </c>
      <c r="F11" s="32">
        <f>OperatingExpenses[[#This Row],[ESTIMATED]]-OperatingExpenses[[#This Row],[ACTUAL]]</f>
        <v>-25</v>
      </c>
      <c r="G11" s="9"/>
    </row>
    <row r="12" spans="1:7" ht="30" customHeight="1" x14ac:dyDescent="0.3">
      <c r="A12" s="3"/>
      <c r="B12" s="23" t="s">
        <v>3</v>
      </c>
      <c r="C12" s="32">
        <v>1300</v>
      </c>
      <c r="D12" s="32">
        <v>1275</v>
      </c>
      <c r="E12" s="32">
        <f>OperatingExpenses[[#This Row],[ACTUAL]]+(10^-6)*ROW(OperatingExpenses[[#This Row],[ACTUAL]])</f>
        <v>1275.000012</v>
      </c>
      <c r="F12" s="32">
        <f>OperatingExpenses[[#This Row],[ESTIMATED]]-OperatingExpenses[[#This Row],[ACTUAL]]</f>
        <v>25</v>
      </c>
      <c r="G12" s="9"/>
    </row>
    <row r="13" spans="1:7" ht="30" customHeight="1" x14ac:dyDescent="0.3">
      <c r="A13" s="3"/>
      <c r="B13" s="23" t="s">
        <v>4</v>
      </c>
      <c r="C13" s="32">
        <v>2000</v>
      </c>
      <c r="D13" s="32">
        <v>2200</v>
      </c>
      <c r="E13" s="32">
        <f>OperatingExpenses[[#This Row],[ACTUAL]]+(10^-6)*ROW(OperatingExpenses[[#This Row],[ACTUAL]])</f>
        <v>2200.0000129999999</v>
      </c>
      <c r="F13" s="32">
        <f>OperatingExpenses[[#This Row],[ESTIMATED]]-OperatingExpenses[[#This Row],[ACTUAL]]</f>
        <v>-200</v>
      </c>
      <c r="G13" s="9"/>
    </row>
    <row r="14" spans="1:7" ht="30" customHeight="1" x14ac:dyDescent="0.3">
      <c r="A14" s="3"/>
      <c r="B14" s="23" t="s">
        <v>36</v>
      </c>
      <c r="C14" s="32">
        <v>1000</v>
      </c>
      <c r="D14" s="32">
        <v>800</v>
      </c>
      <c r="E14" s="32">
        <f>OperatingExpenses[[#This Row],[ACTUAL]]+(10^-6)*ROW(OperatingExpenses[[#This Row],[ACTUAL]])</f>
        <v>800.00001399999996</v>
      </c>
      <c r="F14" s="32">
        <f>OperatingExpenses[[#This Row],[ESTIMATED]]-OperatingExpenses[[#This Row],[ACTUAL]]</f>
        <v>200</v>
      </c>
      <c r="G14" s="9"/>
    </row>
    <row r="15" spans="1:7" ht="30" customHeight="1" x14ac:dyDescent="0.3">
      <c r="A15" s="3"/>
      <c r="B15" s="23" t="s">
        <v>37</v>
      </c>
      <c r="C15" s="32">
        <v>4500</v>
      </c>
      <c r="D15" s="32">
        <v>4600</v>
      </c>
      <c r="E15" s="32">
        <f>OperatingExpenses[[#This Row],[ACTUAL]]+(10^-6)*ROW(OperatingExpenses[[#This Row],[ACTUAL]])</f>
        <v>4600.0000149999996</v>
      </c>
      <c r="F15" s="32">
        <f>OperatingExpenses[[#This Row],[ESTIMATED]]-OperatingExpenses[[#This Row],[ACTUAL]]</f>
        <v>-100</v>
      </c>
      <c r="G15" s="9"/>
    </row>
    <row r="16" spans="1:7" ht="30" customHeight="1" x14ac:dyDescent="0.3">
      <c r="A16" s="3"/>
      <c r="B16" s="23" t="s">
        <v>5</v>
      </c>
      <c r="C16" s="32">
        <v>800</v>
      </c>
      <c r="D16" s="32">
        <v>750</v>
      </c>
      <c r="E16" s="32">
        <f>OperatingExpenses[[#This Row],[ACTUAL]]+(10^-6)*ROW(OperatingExpenses[[#This Row],[ACTUAL]])</f>
        <v>750.00001599999996</v>
      </c>
      <c r="F16" s="32">
        <f>OperatingExpenses[[#This Row],[ESTIMATED]]-OperatingExpenses[[#This Row],[ACTUAL]]</f>
        <v>50</v>
      </c>
      <c r="G16" s="9"/>
    </row>
    <row r="17" spans="1:7" ht="30" customHeight="1" x14ac:dyDescent="0.3">
      <c r="A17" s="3"/>
      <c r="B17" s="23" t="s">
        <v>6</v>
      </c>
      <c r="C17" s="32">
        <v>400</v>
      </c>
      <c r="D17" s="32">
        <v>350</v>
      </c>
      <c r="E17" s="32">
        <f>OperatingExpenses[[#This Row],[ACTUAL]]+(10^-6)*ROW(OperatingExpenses[[#This Row],[ACTUAL]])</f>
        <v>350.00001700000001</v>
      </c>
      <c r="F17" s="32">
        <f>OperatingExpenses[[#This Row],[ESTIMATED]]-OperatingExpenses[[#This Row],[ACTUAL]]</f>
        <v>50</v>
      </c>
      <c r="G17" s="9"/>
    </row>
    <row r="18" spans="1:7" ht="30" customHeight="1" x14ac:dyDescent="0.3">
      <c r="A18" s="3"/>
      <c r="B18" s="23" t="s">
        <v>7</v>
      </c>
      <c r="C18" s="32">
        <v>4100</v>
      </c>
      <c r="D18" s="32">
        <v>4500</v>
      </c>
      <c r="E18" s="32">
        <f>OperatingExpenses[[#This Row],[ACTUAL]]+(10^-6)*ROW(OperatingExpenses[[#This Row],[ACTUAL]])</f>
        <v>4500.0000179999997</v>
      </c>
      <c r="F18" s="32">
        <f>OperatingExpenses[[#This Row],[ESTIMATED]]-OperatingExpenses[[#This Row],[ACTUAL]]</f>
        <v>-400</v>
      </c>
      <c r="G18" s="9"/>
    </row>
    <row r="19" spans="1:7" ht="30" customHeight="1" x14ac:dyDescent="0.3">
      <c r="A19" s="3"/>
      <c r="B19" s="23" t="s">
        <v>8</v>
      </c>
      <c r="C19" s="32">
        <v>350</v>
      </c>
      <c r="D19" s="32">
        <v>400</v>
      </c>
      <c r="E19" s="32">
        <f>OperatingExpenses[[#This Row],[ACTUAL]]+(10^-6)*ROW(OperatingExpenses[[#This Row],[ACTUAL]])</f>
        <v>400.00001900000001</v>
      </c>
      <c r="F19" s="32">
        <f>OperatingExpenses[[#This Row],[ESTIMATED]]-OperatingExpenses[[#This Row],[ACTUAL]]</f>
        <v>-50</v>
      </c>
      <c r="G19" s="9"/>
    </row>
    <row r="20" spans="1:7" ht="30" customHeight="1" x14ac:dyDescent="0.3">
      <c r="A20" s="3"/>
      <c r="B20" s="23" t="s">
        <v>9</v>
      </c>
      <c r="C20" s="32">
        <v>900</v>
      </c>
      <c r="D20" s="32">
        <v>840</v>
      </c>
      <c r="E20" s="32">
        <f>OperatingExpenses[[#This Row],[ACTUAL]]+(10^-6)*ROW(OperatingExpenses[[#This Row],[ACTUAL]])</f>
        <v>840.00001999999995</v>
      </c>
      <c r="F20" s="32">
        <f>OperatingExpenses[[#This Row],[ESTIMATED]]-OperatingExpenses[[#This Row],[ACTUAL]]</f>
        <v>60</v>
      </c>
      <c r="G20" s="9"/>
    </row>
    <row r="21" spans="1:7" ht="30" customHeight="1" x14ac:dyDescent="0.3">
      <c r="A21" s="3"/>
      <c r="B21" s="23" t="s">
        <v>10</v>
      </c>
      <c r="C21" s="32">
        <v>5000</v>
      </c>
      <c r="D21" s="32">
        <v>4500</v>
      </c>
      <c r="E21" s="32">
        <f>OperatingExpenses[[#This Row],[ACTUAL]]+(10^-6)*ROW(OperatingExpenses[[#This Row],[ACTUAL]])</f>
        <v>4500.0000209999998</v>
      </c>
      <c r="F21" s="32">
        <f>OperatingExpenses[[#This Row],[ESTIMATED]]-OperatingExpenses[[#This Row],[ACTUAL]]</f>
        <v>500</v>
      </c>
      <c r="G21" s="9"/>
    </row>
    <row r="22" spans="1:7" ht="30" customHeight="1" x14ac:dyDescent="0.3">
      <c r="A22" s="3"/>
      <c r="B22" s="23" t="s">
        <v>11</v>
      </c>
      <c r="C22" s="32">
        <v>3000</v>
      </c>
      <c r="D22" s="32">
        <v>3200</v>
      </c>
      <c r="E22" s="32">
        <f>OperatingExpenses[[#This Row],[ACTUAL]]+(10^-6)*ROW(OperatingExpenses[[#This Row],[ACTUAL]])</f>
        <v>3200.0000220000002</v>
      </c>
      <c r="F22" s="32">
        <f>OperatingExpenses[[#This Row],[ESTIMATED]]-OperatingExpenses[[#This Row],[ACTUAL]]</f>
        <v>-200</v>
      </c>
      <c r="G22" s="9"/>
    </row>
    <row r="23" spans="1:7" ht="30" customHeight="1" x14ac:dyDescent="0.3">
      <c r="A23" s="3"/>
      <c r="B23" s="23" t="s">
        <v>12</v>
      </c>
      <c r="C23" s="32">
        <v>250</v>
      </c>
      <c r="D23" s="32">
        <v>280</v>
      </c>
      <c r="E23" s="32">
        <f>OperatingExpenses[[#This Row],[ACTUAL]]+(10^-6)*ROW(OperatingExpenses[[#This Row],[ACTUAL]])</f>
        <v>280.000023</v>
      </c>
      <c r="F23" s="32">
        <f>OperatingExpenses[[#This Row],[ESTIMATED]]-OperatingExpenses[[#This Row],[ACTUAL]]</f>
        <v>-30</v>
      </c>
      <c r="G23" s="9"/>
    </row>
    <row r="24" spans="1:7" ht="30" customHeight="1" x14ac:dyDescent="0.3">
      <c r="A24" s="3"/>
      <c r="B24" s="23" t="s">
        <v>13</v>
      </c>
      <c r="C24" s="32">
        <v>1400</v>
      </c>
      <c r="D24" s="32">
        <v>1385</v>
      </c>
      <c r="E24" s="32">
        <f>OperatingExpenses[[#This Row],[ACTUAL]]+(10^-6)*ROW(OperatingExpenses[[#This Row],[ACTUAL]])</f>
        <v>1385.0000239999999</v>
      </c>
      <c r="F24" s="32">
        <f>OperatingExpenses[[#This Row],[ESTIMATED]]-OperatingExpenses[[#This Row],[ACTUAL]]</f>
        <v>15</v>
      </c>
      <c r="G24" s="9"/>
    </row>
    <row r="25" spans="1:7" ht="30" customHeight="1" x14ac:dyDescent="0.3">
      <c r="A25" s="3"/>
      <c r="B25" s="23" t="s">
        <v>0</v>
      </c>
      <c r="C25" s="32">
        <v>1000</v>
      </c>
      <c r="D25" s="32">
        <v>750</v>
      </c>
      <c r="E25" s="32">
        <f>OperatingExpenses[[#This Row],[ACTUAL]]+(10^-6)*ROW(OperatingExpenses[[#This Row],[ACTUAL]])</f>
        <v>750.00002500000005</v>
      </c>
      <c r="F25" s="32">
        <f>OperatingExpenses[[#This Row],[ESTIMATED]]-OperatingExpenses[[#This Row],[ACTUAL]]</f>
        <v>250</v>
      </c>
      <c r="G25" s="9"/>
    </row>
    <row r="26" spans="1:7" ht="30" customHeight="1" x14ac:dyDescent="0.25">
      <c r="B26" s="23" t="s">
        <v>44</v>
      </c>
      <c r="C26" s="22">
        <f>SUBTOTAL(109,OperatingExpenses[ESTIMATED])</f>
        <v>36000</v>
      </c>
      <c r="D26" s="22">
        <f>SUBTOTAL(109,OperatingExpenses[ACTUAL])</f>
        <v>35530</v>
      </c>
      <c r="E26" s="22"/>
      <c r="F26" s="22">
        <f>SUBTOTAL(109,OperatingExpenses[DIFFERENCE])</f>
        <v>470</v>
      </c>
    </row>
  </sheetData>
  <sheetProtection insertColumns="0" insertRows="0" deleteColumns="0" deleteRows="0" selectLockedCells="1" autoFilter="0"/>
  <dataConsolidate/>
  <mergeCells count="2">
    <mergeCell ref="B3:F3"/>
    <mergeCell ref="B2:F2"/>
  </mergeCells>
  <dataValidations count="6">
    <dataValidation allowBlank="1" showInputMessage="1" showErrorMessage="1" prompt="Company Name is automatically updated in this cell" sqref="B2" xr:uid="{00000000-0002-0000-0300-000003000000}"/>
    <dataValidation allowBlank="1" showInputMessage="1" showErrorMessage="1" prompt="Enter Operating Expenses in this column under this heading. Use heading filters to find specific entries" sqref="B5" xr:uid="{00000000-0002-0000-0300-000005000000}"/>
    <dataValidation allowBlank="1" showInputMessage="1" showErrorMessage="1" prompt="Enter Estimated amount in this column under this heading" sqref="C5" xr:uid="{00000000-0002-0000-0300-000006000000}"/>
    <dataValidation allowBlank="1" showInputMessage="1" showErrorMessage="1" prompt="Enter Actual amount in this column under this heading" sqref="D5" xr:uid="{00000000-0002-0000-0300-000007000000}"/>
    <dataValidation allowBlank="1" showInputMessage="1" showErrorMessage="1" prompt="This column is being used to automatically calculate the Top 5 Amounts" sqref="E5" xr:uid="{E12E1750-E7C0-4C25-BCE9-4F0B1EDE1F6B}"/>
    <dataValidation allowBlank="1" showInputMessage="1" showErrorMessage="1" prompt="Enter Monthly Operating Expense details in table below" sqref="A1" xr:uid="{8D666309-A1C1-4960-AFD8-9486C446679B}"/>
  </dataValidations>
  <printOptions horizontalCentered="1"/>
  <pageMargins left="0.25" right="0.25" top="0.75" bottom="0.75" header="0.3" footer="0.3"/>
  <pageSetup fitToHeight="0" orientation="portrait" r:id="rId1"/>
  <headerFooter differentFirst="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ackground xmlns="71af3243-3dd4-4a8d-8c0d-dd76da1f02a5">false</Background>
    <Status xmlns="71af3243-3dd4-4a8d-8c0d-dd76da1f02a5">Not started</Status>
    <_ip_UnifiedCompliancePolicyUIAction xmlns="http://schemas.microsoft.com/sharepoint/v3" xsi:nil="true"/>
    <Image xmlns="71af3243-3dd4-4a8d-8c0d-dd76da1f02a5">
      <Url xsi:nil="true"/>
      <Description xsi:nil="true"/>
    </Image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B45B3D-DAAC-444C-B6E4-7C3372DB8CC5}">
  <ds:schemaRefs>
    <ds:schemaRef ds:uri="http://schemas.microsoft.com/office/2006/metadata/properties"/>
    <ds:schemaRef ds:uri="http://schemas.microsoft.com/office/infopath/2007/PartnerControls"/>
    <ds:schemaRef ds:uri="71af3243-3dd4-4a8d-8c0d-dd76da1f02a5"/>
    <ds:schemaRef ds:uri="http://schemas.microsoft.com/sharepoint/v3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032D0CB1-1C63-4DAA-9324-0F92D54E1A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16621F-C62F-4A7E-B768-45703DD315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TM03458075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Monthly budget summary</vt:lpstr>
      <vt:lpstr>Income</vt:lpstr>
      <vt:lpstr>Personnel expenses</vt:lpstr>
      <vt:lpstr>Operating expenses</vt:lpstr>
      <vt:lpstr>BUDGET_Title</vt:lpstr>
      <vt:lpstr>ColumnTitle1</vt:lpstr>
      <vt:lpstr>COMPANY_NAME</vt:lpstr>
      <vt:lpstr>Income!Print_Titles</vt:lpstr>
      <vt:lpstr>'Operating expenses'!Print_Titles</vt:lpstr>
      <vt:lpstr>'Personnel expenses'!Print_Titles</vt:lpstr>
      <vt:lpstr>Title1</vt:lpstr>
      <vt:lpstr>Title2</vt:lpstr>
      <vt:lpstr>Title3</vt:lpstr>
      <vt:lpstr>Title4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Volodymyr Lytvynchyk</dc:creator>
  <cp:lastModifiedBy>Volodymyr Lytvynchyk</cp:lastModifiedBy>
  <dcterms:created xsi:type="dcterms:W3CDTF">2023-08-15T06:20:37Z</dcterms:created>
  <dcterms:modified xsi:type="dcterms:W3CDTF">2025-06-28T14:48:44Z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