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Repo\Watermark\GroupDocs.Watermark-for-.NET\Examples\Resources\SampleFiles\Documents\"/>
    </mc:Choice>
  </mc:AlternateContent>
  <bookViews>
    <workbookView xWindow="-120" yWindow="-120" windowWidth="20730" windowHeight="11160" activeTab="0"/>
  </bookViews>
  <sheets>
    <sheet name="Step 1. Describe Test System" sheetId="1" r:id="rId3"/>
    <sheet name="Step 2. Verify Assumptions" sheetId="2" r:id="rId4"/>
    <sheet name="Step 3. Results" sheetId="4" r:id="rId5"/>
    <sheet name="Detailed Calculations" sheetId="3" r:id="rId6"/>
  </sheets>
  <definedNames>
    <definedName name="AvgSalaryDeveloper">'Step 1. Describe Test System'!$B$9</definedName>
    <definedName name="AvgSalaryOperator">'Step 2. Verify Assumptions'!$C$9</definedName>
    <definedName name="AvgSalaryTechnician">'Step 2. Verify Assumptions'!#REF!</definedName>
    <definedName name="CostDevelopestExecutiveBuy">'Detailed Calculations'!$C$5</definedName>
    <definedName name="CostDevelopTestExecutiveBuild">'Detailed Calculations'!$C$4</definedName>
    <definedName name="CostDevelopTestExecutiveBuy">'Detailed Calculations'!$C$5</definedName>
    <definedName name="CostDevelopTrainingMaterialBuild">'Detailed Calculations'!$C$10</definedName>
    <definedName name="CostDevelopTrainingMaterialBuy">'Detailed Calculations'!$C$11</definedName>
    <definedName name="CostMaintainTestSystemRecurringBaseBuild">'Detailed Calculations'!$C$6</definedName>
    <definedName name="CostMaintainTestSystemRecurringBaseBuy">'Detailed Calculations'!$C$7</definedName>
    <definedName name="CostMaintainTestSystemRecurringLastBuild">'Detailed Calculations'!$C$8</definedName>
    <definedName name="CostMaintainTestSystemRecurringLastBuy">'Detailed Calculations'!$C$9</definedName>
    <definedName name="CostMaintainTestSystemTotalBuild">'Detailed Calculations'!$C$18</definedName>
    <definedName name="CostMaintainTestSystemTotalBuy">'Detailed Calculations'!$C$19</definedName>
    <definedName name="CostPerDayDeveloper">'Detailed Calculations'!$C$31</definedName>
    <definedName name="CostPerDayOperator">'Detailed Calculations'!$C$32</definedName>
    <definedName name="CostPerDayTechnician">'Detailed Calculations'!#REF!</definedName>
    <definedName name="CostPerTrainingBuild">'Detailed Calculations'!$C$37</definedName>
    <definedName name="CostPerTrainingBuy">'Detailed Calculations'!$C$38</definedName>
    <definedName name="CostReviseTrainingMaterialBuild">'Detailed Calculations'!$C$12</definedName>
    <definedName name="CostReviseTrainingMaterialBuy">'Detailed Calculations'!$C$13</definedName>
    <definedName name="CostReviseTrainingMaterialTotalBuild">'Detailed Calculations'!$C$20</definedName>
    <definedName name="CostReviseTrainingMaterialTotalBuy">'Detailed Calculations'!$C$21</definedName>
    <definedName name="CostSSP">'Step 2. Verify Assumptions'!$C$30</definedName>
    <definedName name="CostTestStandDeployment">'Step 2. Verify Assumptions'!$C$29</definedName>
    <definedName name="CostTestStandDevelopment">'Step 2. Verify Assumptions'!$C$28</definedName>
    <definedName name="CostTestStandTraining">'Step 2. Verify Assumptions'!$C$31</definedName>
    <definedName name="CostTrainingEmployeesBuild">'Detailed Calculations'!$C$14</definedName>
    <definedName name="CostTrainingEmployeesBuy">'Detailed Calculations'!$C$15</definedName>
    <definedName name="CostTrainingEmployeesInitialBuild">'Detailed Calculations'!$C$14</definedName>
    <definedName name="CostTrainingEmployeesInitialBuy">'Detailed Calculations'!$C$15</definedName>
    <definedName name="CostTrainingEmployeesRecurringBuild">'Detailed Calculations'!$C$16</definedName>
    <definedName name="CostTrainingEmployeesRecurringBuy">'Detailed Calculations'!$C$17</definedName>
    <definedName name="CostTrainingEmployeesTotalBuild">'Detailed Calculations'!$C$22</definedName>
    <definedName name="CostTrainingEmployeesTotalBuy">'Detailed Calculations'!$C$23</definedName>
    <definedName name="CostTrainingSetupAndPreparation">'Step 2. Verify Assumptions'!$C$18</definedName>
    <definedName name="DurationDeveloperTraining_hours">'Step 2. Verify Assumptions'!$C$15</definedName>
    <definedName name="DurationOperatorTraining_hours">'Step 2. Verify Assumptions'!#REF!</definedName>
    <definedName name="DurationTechnicianTraining_hours">'Step 2. Verify Assumptions'!#REF!</definedName>
    <definedName name="DurationTestStandTraining_hours">'Step 2. Verify Assumptions'!$C$16</definedName>
    <definedName name="FreqMaintenance_months">'Step 1. Describe Test System'!$B$11</definedName>
    <definedName name="FreqMaintenanceTestStand_months">'Step 2. Verify Assumptions'!#REF!</definedName>
    <definedName name="FreqTraining_months">'Step 1. Describe Test System'!$B$12</definedName>
    <definedName name="FreqTrainingRevisions_months">'Step 1. Describe Test System'!$B$13</definedName>
    <definedName name="IncreaseInMaintenance_percent">'Step 2. Verify Assumptions'!$C$22</definedName>
    <definedName name="IsFeature01">'Step 2. Verify Assumptions'!$C$36</definedName>
    <definedName name="IsFeature02">'Step 2. Verify Assumptions'!$C$37</definedName>
    <definedName name="IsFeature03">'Step 2. Verify Assumptions'!$C$38</definedName>
    <definedName name="IsFeature04">'Step 2. Verify Assumptions'!$C$39</definedName>
    <definedName name="IsFeature05">'Step 2. Verify Assumptions'!$C$40</definedName>
    <definedName name="IsFeature06">'Step 2. Verify Assumptions'!$C$41</definedName>
    <definedName name="IsFeature07">'Step 2. Verify Assumptions'!$C$42</definedName>
    <definedName name="IsFeature08">'Step 2. Verify Assumptions'!$C$43</definedName>
    <definedName name="IsFeature09">'Step 2. Verify Assumptions'!$C$44</definedName>
    <definedName name="IsFeature10">'Step 2. Verify Assumptions'!$C$46</definedName>
    <definedName name="IsFeature11">'Step 2. Verify Assumptions'!$C$47</definedName>
    <definedName name="IsFeature12">'Step 2. Verify Assumptions'!$C$48</definedName>
    <definedName name="IsNIHardwareUsed">'Step 1. Describe Test System'!#REF!</definedName>
    <definedName name="IsSalarySpecifiedByJob">'Step 2. Verify Assumptions'!$C$8</definedName>
    <definedName name="LifetimeTestSystem_years">'Step 1. Describe Test System'!$B$10</definedName>
    <definedName name="NumDevelopmentLanguages">'Step 1. Describe Test System'!$B$14</definedName>
    <definedName name="NumMaintenances_year">'Detailed Calculations'!$C$39</definedName>
    <definedName name="NumTestDevelopers">'Step 1. Describe Test System'!$B$7</definedName>
    <definedName name="NumTestOperators">'Step 1. Describe Test System'!$B$8</definedName>
    <definedName name="NumTestSystems">'Step 1. Describe Test System'!$B$6</definedName>
    <definedName name="NumTestTechs">'Step 1. Describe Test System'!#REF!</definedName>
    <definedName name="NumTrainingRevs_year">'Detailed Calculations'!$C$35</definedName>
    <definedName name="NumTrainins_year">'Detailed Calculations'!$C$36</definedName>
    <definedName name="NumWorkDays">'Step 2. Verify Assumptions'!$C$10</definedName>
    <definedName name="RecurringCostBuild">'Detailed Calculations'!$C$26</definedName>
    <definedName name="RecurringCostBuy">'Detailed Calculations'!$C$27</definedName>
    <definedName name="TimeCustomizeTestStandFeature01_days">'Step 2. Verify Assumptions'!$E$36</definedName>
    <definedName name="TimeCustomizeTestStandFeature02_days">'Step 2. Verify Assumptions'!$E$37</definedName>
    <definedName name="TimeCustomizeTestStandFeature03_days">'Step 2. Verify Assumptions'!$E$38</definedName>
    <definedName name="TimeCustomizeTestStandFeature04_days">'Step 2. Verify Assumptions'!$E$39</definedName>
    <definedName name="TimeCustomizeTestStandFeature05_days">'Step 2. Verify Assumptions'!$E$40</definedName>
    <definedName name="TimeCustomizeTestStandFeature06_days">'Step 2. Verify Assumptions'!$E$41</definedName>
    <definedName name="TimeCustomizeTestStandFeature07_days">'Step 2. Verify Assumptions'!$E$42</definedName>
    <definedName name="TimeCustomizeTestStandFeature08_days">'Step 2. Verify Assumptions'!$E$43</definedName>
    <definedName name="TimeCustomizeTestStandFeature09_days">'Step 2. Verify Assumptions'!$E$44</definedName>
    <definedName name="TimeCustomizeTestStandFeature10_days">'Step 2. Verify Assumptions'!$E$46</definedName>
    <definedName name="TimeCustomizeTestStandFeature11_days">'Step 2. Verify Assumptions'!$E$47</definedName>
    <definedName name="TimeCustomizeTestStandFeature12_days">'Step 2. Verify Assumptions'!$E$48</definedName>
    <definedName name="TimeFeature01_days">'Step 2. Verify Assumptions'!$D$36</definedName>
    <definedName name="TimeFeature02_days">'Step 2. Verify Assumptions'!$D$37</definedName>
    <definedName name="TimeFeature03_days">'Step 2. Verify Assumptions'!$D$38</definedName>
    <definedName name="TimeFeature04_days">'Step 2. Verify Assumptions'!$D$39</definedName>
    <definedName name="TimeFeature05_days">'Step 2. Verify Assumptions'!$D$40</definedName>
    <definedName name="TimeFeature06_days">'Step 2. Verify Assumptions'!$D$41</definedName>
    <definedName name="TimeFeature07_days">'Step 2. Verify Assumptions'!$D$42</definedName>
    <definedName name="TimeFeature08_days">'Step 2. Verify Assumptions'!$D$43</definedName>
    <definedName name="TimeFeature09_days">'Step 2. Verify Assumptions'!$D$44</definedName>
    <definedName name="TimeFeature09PerLanguage_days">'Step 2. Verify Assumptions'!$D$45</definedName>
    <definedName name="TimeFeature10_days">'Step 2. Verify Assumptions'!$D$46</definedName>
    <definedName name="TimeFeature11_days">'Step 2. Verify Assumptions'!$D$47</definedName>
    <definedName name="TimeFeature12_days">'Step 2. Verify Assumptions'!$D$48</definedName>
    <definedName name="TimeSpentInMaintenanceBuild_percent">'Step 2. Verify Assumptions'!$C$23</definedName>
    <definedName name="TimeSpentInMaintenanceBuy_percent">'Step 2. Verify Assumptions'!$C$24</definedName>
    <definedName name="TimeToDevelopTestSystem">'Detailed Calculations'!$C$33</definedName>
    <definedName name="TimeToDevelopTestSystemBuild">'Detailed Calculations'!$C$33</definedName>
    <definedName name="TimeToDevelopTestSystemBuy">'Detailed Calculations'!$C$34</definedName>
    <definedName name="TimeToDevelopTraining_days">'Step 2. Verify Assumptions'!$C$14</definedName>
    <definedName name="TimeToDevelopTraining_hours">'Step 2. Verify Assumptions'!$C$14</definedName>
    <definedName name="TimeToReviseTraining_days">'Step 2. Verify Assumptions'!$C$17</definedName>
    <definedName name="TimeToReviseTraining_hours">'Step 2. Verify Assumptions'!$C$17</definedName>
    <definedName name="TotalCostBuild">'Detailed Calculations'!$C$28</definedName>
    <definedName name="TotalCostBuy">'Detailed Calculations'!$C$29</definedName>
    <definedName name="UpFrontCostBuild">'Detailed Calculations'!$C$24</definedName>
    <definedName name="UpFrontCostBuy">'Detailed Calculations'!$C$25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<sst xmlns="http://schemas.openxmlformats.org/spreadsheetml/2006/main" count="158" uniqueCount="144">
  <si>
    <t>Question</t>
  </si>
  <si>
    <t>Value</t>
  </si>
  <si>
    <t>Average Salary of Test Operator (in USD)</t>
  </si>
  <si>
    <t>Feature 01: Test Sequencing Development Environment (Y/N)</t>
  </si>
  <si>
    <t>Feature 02: Custom Operator Interface (Y/N)</t>
  </si>
  <si>
    <t>Feature 04: Database Logging (Y/N)</t>
  </si>
  <si>
    <t>Feature 05: Report Generation (Y/N)</t>
  </si>
  <si>
    <t>Feature 06: User Management (Y/N)</t>
  </si>
  <si>
    <t>Feature 07: Parallel Testing (Y/N)</t>
  </si>
  <si>
    <t>Feature 08: Unit (Serial Number) Tracking (Y/N)</t>
  </si>
  <si>
    <t>Feature 09: Interface to Coding Languages (Y/N)</t>
  </si>
  <si>
    <t>Feature 10: Deployment Tool (Y/N)</t>
  </si>
  <si>
    <t>Cost of NI TestStand Development License (in USD)</t>
  </si>
  <si>
    <t>Cost of NI TestStand Deployment License (in USD)</t>
  </si>
  <si>
    <t>Cost of SSP Renewal (in USD)</t>
  </si>
  <si>
    <t>Cost of NI TestStand Training Course (in USD)</t>
  </si>
  <si>
    <t>Number of Work Days per year</t>
  </si>
  <si>
    <t>Calculation</t>
  </si>
  <si>
    <t>Developing a Test Executive - Build</t>
  </si>
  <si>
    <t>Developing a Test Executive - Buy</t>
  </si>
  <si>
    <t>Developing Training Material - Build</t>
  </si>
  <si>
    <t>Developing Training Material - Buy</t>
  </si>
  <si>
    <t>Total Cost - Build</t>
  </si>
  <si>
    <t>Total Cost - Buy</t>
  </si>
  <si>
    <t>Up Front Costs - Build</t>
  </si>
  <si>
    <t>Up Front Costs - Buy</t>
  </si>
  <si>
    <t>Recurring Costs - Build</t>
  </si>
  <si>
    <t>Recurring Costs - Buy</t>
  </si>
  <si>
    <t>Cost Per Developer Per Day</t>
  </si>
  <si>
    <t>Cost Per Operator Per Day</t>
  </si>
  <si>
    <t>Time to Develop Test System (Man Days)</t>
  </si>
  <si>
    <t>Number of Training Revisions (per Year)</t>
  </si>
  <si>
    <t>Number of Trainings (per Year)</t>
  </si>
  <si>
    <t>AvgSalaryDeveloper/NumWorkDays</t>
  </si>
  <si>
    <t>AvgSalaryOperator/NumWorkDays</t>
  </si>
  <si>
    <t>Time to Customize TestStand (Man Days)</t>
  </si>
  <si>
    <t>CostPerDayDeveloper * TimeToDevelopTraining_days</t>
  </si>
  <si>
    <t>CostPerDayDeveloper * TimeToReviseTraining_days * NumTrainingRevs_year</t>
  </si>
  <si>
    <t>Cost Per Training - Build</t>
  </si>
  <si>
    <t>Cost Per Training - Buy</t>
  </si>
  <si>
    <t>CostPerTrainingBuild</t>
  </si>
  <si>
    <t>CostPerTrainingBuy</t>
  </si>
  <si>
    <t>Training Employees (Initial) - Build</t>
  </si>
  <si>
    <t>Training Employees (Initial) - Buy</t>
  </si>
  <si>
    <t>Training Employees (Recurring) - Build</t>
  </si>
  <si>
    <t>Training Employees (Recurring) - Buy</t>
  </si>
  <si>
    <t>CostPerTrainingBuild * NumTrainins_year</t>
  </si>
  <si>
    <t>CostPerTrainingBuy * NumTrainins_year</t>
  </si>
  <si>
    <t>CostDevelopTestExecutiveBuild + CostDevelopTrainingMaterialBuild + CostTrainingEmployeesInitialBuild</t>
  </si>
  <si>
    <t>CostDevelopTestExecutiveBuy + CostTrainingEmployeesInitialBuy</t>
  </si>
  <si>
    <t>Number of Maintenance (per year)</t>
  </si>
  <si>
    <t>TimeToDevelopTestSystem * CostPerDayDeveloper * TimeSpentInMaintenanceBuild_percent / 100 * NumMaintenances_year</t>
  </si>
  <si>
    <t>Cost to Build</t>
  </si>
  <si>
    <t>Cost to Buy</t>
  </si>
  <si>
    <t>Savings</t>
  </si>
  <si>
    <t>Test System Development</t>
  </si>
  <si>
    <t>Test System Maintenance</t>
  </si>
  <si>
    <t>Training Revisions</t>
  </si>
  <si>
    <t>Total</t>
  </si>
  <si>
    <t>Training Costs</t>
  </si>
  <si>
    <t>Development &amp; Maintenance Costs</t>
  </si>
  <si>
    <t>Developing Training Material</t>
  </si>
  <si>
    <t>Training Employees</t>
  </si>
  <si>
    <t>Training Employees Total - Build</t>
  </si>
  <si>
    <t>Training Employees Total - Buy</t>
  </si>
  <si>
    <t>CostTrainingEmployeesInitialBuy + CostTrainingEmployeesRecurringBuy * LifetimeTestSystem_years</t>
  </si>
  <si>
    <t>CostTrainingEmployeesInitialBuild + CostTrainingEmployeesRecurringBuild * LifetimeTestSystem_years</t>
  </si>
  <si>
    <t>Maintaining Test System (Recurring) - Build</t>
  </si>
  <si>
    <t>Maintaining Test System (Recurring) - Buy</t>
  </si>
  <si>
    <t>Revising Training Material (Recurring) - Build</t>
  </si>
  <si>
    <t>Revising Training Material (Recurring) - Buy</t>
  </si>
  <si>
    <t>Maintaining Test System (Total) - Build</t>
  </si>
  <si>
    <t>Maintaining Test System (Total) - Buy</t>
  </si>
  <si>
    <t>Revising Training Material (Total) - Build</t>
  </si>
  <si>
    <t>Revising Training Material (Total) - Buy</t>
  </si>
  <si>
    <t>CostReviseTrainingMaterialBuild * LifetimeTestSystem_years</t>
  </si>
  <si>
    <t>CostReviseTrainingMaterialBuy * LifetimeTestSystem_years</t>
  </si>
  <si>
    <t>UpFrontCostBuild + RecurringCostBuild * LifetimeTestSystem_years</t>
  </si>
  <si>
    <t>UpFrontCostBuy + RecurringCostBuy * LifetimeTestSystem_years</t>
  </si>
  <si>
    <t>Year</t>
  </si>
  <si>
    <t>Build</t>
  </si>
  <si>
    <t>Buy</t>
  </si>
  <si>
    <t>Feature 11: Localization (Y/N)</t>
  </si>
  <si>
    <t>Feature 12: Documentation (Y/N)</t>
  </si>
  <si>
    <t>Feature 03: Sequence Execution Engine (Y/N)</t>
  </si>
  <si>
    <t>Maintaining Test System (Last Recurring) - Build</t>
  </si>
  <si>
    <t>Maintaining Test System (Last Recurring) - Buy</t>
  </si>
  <si>
    <t>CostMaintainTestSystemRecurringBaseBuild * ((1 + IncreaseInMaintenance_percent/100) ^ (LifetimeTestSystem_years-1))</t>
  </si>
  <si>
    <t>CostMaintainTestSystemRecurringBaseBuy * ((1 + IncreaseInMaintenance_percent/100) ^ (LifetimeTestSystem_years-1))</t>
  </si>
  <si>
    <t>(TimeToDevelopTestSystem * CostPerDayDeveloper * TimeSpentInMaintenanceBuy_percent / 100 * NumMaintenances_year) + (CostSSP * NumTestDevelopers)</t>
  </si>
  <si>
    <t>Baseline</t>
  </si>
  <si>
    <t>TimeToDevelopTestSystemBuild * CostPerDayDeveloper</t>
  </si>
  <si>
    <t>(NumTestDevelopers * CostTestStandDevelopment) + (NumTestSystems * CostTestStandDeployment) + (TimeToDevelopTestSystemBuy*CostPerDayDeveloper)</t>
  </si>
  <si>
    <t>CostMaintainTestSystemRecurringBaseBuild*((1-(1+IncreaseInMaintenance_percent/100)^LifetimeTestSystem_years)/(1-(1+IncreaseInMaintenance_percent/</t>
  </si>
  <si>
    <t>CostMaintainTestSystemRecurringBaseBuy*((1-(1+IncreaseInMaintenance_percent/100)^LifetimeTestSystem_years)/(1-(1+IncreaseInMaintenance_percent/100)</t>
  </si>
  <si>
    <t>CostMaintainTestSystemRecurringBaseBuild + CostReviseTrainingMaterialBuild + CostTrainingEmployeesRecurringBuild</t>
  </si>
  <si>
    <t>CostMaintainTestSystemRecurringBaseBuy + CostTrainingEmployeesRecurringBuy</t>
  </si>
  <si>
    <t>(IsFeature01*TimeCustomizeTestStandFeature01_days) + (IsFeature02*TimeCustomizeTestStandFeature02_days) + (IsFeature03*</t>
  </si>
  <si>
    <t>IF(FreqTrainingRevisions_months &lt;&gt; 0, 12/FreqTrainingRevisions_months, 0)</t>
  </si>
  <si>
    <t>IF(FreqMaintenance_months &lt;&gt; 0, 12 / FreqMaintenance_months, 0)</t>
  </si>
  <si>
    <t>IF(FreqTraining_months &lt;&gt; 0, 12/FreqTraining_months, 0)</t>
  </si>
  <si>
    <t>(IsFeature01*TimeFeature01_days) + (IsFeature02*TimeFeature02_days) + (IsFeature03*TimeFeature03_days) + (IsFeature04*TimeFeature04_days) + (IsFeature05*TimeFeature05_days) + (IsFeature06*TimeFeature06_days) + (IsFeature07*TimeFeature07_days) + (IsFeature08*TimeFeature08_days) + (IsFeature09*(TimeFeature09_days+TimeFeature09PerLanguage_days*(NumDevelopmentLanguages-1))) + (IsFeature10*TimeFeature10_days) + (IsFeature11*TimeFeature11_days) + (IsFeature12*TimeFeature12_days)</t>
  </si>
  <si>
    <t>((NumTestDevelopers+1) * CostPerDayDeveloper * DurationDeveloperTraining_hours / 8) + CostTrainingSetupAndPreparation</t>
  </si>
  <si>
    <t>(NumTestDevelopers * CostTestStandTraining) + (NumTestDevelopers * CostPerDayDeveloper * DurationTestStandTraining_hours / 8)</t>
  </si>
  <si>
    <t>Test Executive Build vs. Buy Calculator</t>
  </si>
  <si>
    <t>Answer</t>
  </si>
  <si>
    <t>View and verify assumptions</t>
  </si>
  <si>
    <t>Go directly to results</t>
  </si>
  <si>
    <r>
      <t xml:space="preserve">Number of Deployed Test Systems
</t>
    </r>
    <r>
      <rPr>
        <i/>
        <sz val="10"/>
        <color theme="1" tint="0.349990010261536"/>
        <rFont val="Calibri"/>
        <family val="2"/>
        <scheme val="minor"/>
      </rPr>
      <t>The number of stations that the test executive and test code will be deployed and running on</t>
    </r>
  </si>
  <si>
    <r>
      <t>Number of Test Developers</t>
    </r>
    <r>
      <rPr>
        <sz val="11"/>
        <color theme="1" tint="0.349990010261536"/>
        <rFont val="Calibri"/>
        <family val="2"/>
        <scheme val="minor"/>
      </rPr>
      <t xml:space="preserve">
</t>
    </r>
    <r>
      <rPr>
        <i/>
        <sz val="10"/>
        <color theme="1" tint="0.349990010261536"/>
        <rFont val="Calibri"/>
        <family val="2"/>
        <scheme val="minor"/>
      </rPr>
      <t>The number of developers that will be developing (or customizing) the test executive and writing the test code</t>
    </r>
  </si>
  <si>
    <r>
      <t xml:space="preserve">Number of Test Operators
</t>
    </r>
    <r>
      <rPr>
        <i/>
        <sz val="10"/>
        <color theme="1" tint="0.349990010261536"/>
        <rFont val="Calibri"/>
        <family val="2"/>
        <scheme val="minor"/>
      </rPr>
      <t>The number of operators that will be performing  the tests on the test stations</t>
    </r>
  </si>
  <si>
    <r>
      <t xml:space="preserve">Average Salary of Test Developer (in US Dollars)
</t>
    </r>
    <r>
      <rPr>
        <i/>
        <sz val="10"/>
        <color theme="1" tint="0.349990010261536"/>
        <rFont val="Calibri"/>
        <family val="2"/>
        <scheme val="minor"/>
      </rPr>
      <t>The average annual salary of a test developer in US Dollars</t>
    </r>
  </si>
  <si>
    <r>
      <t xml:space="preserve">Estimated Lifetime of Test System (in Years)
</t>
    </r>
    <r>
      <rPr>
        <i/>
        <sz val="10"/>
        <color theme="1" tint="0.349990010261536"/>
        <rFont val="Calibri"/>
        <family val="2"/>
        <scheme val="minor"/>
      </rPr>
      <t>The number of years the test system is expected to used and maintained over</t>
    </r>
  </si>
  <si>
    <r>
      <t xml:space="preserve">Frequency of Test Executive Maintenance &amp; Updates (in Months)
</t>
    </r>
    <r>
      <rPr>
        <i/>
        <sz val="10"/>
        <color theme="1" tint="0.349990010261536"/>
        <rFont val="Calibri"/>
        <family val="2"/>
        <scheme val="minor"/>
      </rPr>
      <t>How often in months maintenance needs to be performed on the test executive. For example - bug fixes, adding functionality or compatibility issues (new OS, drivers, etc).</t>
    </r>
  </si>
  <si>
    <r>
      <t xml:space="preserve">Frequency of Employee Training (in Months)
</t>
    </r>
    <r>
      <rPr>
        <i/>
        <sz val="10"/>
        <color theme="1" tint="0.349990010261536"/>
        <rFont val="Calibri"/>
        <family val="2"/>
        <scheme val="minor"/>
      </rPr>
      <t>How often in months developers are trained in the test executive</t>
    </r>
  </si>
  <si>
    <r>
      <t xml:space="preserve">Frequency of Training Material Revisions (in Months)
</t>
    </r>
    <r>
      <rPr>
        <i/>
        <sz val="10"/>
        <color theme="1" tint="0.349990010261536"/>
        <rFont val="Calibri"/>
        <family val="2"/>
        <scheme val="minor"/>
      </rPr>
      <t>How often in months the training material is updated to correct mistakes or reflect updates in the test executive.</t>
    </r>
  </si>
  <si>
    <r>
      <t xml:space="preserve">Test Development Languages Used
</t>
    </r>
    <r>
      <rPr>
        <i/>
        <sz val="10"/>
        <color theme="1" tint="0.349990010261536"/>
        <rFont val="Calibri"/>
        <family val="2"/>
        <scheme val="minor"/>
      </rPr>
      <t>The number of programming languages expected to be supported by the test executive for writing test code</t>
    </r>
  </si>
  <si>
    <t>Next Step:</t>
  </si>
  <si>
    <t>Part A: Employee Salary</t>
  </si>
  <si>
    <t>Salary Specified Individually by Job Type? (Y/N)</t>
  </si>
  <si>
    <t>Part B: Training</t>
  </si>
  <si>
    <t>Part C: Maintenance</t>
  </si>
  <si>
    <t>Part D: COTS (NI TestStand) Pricing</t>
  </si>
  <si>
    <t>Part E: Test Executive Feature Set</t>
  </si>
  <si>
    <r>
      <t xml:space="preserve">Time required to develop training material (in man days)
</t>
    </r>
    <r>
      <rPr>
        <i/>
        <sz val="10"/>
        <color theme="1" tint="0.349990010261536"/>
        <rFont val="Calibri"/>
        <family val="2"/>
        <scheme val="minor"/>
      </rPr>
      <t>Number of days to create training presentations, training documents, exercises, demos, etc for using the test executive</t>
    </r>
  </si>
  <si>
    <r>
      <t xml:space="preserve">Duration of developer training (in man hours)
</t>
    </r>
    <r>
      <rPr>
        <i/>
        <sz val="10"/>
        <color theme="1" tint="0.349990010261536"/>
        <rFont val="Calibri"/>
        <family val="2"/>
        <scheme val="minor"/>
      </rPr>
      <t>Number of hours to train a developer on the test executive using the training material</t>
    </r>
  </si>
  <si>
    <r>
      <t>Duration of TestStand Developer Training (in man hours)</t>
    </r>
    <r>
      <rPr>
        <i/>
        <sz val="10"/>
        <color theme="1" tint="0.349990010261536"/>
        <rFont val="Calibri"/>
        <family val="2"/>
        <scheme val="minor"/>
      </rPr>
      <t xml:space="preserve">
Number of hours to train a developer on TestStand with the NI TestStand Course</t>
    </r>
  </si>
  <si>
    <r>
      <t xml:space="preserve">Cost of Training setup, computers, materials, etc (in USD)
</t>
    </r>
    <r>
      <rPr>
        <i/>
        <sz val="10"/>
        <color theme="1" tint="0.349990010261536"/>
        <rFont val="Calibri"/>
        <family val="2"/>
        <scheme val="minor"/>
      </rPr>
      <t>Total cost of expenses relating to the logistics of training like renting a room, laptops with images for exercises, print outs of training material, etc</t>
    </r>
  </si>
  <si>
    <r>
      <t xml:space="preserve">Time required to revise training (in man days)
</t>
    </r>
    <r>
      <rPr>
        <i/>
        <sz val="10"/>
        <color theme="1" tint="0.349990010261536"/>
        <rFont val="Calibri"/>
        <family val="2"/>
        <scheme val="minor"/>
      </rPr>
      <t>Number of days to update training material to include new functionality of the test executive, fix errors in the training material, etc.</t>
    </r>
  </si>
  <si>
    <r>
      <t xml:space="preserve">Increase in Maintenance (YOY as percentage)
</t>
    </r>
    <r>
      <rPr>
        <i/>
        <sz val="10"/>
        <color theme="1" tint="0.349990010261536"/>
        <rFont val="Calibri"/>
        <family val="2"/>
        <scheme val="minor"/>
      </rPr>
      <t>Increase in the cost / duration of performing routine maintenance and updates on the test executive each year</t>
    </r>
  </si>
  <si>
    <r>
      <t xml:space="preserve">Percentage of Time Spent in Maintenance - Build
</t>
    </r>
    <r>
      <rPr>
        <i/>
        <sz val="10"/>
        <color theme="1" tint="0.349990010261536"/>
        <rFont val="Calibri"/>
        <family val="2"/>
        <scheme val="minor"/>
      </rPr>
      <t>Compared to the time taken to develop the test executive, percentage of time spent on one routine maintenance</t>
    </r>
  </si>
  <si>
    <r>
      <t xml:space="preserve">Percentage of Time Spent in Maintenance - Buy
</t>
    </r>
    <r>
      <rPr>
        <i/>
        <sz val="10"/>
        <color theme="1" tint="0.349990010261536"/>
        <rFont val="Calibri"/>
        <family val="2"/>
        <scheme val="minor"/>
      </rPr>
      <t>Compared to the time taken to develop the test executive, percentage of time spent on one routine maintenance</t>
    </r>
  </si>
  <si>
    <t>Feature</t>
  </si>
  <si>
    <t>Feature 09: Additional time for each language</t>
  </si>
  <si>
    <t>N/A</t>
  </si>
  <si>
    <t>Time to Implement (in days)</t>
  </si>
  <si>
    <t>Required 
Feature? (Y/N)</t>
  </si>
  <si>
    <t>View Results</t>
  </si>
  <si>
    <t>Formula</t>
  </si>
  <si>
    <t>Estimated Savings: Over the lifetime of the test system</t>
  </si>
  <si>
    <t>Step 1: Answer the following questions (fill out the light blue cells) describing your test system</t>
  </si>
  <si>
    <t>Step 2: The following are assumptions used to calculate the total costs of building and buying a test executive. You can modify our assumptions by changing the values in the light blue cells</t>
  </si>
  <si>
    <t>Note: Answers to Yes/No (Y/N) type questions are either 0 (indicating no) or 1 (indicating yes)</t>
  </si>
  <si>
    <t>Estimated Savings: Over the first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</si>
</sst>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u val="single"/>
      <sz val="11"/>
      <color theme="10"/>
      <name val="Calibri"/>
      <family val="2"/>
    </font>
    <font>
      <i/>
      <sz val="10"/>
      <color theme="1" tint="0.349990010261536"/>
      <name val="Calibri"/>
      <family val="2"/>
      <scheme val="minor"/>
    </font>
    <font>
      <sz val="11"/>
      <color theme="1" tint="0.349990010261536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22"/>
      <color theme="0"/>
      <name val="Arial"/>
      <family val="2"/>
    </font>
    <font>
      <b/>
      <i/>
      <sz val="16"/>
      <color rgb="FF065FA3"/>
      <name val="Calibri"/>
      <family val="2"/>
      <scheme val="minor"/>
    </font>
    <font>
      <sz val="11"/>
      <color rgb="FF065FA3"/>
      <name val="Calibri"/>
      <family val="2"/>
      <scheme val="minor"/>
    </font>
    <font>
      <b/>
      <i/>
      <sz val="11"/>
      <color rgb="FF065FA3"/>
      <name val="Calibri"/>
      <family val="2"/>
      <scheme val="minor"/>
    </font>
    <font>
      <sz val="14"/>
      <color theme="1" tint="0.35"/>
      <name val="Calibri"/>
      <family val="2"/>
      <scheme val="minor"/>
    </font>
    <font>
      <sz val="9"/>
      <color theme="1" tint="0.3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0499799996614456"/>
        <bgColor indexed="64"/>
      </patternFill>
    </fill>
    <fill>
      <patternFill patternType="solid">
        <fgColor rgb="FFC1D7E8"/>
        <bgColor indexed="64"/>
      </patternFill>
    </fill>
    <fill>
      <patternFill patternType="solid">
        <fgColor rgb="FF065FA3"/>
        <bgColor indexed="64"/>
      </patternFill>
    </fill>
    <fill>
      <patternFill patternType="solid">
        <fgColor theme="0" tint="-0.149990007281303"/>
        <bgColor indexed="64"/>
      </patternFill>
    </fill>
    <fill>
      <patternFill patternType="solid">
        <fgColor theme="6" tint="0.599990010261536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 style="hair">
        <color auto="1"/>
      </left>
      <right/>
      <top/>
      <bottom style="hair">
        <color auto="1"/>
      </bottom>
    </border>
    <border>
      <left/>
      <right/>
      <top/>
      <bottom style="hair">
        <color auto="1"/>
      </bottom>
    </border>
    <border>
      <left/>
      <right style="hair">
        <color auto="1"/>
      </right>
      <top style="hair">
        <color auto="1"/>
      </top>
      <bottom style="hair">
        <color auto="1"/>
      </bottom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 applyNumberFormat="0" applyFill="0" applyBorder="0">
      <alignment/>
      <protection locked="0"/>
    </xf>
  </cellStyleXfs>
  <cellXfs count="47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4" fillId="2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vertical="top"/>
    </xf>
    <xf numFmtId="0" fontId="3" fillId="4" borderId="1" xfId="0" applyFont="1" applyFill="1" applyBorder="1"/>
    <xf numFmtId="0" fontId="2" fillId="0" borderId="0" xfId="0" applyFont="1" applyAlignment="1">
      <alignment horizontal="left"/>
    </xf>
    <xf numFmtId="0" fontId="5" fillId="0" borderId="0" xfId="20" applyFill="1" applyBorder="1" applyAlignment="1" applyProtection="1">
      <alignment/>
      <protection/>
    </xf>
    <xf numFmtId="0" fontId="0" fillId="5" borderId="1" xfId="0" applyFill="1" applyBorder="1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left" vertical="top"/>
    </xf>
    <xf numFmtId="10" fontId="3" fillId="4" borderId="1" xfId="0" applyNumberFormat="1" applyFont="1" applyFill="1" applyBorder="1" applyAlignment="1">
      <alignment horizontal="center" vertical="top"/>
    </xf>
    <xf numFmtId="164" fontId="3" fillId="4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0" fontId="2" fillId="3" borderId="1" xfId="0" applyNumberFormat="1" applyFont="1" applyFill="1" applyBorder="1" applyAlignment="1">
      <alignment horizontal="center" vertical="top"/>
    </xf>
    <xf numFmtId="0" fontId="8" fillId="0" borderId="0" xfId="0" applyFont="1" applyAlignment="1">
      <alignment horizontal="left" vertical="top" wrapText="1"/>
    </xf>
    <xf numFmtId="0" fontId="3" fillId="4" borderId="2" xfId="0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3" fillId="4" borderId="5" xfId="0" applyFont="1" applyFill="1" applyBorder="1" applyAlignment="1">
      <alignment vertical="top"/>
    </xf>
    <xf numFmtId="0" fontId="11" fillId="0" borderId="0" xfId="0" applyFont="1"/>
    <xf numFmtId="0" fontId="10" fillId="0" borderId="0" xfId="0" applyFont="1" applyAlignment="1">
      <alignment vertical="top"/>
    </xf>
    <xf numFmtId="0" fontId="12" fillId="0" borderId="0" xfId="0" applyFont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indent="3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/>
    <xf numFmtId="164" fontId="0" fillId="2" borderId="1" xfId="0" applyNumberFormat="1" applyFill="1" applyBorder="1" applyAlignment="1">
      <alignment horizontal="left"/>
    </xf>
    <xf numFmtId="10" fontId="0" fillId="2" borderId="1" xfId="0" applyNumberFormat="1" applyFill="1" applyBorder="1" applyAlignment="1">
      <alignment horizontal="center"/>
    </xf>
    <xf numFmtId="0" fontId="12" fillId="0" borderId="0" xfId="0" applyFont="1"/>
    <xf numFmtId="164" fontId="0" fillId="2" borderId="1" xfId="0" applyNumberFormat="1" applyFill="1" applyBorder="1"/>
    <xf numFmtId="0" fontId="0" fillId="3" borderId="0" xfId="0" applyFill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9" fillId="4" borderId="0" xfId="0" applyFont="1" applyFill="1" applyAlignment="1">
      <alignment horizontal="left"/>
    </xf>
    <xf numFmtId="0" fontId="3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4" borderId="2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yperlink" xfId="20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6" Type="http://schemas.openxmlformats.org/officeDocument/2006/relationships/worksheet" Target="worksheets/sheet4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2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theme" Target="theme/theme1.xml" /><Relationship Id="rId8" Type="http://schemas.openxmlformats.org/officeDocument/2006/relationships/calcChain" Target="calcChain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9525">
          <a:noFill/>
        </a:ln>
        <a:effectLst/>
      </c:spPr>
      <c:txPr>
        <a:bodyPr vert="horz" rot="0" spcFirstLastPara="1" vertOverflow="ellipsis" anchor="ctr" anchorCtr="1" wrap="square"/>
        <a:lstStyle/>
        <a:p>
          <a:pPr>
            <a:defRPr lang="en-US" sz="1400" b="0" i="0" u="none" baseline="0" kern="120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525">
              <a:noFill/>
            </a:ln>
            <a:effectLst/>
          </c:spPr>
          <c:invertIfNegative val="0"/>
          <c:val>
            <c:numRef>
              <c:f>'Step 1. Describe Test System'!$A$21:$A$30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C-4838-8900-B547C0B582BD}"/>
            </c:ext>
          </c:extLst>
        </c:ser>
        <c:ser>
          <c:idx val="1"/>
          <c:order val="1"/>
          <c:spPr>
            <a:solidFill>
              <a:schemeClr val="accent2"/>
            </a:solidFill>
            <a:ln w="9525">
              <a:noFill/>
            </a:ln>
            <a:effectLst/>
          </c:spPr>
          <c:invertIfNegative val="0"/>
          <c:val>
            <c:numRef>
              <c:f>'Step 1. Describe Test System'!$B$21:$B$30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1-45B2-B6E1-BD9A5DF6D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overlap val="-27"/>
        <c:gapWidth val="219"/>
        <c:axId val="32603030"/>
        <c:axId val="24991814"/>
      </c:barChart>
      <c:catAx>
        <c:axId val="326030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1814"/>
        <c:crosses val="autoZero"/>
        <c:auto val="1"/>
        <c:lblOffset val="100"/>
        <c:noMultiLvlLbl val="0"/>
      </c:catAx>
      <c:valAx>
        <c:axId val="24991814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3030"/>
        <c:crosses val="autoZero"/>
        <c:crossBetween val="between"/>
      </c:valAx>
      <c:spPr>
        <a:noFill/>
        <a:ln w="952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9525">
          <a:noFill/>
        </a:ln>
        <a:effectLst/>
      </c:spPr>
      <c:txPr>
        <a:bodyPr vert="horz" rot="0" spcFirstLastPara="1" vertOverflow="ellipsis" anchor="ctr" anchorCtr="1" wrap="square"/>
        <a:lstStyle/>
        <a:p>
          <a:pPr>
            <a:defRPr lang="en-US" sz="1400" b="0" i="0" u="none" baseline="0" kern="120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525">
              <a:noFill/>
            </a:ln>
            <a:effectLst/>
          </c:spPr>
          <c:invertIfNegative val="0"/>
          <c:val>
            <c:numRef>
              <c:f>'Step 2. Verify Assumptions'!$E$17:$E$26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3-4E45-81A0-419C0B5BE71F}"/>
            </c:ext>
          </c:extLst>
        </c:ser>
        <c:ser>
          <c:idx val="1"/>
          <c:order val="1"/>
          <c:spPr>
            <a:solidFill>
              <a:schemeClr val="accent2"/>
            </a:solidFill>
            <a:ln w="9525">
              <a:noFill/>
            </a:ln>
            <a:effectLst/>
          </c:spPr>
          <c:invertIfNegative val="0"/>
          <c:val>
            <c:numRef>
              <c:f>'Step 2. Verify Assumptions'!$F$17:$F$26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1-4AF0-AB1F-F793D2204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overlap val="-27"/>
        <c:gapWidth val="219"/>
        <c:axId val="26914650"/>
        <c:axId val="40905261"/>
      </c:barChart>
      <c:catAx>
        <c:axId val="2691465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5261"/>
        <c:crosses val="autoZero"/>
        <c:auto val="1"/>
        <c:lblOffset val="100"/>
        <c:noMultiLvlLbl val="0"/>
      </c:catAx>
      <c:valAx>
        <c:axId val="40905261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4650"/>
        <c:crosses val="autoZero"/>
        <c:crossBetween val="between"/>
      </c:valAx>
      <c:spPr>
        <a:noFill/>
        <a:ln w="952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 wrap="square"/>
          <a:lstStyle/>
          <a:p>
            <a:pPr>
              <a:defRPr lang="en-US" sz="1400" u="none" baseline="0"/>
            </a:pPr>
            <a:r>
              <a:rPr lang="en-US"/>
              <a:t>Total Savings Over Time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'Step 3. Results'!$E$6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rgbClr val="82AFD1"/>
            </a:solidFill>
            <a:ln w="25400" cap="flat" cmpd="sng">
              <a:solidFill>
                <a:srgbClr val="065FA3"/>
              </a:solidFill>
            </a:ln>
            <a:effectLst/>
            <a:scene3d>
              <a:camera prst="orthographicFront"/>
              <a:lightRig rig="threePt" dir="t">
                <a:rot lat="0" lon="0" rev="1200000"/>
              </a:lightRig>
            </a:scene3d>
            <a:sp3d prstMaterial="matte">
              <a:bevelT w="63500" h="25400"/>
            </a:sp3d>
          </c:spPr>
          <c:cat>
            <c:numRef>
              <c:f>'Step 3. Results'!$A$7:$A$12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'Step 3. Results'!$E$7:$E$12</c:f>
              <c:numCache>
                <c:formatCode>"$"#,##0</c:formatCode>
                <c:ptCount val="6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0-48FB-8515-FF3987D0A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23599734"/>
        <c:axId val="11071015"/>
      </c:areaChart>
      <c:catAx>
        <c:axId val="23599734"/>
        <c:scaling>
          <c:orientation val="minMax"/>
        </c:scaling>
        <c:delete val="0"/>
        <c:axPos val="b"/>
        <c:title>
          <c:tx>
            <c:rich>
              <a:bodyPr wrap="square"/>
              <a:lstStyle/>
              <a:p>
                <a:pPr>
                  <a:defRPr lang="en-US" u="none" baseline="0"/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</c:spPr>
        </c:title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11071015"/>
        <c:crosses val="autoZero"/>
        <c:auto val="1"/>
        <c:lblOffset val="100"/>
        <c:noMultiLvlLbl val="0"/>
      </c:catAx>
      <c:valAx>
        <c:axId val="1107101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2359973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hyperlink" Target="http://url2.com/" TargetMode="Externa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Relationship Id="rId2" Type="http://schemas.openxmlformats.org/officeDocument/2006/relationships/hyperlink" Target="http://url2.com/" TargetMode="Externa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7</xdr:row>
      <xdr:rowOff>0</xdr:rowOff>
    </xdr:from>
    <xdr:to>
      <xdr:col>0</xdr:col>
      <xdr:colOff>4572000</xdr:colOff>
      <xdr:row>14</xdr:row>
      <xdr:rowOff>47625</xdr:rowOff>
    </xdr:to>
    <xdr:graphicFrame>
      <xdr:nvGraphicFramePr>
        <xdr:cNvPr id="2" name="Chart 1">
          <a:hlinkClick r:id="rId2"/>
          <a:extLst>
            <a:ext uri="{FF2B5EF4-FFF2-40B4-BE49-F238E27FC236}">
              <a16:creationId xmlns:a16="http://schemas.microsoft.com/office/drawing/2014/main" id="{bf90f1ad-2c9b-420a-b8b2-4b4952ffdb12}"/>
            </a:ext>
          </a:extLst>
        </xdr:cNvPr>
        <xdr:cNvGraphicFramePr/>
      </xdr:nvGraphicFramePr>
      <xdr:xfrm>
        <a:off x="0" y="1933575"/>
        <a:ext cx="45720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absolute">
    <xdr:from>
      <xdr:col>2</xdr:col>
      <xdr:colOff>0</xdr:colOff>
      <xdr:row>7</xdr:row>
      <xdr:rowOff>0</xdr:rowOff>
    </xdr:from>
    <xdr:to>
      <xdr:col>5</xdr:col>
      <xdr:colOff>457200</xdr:colOff>
      <xdr:row>7</xdr:row>
      <xdr:rowOff>314325</xdr:rowOff>
    </xdr:to>
    <xdr:sp>
      <xdr:nvSpPr>
        <xdr:cNvPr id="3" name="AutoShape 2">
          <a:extLst>
            <a:ext uri="{FF2B5EF4-FFF2-40B4-BE49-F238E27FC236}">
              <a16:creationId xmlns:a16="http://schemas.microsoft.com/office/drawing/2014/main" id="{519f31c6-dc32-4e09-888a-2072216f3631}"/>
            </a:ext>
          </a:extLst>
        </xdr:cNvPr>
        <xdr:cNvSpPr/>
      </xdr:nvSpPr>
      <xdr:spPr>
        <a:xfrm>
          <a:off x="8239125" y="1933575"/>
          <a:ext cx="2286000" cy="314325"/>
        </a:xfrm>
        <a:prstGeom prst="rect"/>
        <a:noFill/>
      </xdr:spPr>
      <xdr:txBody>
        <a:bodyPr fromWordArt="1" wrap="none">
          <a:prstTxWarp prst="textPlain"/>
        </a:bodyPr>
        <a:lstStyle/>
        <a:p>
          <a:pPr algn="ctr"/>
          <a:r>
            <a:rPr sz="4200" kern="10" spc="0">
              <a:ln>
                <a:noFill/>
              </a:ln>
              <a:solidFill>
                <a:srgbClr val="000000">
                  <a:alpha val="100000"/>
                </a:srgbClr>
              </a:solidFill>
              <a:latin typeface="Times New Roman"/>
              <a:cs typeface="Times New Roman"/>
            </a:rPr>
            <a:t>Test watermark</a:t>
          </a:r>
        </a:p>
      </xdr:txBody>
    </xdr:sp>
    <xdr:clientData/>
  </xdr:twoCellAnchor>
  <xdr:twoCellAnchor editAs="absolute">
    <xdr:from>
      <xdr:col>2</xdr:col>
      <xdr:colOff>0</xdr:colOff>
      <xdr:row>10</xdr:row>
      <xdr:rowOff>0</xdr:rowOff>
    </xdr:from>
    <xdr:to>
      <xdr:col>5</xdr:col>
      <xdr:colOff>457200</xdr:colOff>
      <xdr:row>10</xdr:row>
      <xdr:rowOff>314325</xdr:rowOff>
    </xdr:to>
    <xdr:sp>
      <xdr:nvSpPr>
        <xdr:cNvPr id="4" name="AutoShape 2">
          <a:extLst>
            <a:ext uri="{FF2B5EF4-FFF2-40B4-BE49-F238E27FC236}">
              <a16:creationId xmlns:a16="http://schemas.microsoft.com/office/drawing/2014/main" id="{6e904c4e-a86b-4cd3-83d0-f36373558af2}"/>
            </a:ext>
          </a:extLst>
        </xdr:cNvPr>
        <xdr:cNvSpPr/>
      </xdr:nvSpPr>
      <xdr:spPr>
        <a:xfrm>
          <a:off x="8239125" y="3019425"/>
          <a:ext cx="2286000" cy="314325"/>
        </a:xfrm>
        <a:prstGeom prst="rect"/>
        <a:noFill/>
      </xdr:spPr>
      <xdr:txBody>
        <a:bodyPr fromWordArt="1" wrap="none">
          <a:prstTxWarp prst="textPlain"/>
        </a:bodyPr>
        <a:lstStyle/>
        <a:p>
          <a:pPr algn="ctr"/>
          <a:r>
            <a:rPr lang="en-US" sz="4200" kern="10" spc="0">
              <a:ln>
                <a:noFill/>
              </a:ln>
              <a:solidFill>
                <a:srgbClr val="000000">
                  <a:alpha val="100000"/>
                </a:srgbClr>
              </a:solidFill>
              <a:latin typeface="Times New Roman"/>
              <a:cs typeface="Times New Roman"/>
            </a:rPr>
            <a:t>Shape</a:t>
          </a:r>
          <a:r>
            <a:rPr lang="en-US" sz="4200" kern="10" spc="0" baseline="0">
              <a:ln>
                <a:noFill/>
              </a:ln>
              <a:solidFill>
                <a:srgbClr val="000000">
                  <a:alpha val="100000"/>
                </a:srgbClr>
              </a:solidFill>
              <a:latin typeface="Times New Roman"/>
              <a:cs typeface="Times New Roman"/>
            </a:rPr>
            <a:t> test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14</xdr:row>
      <xdr:rowOff>0</xdr:rowOff>
    </xdr:from>
    <xdr:to>
      <xdr:col>1</xdr:col>
      <xdr:colOff>4572000</xdr:colOff>
      <xdr:row>23</xdr:row>
      <xdr:rowOff>38100</xdr:rowOff>
    </xdr:to>
    <xdr:graphicFrame>
      <xdr:nvGraphicFramePr>
        <xdr:cNvPr id="2" name="Chart 1">
          <a:hlinkClick r:id="rId2"/>
          <a:extLst>
            <a:ext uri="{FF2B5EF4-FFF2-40B4-BE49-F238E27FC236}">
              <a16:creationId xmlns:a16="http://schemas.microsoft.com/office/drawing/2014/main" id="{8b7feeda-b9e5-487f-b9d8-65d8a2562e86}"/>
            </a:ext>
          </a:extLst>
        </xdr:cNvPr>
        <xdr:cNvGraphicFramePr/>
      </xdr:nvGraphicFramePr>
      <xdr:xfrm>
        <a:off x="247650" y="3105150"/>
        <a:ext cx="45720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absolute">
    <xdr:from>
      <xdr:col>3</xdr:col>
      <xdr:colOff>0</xdr:colOff>
      <xdr:row>7</xdr:row>
      <xdr:rowOff>0</xdr:rowOff>
    </xdr:from>
    <xdr:to>
      <xdr:col>5</xdr:col>
      <xdr:colOff>381000</xdr:colOff>
      <xdr:row>8</xdr:row>
      <xdr:rowOff>123825</xdr:rowOff>
    </xdr:to>
    <xdr:sp>
      <xdr:nvSpPr>
        <xdr:cNvPr id="6" name="AutoShape 2">
          <a:extLst>
            <a:ext uri="{FF2B5EF4-FFF2-40B4-BE49-F238E27FC236}">
              <a16:creationId xmlns:a16="http://schemas.microsoft.com/office/drawing/2014/main" id="{4ca941b9-544c-4c81-89ee-2b67ff81f90a}"/>
            </a:ext>
          </a:extLst>
        </xdr:cNvPr>
        <xdr:cNvSpPr/>
      </xdr:nvSpPr>
      <xdr:spPr>
        <a:xfrm>
          <a:off x="8639175" y="1590675"/>
          <a:ext cx="2286000" cy="314325"/>
        </a:xfrm>
        <a:prstGeom prst="rect"/>
        <a:noFill/>
      </xdr:spPr>
      <xdr:txBody>
        <a:bodyPr fromWordArt="1" wrap="none">
          <a:prstTxWarp prst="textPlain"/>
        </a:bodyPr>
        <a:lstStyle/>
        <a:p>
          <a:pPr algn="ctr"/>
          <a:r>
            <a:rPr sz="4200" kern="10" spc="0">
              <a:ln>
                <a:noFill/>
              </a:ln>
              <a:solidFill>
                <a:srgbClr val="000000">
                  <a:alpha val="100000"/>
                </a:srgbClr>
              </a:solidFill>
              <a:latin typeface="Times New Roman"/>
              <a:cs typeface="Times New Roman"/>
            </a:rPr>
            <a:t>Test watermark</a:t>
          </a:r>
        </a:p>
      </xdr:txBody>
    </xdr:sp>
    <xdr:clientData/>
  </xdr:twoCellAnchor>
  <xdr:twoCellAnchor editAs="absolute">
    <xdr:from>
      <xdr:col>3</xdr:col>
      <xdr:colOff>0</xdr:colOff>
      <xdr:row>14</xdr:row>
      <xdr:rowOff>0</xdr:rowOff>
    </xdr:from>
    <xdr:to>
      <xdr:col>5</xdr:col>
      <xdr:colOff>381000</xdr:colOff>
      <xdr:row>14</xdr:row>
      <xdr:rowOff>314325</xdr:rowOff>
    </xdr:to>
    <xdr:sp>
      <xdr:nvSpPr>
        <xdr:cNvPr id="3" name="AutoShape 2">
          <a:extLst>
            <a:ext uri="{FF2B5EF4-FFF2-40B4-BE49-F238E27FC236}">
              <a16:creationId xmlns:a16="http://schemas.microsoft.com/office/drawing/2014/main" id="{d3127ea2-0672-4e4c-b5ab-302e49e733cd}"/>
            </a:ext>
          </a:extLst>
        </xdr:cNvPr>
        <xdr:cNvSpPr/>
      </xdr:nvSpPr>
      <xdr:spPr>
        <a:xfrm>
          <a:off x="8639175" y="3105150"/>
          <a:ext cx="2286000" cy="314325"/>
        </a:xfrm>
        <a:prstGeom prst="rect"/>
        <a:noFill/>
      </xdr:spPr>
      <xdr:txBody>
        <a:bodyPr fromWordArt="1" wrap="none">
          <a:prstTxWarp prst="textPlain"/>
        </a:bodyPr>
        <a:lstStyle/>
        <a:p>
          <a:pPr algn="ctr"/>
          <a:r>
            <a:rPr lang="en-US" sz="4200" kern="10" spc="0">
              <a:ln>
                <a:noFill/>
              </a:ln>
              <a:solidFill>
                <a:srgbClr val="000000">
                  <a:alpha val="100000"/>
                </a:srgbClr>
              </a:solidFill>
              <a:latin typeface="Times New Roman"/>
              <a:cs typeface="Times New Roman"/>
            </a:rPr>
            <a:t>Shape</a:t>
          </a:r>
          <a:r>
            <a:rPr lang="en-US" sz="4200" kern="10" spc="0" baseline="0">
              <a:ln>
                <a:noFill/>
              </a:ln>
              <a:solidFill>
                <a:srgbClr val="000000">
                  <a:alpha val="100000"/>
                </a:srgbClr>
              </a:solidFill>
              <a:latin typeface="Times New Roman"/>
              <a:cs typeface="Times New Roman"/>
            </a:rPr>
            <a:t> test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4</xdr:row>
      <xdr:rowOff>0</xdr:rowOff>
    </xdr:from>
    <xdr:to>
      <xdr:col>5</xdr:col>
      <xdr:colOff>0</xdr:colOff>
      <xdr:row>17</xdr:row>
      <xdr:rowOff>180975</xdr:rowOff>
    </xdr:to>
    <xdr:graphicFrame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1000125"/>
        <a:ext cx="6067425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rinterSettings" Target="../printerSettings/printerSettings1.bin" /><Relationship Id="rId1" Type="http://schemas.openxmlformats.org/officeDocument/2006/relationships/drawing" Target="../drawings/drawing1.xml" /><Relationship Id="rId2" Type="http://schemas.openxmlformats.org/officeDocument/2006/relationships/vmlDrawing" Target="../drawings/vmlDrawing1.v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Relationship Id="rId2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 topLeftCell="A2">
      <selection pane="topLeft" activeCell="C11" sqref="C11"/>
    </sheetView>
  </sheetViews>
  <sheetFormatPr defaultRowHeight="15"/>
  <cols>
    <col min="1" max="1" width="109.285714285714" customWidth="1"/>
    <col min="2" max="2" width="14.2857142857143" customWidth="1"/>
  </cols>
  <sheetData>
    <row r="1" spans="1:2" ht="27.75">
      <c r="A1" s="37" t="s">
        <v>104</v>
      </c>
      <c r="B1" s="37"/>
    </row>
    <row r="3" spans="1:2" ht="21">
      <c r="A3" s="36" t="s">
        <v>140</v>
      </c>
      <c r="B3" s="36"/>
    </row>
    <row r="4" spans="1:2" ht="15.75">
      <c r="A4" s="19"/>
      <c r="B4" s="19"/>
    </row>
    <row r="5" spans="1:2" ht="15.75">
      <c r="A5" s="5" t="s">
        <v>0</v>
      </c>
      <c r="B5" s="5" t="s">
        <v>105</v>
      </c>
    </row>
    <row r="6" spans="1:2" ht="28.5">
      <c r="A6" s="3" t="s">
        <v>108</v>
      </c>
      <c r="B6" s="4"/>
    </row>
    <row r="7" spans="1:2" ht="28.5">
      <c r="A7" s="3" t="s">
        <v>109</v>
      </c>
      <c r="B7" s="4"/>
    </row>
    <row r="8" spans="1:2" ht="28.5">
      <c r="A8" s="3" t="s">
        <v>110</v>
      </c>
      <c r="B8" s="4"/>
    </row>
    <row r="9" spans="1:2" ht="28.5">
      <c r="A9" s="3" t="s">
        <v>111</v>
      </c>
      <c r="B9" s="4"/>
    </row>
    <row r="10" spans="1:2" ht="28.5">
      <c r="A10" s="3" t="s">
        <v>112</v>
      </c>
      <c r="B10" s="4"/>
    </row>
    <row r="11" spans="1:2" ht="41.25">
      <c r="A11" s="3" t="s">
        <v>113</v>
      </c>
      <c r="B11" s="4"/>
    </row>
    <row r="12" spans="1:2" ht="28.5">
      <c r="A12" s="3" t="s">
        <v>114</v>
      </c>
      <c r="B12" s="4"/>
    </row>
    <row r="13" spans="1:2" ht="28.5">
      <c r="A13" s="3" t="s">
        <v>115</v>
      </c>
      <c r="B13" s="4"/>
    </row>
    <row r="14" spans="1:2" ht="28.5">
      <c r="A14" s="3" t="s">
        <v>116</v>
      </c>
      <c r="B14" s="4"/>
    </row>
    <row r="16" spans="2:2" ht="15">
      <c r="B16" s="6" t="s">
        <v>117</v>
      </c>
    </row>
    <row r="17" spans="2:2" ht="15">
      <c r="B17" s="7" t="s">
        <v>106</v>
      </c>
    </row>
    <row r="18" spans="2:2" ht="15">
      <c r="B18" s="7" t="s">
        <v>107</v>
      </c>
    </row>
    <row r="21" spans="1:2" ht="15">
      <c r="A21">
        <v>1</v>
      </c>
      <c r="B21">
        <v>100</v>
      </c>
    </row>
    <row r="22" spans="1:2" ht="15">
      <c r="A22">
        <v>2</v>
      </c>
      <c r="B22">
        <v>200</v>
      </c>
    </row>
    <row r="23" spans="1:2" ht="15">
      <c r="A23">
        <v>3</v>
      </c>
      <c r="B23">
        <v>300</v>
      </c>
    </row>
    <row r="24" spans="1:2" ht="15">
      <c r="A24">
        <v>4</v>
      </c>
      <c r="B24">
        <v>400</v>
      </c>
    </row>
    <row r="25" spans="1:2" ht="15">
      <c r="A25">
        <v>5</v>
      </c>
      <c r="B25">
        <v>500</v>
      </c>
    </row>
    <row r="26" spans="1:2" ht="15">
      <c r="A26">
        <v>6</v>
      </c>
      <c r="B26">
        <v>600</v>
      </c>
    </row>
    <row r="27" spans="1:2" ht="15">
      <c r="A27">
        <v>7</v>
      </c>
      <c r="B27">
        <v>700</v>
      </c>
    </row>
    <row r="28" spans="1:2" ht="15">
      <c r="A28">
        <v>8</v>
      </c>
      <c r="B28">
        <v>800</v>
      </c>
    </row>
    <row r="29" spans="1:2" ht="15">
      <c r="A29">
        <v>9</v>
      </c>
      <c r="B29">
        <v>900</v>
      </c>
    </row>
    <row r="30" spans="1:2" ht="15">
      <c r="A30">
        <v>10</v>
      </c>
      <c r="B30">
        <v>1000</v>
      </c>
    </row>
  </sheetData>
  <mergeCells count="2">
    <mergeCell ref="A3:B3"/>
    <mergeCell ref="A1:B1"/>
  </mergeCells>
  <dataValidations count="1">
    <dataValidation type="decimal" operator="greaterThan" showInputMessage="1" showErrorMessage="1" sqref="B6:B14">
      <formula1>0</formula1>
    </dataValidation>
  </dataValidations>
  <hyperlinks>
    <hyperlink ref="B17" location="'Step 2. Verify Assumptions'!A1" display="View and verify assumptions"/>
    <hyperlink ref="B18" location="'Step 3. Results'!A1" display="Go directly to results"/>
  </hyperlinks>
  <pageMargins left="0.7" right="0.7" top="0.75" bottom="0.75" header="0.75" footer="0.3"/>
  <pageSetup orientation="portrait" paperSize="1" r:id="rId3"/>
  <headerFooter>
    <oddHeader>&amp;C&amp;G</oddHead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 topLeftCell="A1">
      <selection pane="topLeft" activeCell="H13" sqref="H13"/>
    </sheetView>
  </sheetViews>
  <sheetFormatPr defaultRowHeight="15"/>
  <cols>
    <col min="1" max="1" width="3.71428571428571" style="9" customWidth="1"/>
    <col min="2" max="2" width="110.571428571429" style="9" customWidth="1"/>
    <col min="3" max="3" width="15.2857142857143" style="9" customWidth="1"/>
    <col min="4" max="5" width="14.2857142857143" style="9" customWidth="1"/>
    <col min="6" max="16384" width="9.14285714285714" style="9"/>
  </cols>
  <sheetData>
    <row r="1" spans="1:3" s="0" customFormat="1" ht="27.75">
      <c r="A1" s="37" t="s">
        <v>104</v>
      </c>
      <c r="B1" s="37"/>
      <c r="C1" s="37"/>
    </row>
    <row r="2" s="0" customFormat="1" ht="15"/>
    <row r="3" spans="1:5" s="24" customFormat="1" ht="21" customHeight="1">
      <c r="A3" s="25" t="s">
        <v>141</v>
      </c>
      <c r="B3"/>
      <c r="C3"/>
      <c r="D3"/>
      <c r="E3"/>
    </row>
    <row r="4" spans="1:4" ht="15">
      <c r="A4" s="26" t="s">
        <v>142</v>
      </c>
      <c r="D4"/>
    </row>
    <row r="5" spans="4:4" ht="15">
      <c r="D5"/>
    </row>
    <row r="6" spans="1:4" ht="15.75">
      <c r="A6" s="20" t="s">
        <v>118</v>
      </c>
      <c r="B6" s="21"/>
      <c r="C6" s="21"/>
      <c r="D6"/>
    </row>
    <row r="7" spans="1:5" ht="15.75">
      <c r="A7" s="11"/>
      <c r="B7" s="11" t="s">
        <v>0</v>
      </c>
      <c r="C7" s="11" t="s">
        <v>1</v>
      </c>
      <c r="D7"/>
      <c r="E7" s="10"/>
    </row>
    <row r="8" spans="1:4" ht="15">
      <c r="A8" s="27"/>
      <c r="B8" s="27" t="s">
        <v>119</v>
      </c>
      <c r="C8" s="4">
        <v>0</v>
      </c>
      <c r="D8"/>
    </row>
    <row r="9" spans="1:5" ht="15">
      <c r="A9" s="27"/>
      <c r="B9" s="27" t="s">
        <v>2</v>
      </c>
      <c r="C9" s="4">
        <f>AvgSalaryDeveloper</f>
        <v>0</v>
      </c>
      <c r="D9" s="35"/>
      <c r="E9"/>
    </row>
    <row r="10" spans="1:4" ht="15">
      <c r="A10" s="27"/>
      <c r="B10" s="27" t="s">
        <v>16</v>
      </c>
      <c r="C10" s="4">
        <v>250</v>
      </c>
      <c r="D10"/>
    </row>
    <row r="11" spans="4:4" ht="15">
      <c r="D11"/>
    </row>
    <row r="12" spans="1:4" ht="15.75">
      <c r="A12" s="20" t="s">
        <v>120</v>
      </c>
      <c r="B12" s="21"/>
      <c r="C12" s="21"/>
      <c r="D12"/>
    </row>
    <row r="13" spans="1:5" ht="15.75">
      <c r="A13" s="11"/>
      <c r="B13" s="11" t="s">
        <v>0</v>
      </c>
      <c r="C13" s="11" t="s">
        <v>1</v>
      </c>
      <c r="D13"/>
      <c r="E13" s="10"/>
    </row>
    <row r="14" spans="1:4" ht="27.75">
      <c r="A14" s="29"/>
      <c r="B14" s="29" t="s">
        <v>124</v>
      </c>
      <c r="C14" s="4">
        <v>20</v>
      </c>
      <c r="D14"/>
    </row>
    <row r="15" spans="1:4" ht="27.75">
      <c r="A15" s="29"/>
      <c r="B15" s="29" t="s">
        <v>125</v>
      </c>
      <c r="C15" s="4">
        <v>40</v>
      </c>
      <c r="D15"/>
    </row>
    <row r="16" spans="1:4" ht="27.75">
      <c r="A16" s="29"/>
      <c r="B16" s="29" t="s">
        <v>126</v>
      </c>
      <c r="C16" s="4">
        <v>40</v>
      </c>
      <c r="D16"/>
    </row>
    <row r="17" spans="1:6" ht="27.75">
      <c r="A17" s="29"/>
      <c r="B17" s="29" t="s">
        <v>128</v>
      </c>
      <c r="C17" s="4">
        <v>5</v>
      </c>
      <c r="D17"/>
      <c r="E17">
        <v>1</v>
      </c>
      <c r="F17">
        <v>100</v>
      </c>
    </row>
    <row r="18" spans="1:6" ht="27.75" customHeight="1">
      <c r="A18" s="29"/>
      <c r="B18" s="29" t="s">
        <v>127</v>
      </c>
      <c r="C18" s="4">
        <v>25000</v>
      </c>
      <c r="D18"/>
      <c r="E18">
        <v>2</v>
      </c>
      <c r="F18">
        <v>200</v>
      </c>
    </row>
    <row r="19" spans="2:6" ht="15">
      <c r="B19" s="10"/>
      <c r="C19" s="10"/>
      <c r="D19"/>
      <c r="E19">
        <v>3</v>
      </c>
      <c r="F19">
        <v>300</v>
      </c>
    </row>
    <row r="20" spans="1:6" ht="15.75">
      <c r="A20" s="20" t="s">
        <v>121</v>
      </c>
      <c r="B20" s="21"/>
      <c r="C20" s="21"/>
      <c r="D20"/>
      <c r="E20">
        <v>4</v>
      </c>
      <c r="F20">
        <v>400</v>
      </c>
    </row>
    <row r="21" spans="1:6" ht="15.75">
      <c r="A21" s="11"/>
      <c r="B21" s="11" t="s">
        <v>0</v>
      </c>
      <c r="C21" s="11" t="s">
        <v>1</v>
      </c>
      <c r="D21"/>
      <c r="E21">
        <v>5</v>
      </c>
      <c r="F21">
        <v>500</v>
      </c>
    </row>
    <row r="22" spans="1:6" ht="27.75">
      <c r="A22" s="29"/>
      <c r="B22" s="29" t="s">
        <v>129</v>
      </c>
      <c r="C22" s="4">
        <v>5</v>
      </c>
      <c r="D22"/>
      <c r="E22">
        <v>6</v>
      </c>
      <c r="F22">
        <v>600</v>
      </c>
    </row>
    <row r="23" spans="1:6" ht="27.75">
      <c r="A23" s="29"/>
      <c r="B23" s="29" t="s">
        <v>130</v>
      </c>
      <c r="C23" s="4">
        <v>15</v>
      </c>
      <c r="D23"/>
      <c r="E23">
        <v>7</v>
      </c>
      <c r="F23">
        <v>700</v>
      </c>
    </row>
    <row r="24" spans="1:6" ht="27.75">
      <c r="A24" s="29"/>
      <c r="B24" s="29" t="s">
        <v>131</v>
      </c>
      <c r="C24" s="4">
        <v>5</v>
      </c>
      <c r="D24"/>
      <c r="E24">
        <v>8</v>
      </c>
      <c r="F24">
        <v>800</v>
      </c>
    </row>
    <row r="25" spans="4:6" ht="15">
      <c r="D25"/>
      <c r="E25">
        <v>9</v>
      </c>
      <c r="F25">
        <v>900</v>
      </c>
    </row>
    <row r="26" spans="1:6" ht="15.75">
      <c r="A26" s="22" t="s">
        <v>122</v>
      </c>
      <c r="B26" s="23"/>
      <c r="C26" s="23"/>
      <c r="D26"/>
      <c r="E26">
        <v>10</v>
      </c>
      <c r="F26">
        <v>1000</v>
      </c>
    </row>
    <row r="27" spans="1:5" ht="15.75">
      <c r="A27" s="11"/>
      <c r="B27" s="11" t="s">
        <v>0</v>
      </c>
      <c r="C27" s="11" t="s">
        <v>1</v>
      </c>
      <c r="D27"/>
      <c r="E27" s="10"/>
    </row>
    <row r="28" spans="1:4" ht="15">
      <c r="A28" s="29"/>
      <c r="B28" s="27" t="s">
        <v>12</v>
      </c>
      <c r="C28" s="4">
        <v>3899</v>
      </c>
      <c r="D28"/>
    </row>
    <row r="29" spans="1:4" ht="15">
      <c r="A29" s="29"/>
      <c r="B29" s="27" t="s">
        <v>13</v>
      </c>
      <c r="C29" s="4">
        <v>529</v>
      </c>
      <c r="D29"/>
    </row>
    <row r="30" spans="1:4" ht="15">
      <c r="A30" s="29"/>
      <c r="B30" s="27" t="s">
        <v>14</v>
      </c>
      <c r="C30" s="4">
        <v>779</v>
      </c>
      <c r="D30"/>
    </row>
    <row r="31" spans="1:4" ht="15">
      <c r="A31" s="29"/>
      <c r="B31" s="27" t="s">
        <v>15</v>
      </c>
      <c r="C31" s="4">
        <v>2100</v>
      </c>
      <c r="D31"/>
    </row>
    <row r="33" spans="1:5" ht="15.75">
      <c r="A33" s="43" t="s">
        <v>123</v>
      </c>
      <c r="B33" s="44"/>
      <c r="C33" s="44"/>
      <c r="D33" s="44"/>
      <c r="E33" s="45"/>
    </row>
    <row r="34" spans="1:5" ht="15.75">
      <c r="A34" s="38"/>
      <c r="B34" s="41" t="s">
        <v>132</v>
      </c>
      <c r="C34" s="39" t="s">
        <v>136</v>
      </c>
      <c r="D34" s="38" t="s">
        <v>135</v>
      </c>
      <c r="E34" s="38"/>
    </row>
    <row r="35" spans="1:5" ht="15.75">
      <c r="A35" s="38"/>
      <c r="B35" s="42"/>
      <c r="C35" s="40"/>
      <c r="D35" s="12" t="s">
        <v>80</v>
      </c>
      <c r="E35" s="12" t="s">
        <v>81</v>
      </c>
    </row>
    <row r="36" spans="1:5" ht="15">
      <c r="A36" s="27"/>
      <c r="B36" s="27" t="s">
        <v>3</v>
      </c>
      <c r="C36" s="4">
        <v>1</v>
      </c>
      <c r="D36" s="13">
        <v>100</v>
      </c>
      <c r="E36" s="13">
        <v>1</v>
      </c>
    </row>
    <row r="37" spans="1:5" ht="15">
      <c r="A37" s="27"/>
      <c r="B37" s="27" t="s">
        <v>4</v>
      </c>
      <c r="C37" s="4">
        <v>1</v>
      </c>
      <c r="D37" s="13">
        <v>40</v>
      </c>
      <c r="E37" s="13">
        <v>8</v>
      </c>
    </row>
    <row r="38" spans="1:5" ht="15">
      <c r="A38" s="27"/>
      <c r="B38" s="27" t="s">
        <v>84</v>
      </c>
      <c r="C38" s="4">
        <v>1</v>
      </c>
      <c r="D38" s="13">
        <v>15</v>
      </c>
      <c r="E38" s="13">
        <v>0</v>
      </c>
    </row>
    <row r="39" spans="1:5" ht="15">
      <c r="A39" s="27"/>
      <c r="B39" s="27" t="s">
        <v>5</v>
      </c>
      <c r="C39" s="4">
        <v>1</v>
      </c>
      <c r="D39" s="13">
        <v>10</v>
      </c>
      <c r="E39" s="13">
        <v>2</v>
      </c>
    </row>
    <row r="40" spans="1:5" ht="15">
      <c r="A40" s="27"/>
      <c r="B40" s="27" t="s">
        <v>6</v>
      </c>
      <c r="C40" s="4">
        <v>1</v>
      </c>
      <c r="D40" s="13">
        <v>15</v>
      </c>
      <c r="E40" s="13">
        <v>1</v>
      </c>
    </row>
    <row r="41" spans="1:5" ht="15">
      <c r="A41" s="27"/>
      <c r="B41" s="27" t="s">
        <v>7</v>
      </c>
      <c r="C41" s="4">
        <v>1</v>
      </c>
      <c r="D41" s="13">
        <v>5</v>
      </c>
      <c r="E41" s="13">
        <v>0</v>
      </c>
    </row>
    <row r="42" spans="1:5" ht="15">
      <c r="A42" s="27"/>
      <c r="B42" s="27" t="s">
        <v>8</v>
      </c>
      <c r="C42" s="4">
        <v>1</v>
      </c>
      <c r="D42" s="13">
        <v>100</v>
      </c>
      <c r="E42" s="13">
        <v>0</v>
      </c>
    </row>
    <row r="43" spans="1:5" ht="15">
      <c r="A43" s="27"/>
      <c r="B43" s="27" t="s">
        <v>9</v>
      </c>
      <c r="C43" s="4">
        <v>1</v>
      </c>
      <c r="D43" s="13">
        <v>5</v>
      </c>
      <c r="E43" s="13">
        <v>1</v>
      </c>
    </row>
    <row r="44" spans="1:5" ht="15">
      <c r="A44" s="27"/>
      <c r="B44" s="27" t="s">
        <v>10</v>
      </c>
      <c r="C44" s="4">
        <v>1</v>
      </c>
      <c r="D44" s="13">
        <v>15</v>
      </c>
      <c r="E44" s="13">
        <v>0</v>
      </c>
    </row>
    <row r="45" spans="1:5" ht="15">
      <c r="A45" s="28"/>
      <c r="B45" s="28" t="s">
        <v>133</v>
      </c>
      <c r="C45" s="8" t="s">
        <v>134</v>
      </c>
      <c r="D45" s="13">
        <v>5</v>
      </c>
      <c r="E45" s="13">
        <v>0</v>
      </c>
    </row>
    <row r="46" spans="1:5" ht="15">
      <c r="A46" s="27"/>
      <c r="B46" s="27" t="s">
        <v>11</v>
      </c>
      <c r="C46" s="4">
        <v>1</v>
      </c>
      <c r="D46" s="13">
        <v>20</v>
      </c>
      <c r="E46" s="13">
        <v>3</v>
      </c>
    </row>
    <row r="47" spans="1:5" ht="15">
      <c r="A47" s="27"/>
      <c r="B47" s="27" t="s">
        <v>82</v>
      </c>
      <c r="C47" s="4">
        <v>1</v>
      </c>
      <c r="D47" s="13">
        <v>15</v>
      </c>
      <c r="E47" s="13">
        <v>2</v>
      </c>
    </row>
    <row r="48" spans="1:5" ht="15">
      <c r="A48" s="27"/>
      <c r="B48" s="27" t="s">
        <v>83</v>
      </c>
      <c r="C48" s="4">
        <v>1</v>
      </c>
      <c r="D48" s="13">
        <v>20</v>
      </c>
      <c r="E48" s="13">
        <v>0</v>
      </c>
    </row>
    <row r="50" spans="5:5" ht="15">
      <c r="E50" s="6" t="s">
        <v>117</v>
      </c>
    </row>
    <row r="51" spans="5:5" ht="15">
      <c r="E51" s="7" t="s">
        <v>137</v>
      </c>
    </row>
  </sheetData>
  <mergeCells count="6">
    <mergeCell ref="A1:C1"/>
    <mergeCell ref="D34:E34"/>
    <mergeCell ref="C34:C35"/>
    <mergeCell ref="B34:B35"/>
    <mergeCell ref="A33:E33"/>
    <mergeCell ref="A34:A35"/>
  </mergeCells>
  <hyperlinks>
    <hyperlink ref="E51" location="'Step 3. Results'!A1" display="View Results"/>
  </hyperlinks>
  <pageMargins left="0.7" right="0.7" top="0.75" bottom="0.75" header="0.3" footer="0.3"/>
  <pageSetup orientation="portrait" paperSize="1" r:id="rId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workbookViewId="0" topLeftCell="A1">
      <selection pane="topLeft" activeCell="F8" sqref="F8"/>
    </sheetView>
  </sheetViews>
  <sheetFormatPr defaultRowHeight="15"/>
  <cols>
    <col min="1" max="1" width="3.71428571428571" customWidth="1"/>
    <col min="2" max="2" width="39.4285714285714" customWidth="1"/>
    <col min="3" max="3" width="16.5714285714286" customWidth="1"/>
    <col min="4" max="4" width="15.8571428571429" style="1" bestFit="1" customWidth="1"/>
    <col min="5" max="5" width="15.4285714285714" style="1" customWidth="1"/>
    <col min="6" max="6" width="10.5714285714286" style="2" customWidth="1"/>
  </cols>
  <sheetData>
    <row r="1" spans="1:7" ht="27.75">
      <c r="A1" s="37" t="s">
        <v>104</v>
      </c>
      <c r="B1" s="37"/>
      <c r="C1" s="37"/>
      <c r="D1" s="37"/>
      <c r="E1" s="37"/>
      <c r="F1" s="37"/>
      <c r="G1" s="37"/>
    </row>
    <row r="3" spans="1:1" ht="21">
      <c r="A3" s="25" t="s">
        <v>143</v>
      </c>
    </row>
    <row r="4" spans="1:1" ht="15">
      <c r="A4" s="33" t="str">
        <f>"You will save "&amp;TEXT((E12),"$0,000")&amp;" ("&amp;TEXT((E12/B12),"0.0%")&amp;") by buying a COTS test executive over building your own over the first 5 years of your test system"</f>
        <v>You will save $25,000 (100.0%) by buying a COTS test executive over building your own over the first 5 years of your test system</v>
      </c>
    </row>
    <row r="5" spans="1:1" ht="21">
      <c r="A5" s="25"/>
    </row>
    <row r="6" spans="1:5" ht="15.75">
      <c r="A6" s="11" t="s">
        <v>79</v>
      </c>
      <c r="B6" s="11" t="s">
        <v>80</v>
      </c>
      <c r="C6" s="11" t="s">
        <v>81</v>
      </c>
      <c r="D6" s="11" t="s">
        <v>90</v>
      </c>
      <c r="E6" s="11" t="s">
        <v>54</v>
      </c>
    </row>
    <row r="7" spans="1:5" ht="15">
      <c r="A7" s="30">
        <v>0</v>
      </c>
      <c r="B7" s="34">
        <f>UpFrontCostBuild</f>
        <v>25000</v>
      </c>
      <c r="C7" s="34">
        <f>UpFrontCostBuy</f>
        <v>0</v>
      </c>
      <c r="D7" s="34">
        <v>0</v>
      </c>
      <c r="E7" s="34">
        <f>B7-C7</f>
        <v>25000</v>
      </c>
    </row>
    <row r="8" spans="1:5" ht="15">
      <c r="A8" s="30">
        <v>1</v>
      </c>
      <c r="B8" s="34">
        <f>(CostMaintainTestSystemRecurringBaseBuild*((1+IncreaseInMaintenance_percent/100)^(A8-1)))+CostReviseTrainingMaterialBuild+CostTrainingEmployeesRecurringBuild+B7</f>
        <v>25000</v>
      </c>
      <c r="C8" s="34">
        <f>(CostMaintainTestSystemRecurringBaseBuy*((1+IncreaseInMaintenance_percent/100)^(A8-1)))+CostReviseTrainingMaterialBuy+CostTrainingEmployeesRecurringBuy+C7</f>
        <v>0</v>
      </c>
      <c r="D8" s="34">
        <v>0</v>
      </c>
      <c r="E8" s="34">
        <f t="shared" si="0" ref="E8:E12">B8-C8</f>
        <v>25000</v>
      </c>
    </row>
    <row r="9" spans="1:5" ht="15">
      <c r="A9" s="30">
        <v>2</v>
      </c>
      <c r="B9" s="34">
        <f>(CostMaintainTestSystemRecurringBaseBuild*((1+IncreaseInMaintenance_percent/100)^(A9-1)))+CostReviseTrainingMaterialBuild+CostTrainingEmployeesRecurringBuild+B8</f>
        <v>25000</v>
      </c>
      <c r="C9" s="34">
        <f>(CostMaintainTestSystemRecurringBaseBuy*((1+IncreaseInMaintenance_percent/100)^(A9-1)))+CostReviseTrainingMaterialBuy+CostTrainingEmployeesRecurringBuy+C8</f>
        <v>0</v>
      </c>
      <c r="D9" s="34">
        <v>0</v>
      </c>
      <c r="E9" s="34">
        <f t="shared" si="0"/>
        <v>25000</v>
      </c>
    </row>
    <row r="10" spans="1:5" ht="15">
      <c r="A10" s="30">
        <v>3</v>
      </c>
      <c r="B10" s="34">
        <f>(CostMaintainTestSystemRecurringBaseBuild*((1+IncreaseInMaintenance_percent/100)^(A10-1)))+CostReviseTrainingMaterialBuild+CostTrainingEmployeesRecurringBuild+B9</f>
        <v>25000</v>
      </c>
      <c r="C10" s="34">
        <f>(CostMaintainTestSystemRecurringBaseBuy*((1+IncreaseInMaintenance_percent/100)^(A10-1)))+CostReviseTrainingMaterialBuy+CostTrainingEmployeesRecurringBuy+C9</f>
        <v>0</v>
      </c>
      <c r="D10" s="34">
        <v>0</v>
      </c>
      <c r="E10" s="34">
        <f t="shared" si="0"/>
        <v>25000</v>
      </c>
    </row>
    <row r="11" spans="1:5" ht="15">
      <c r="A11" s="30">
        <v>4</v>
      </c>
      <c r="B11" s="34">
        <f>(CostMaintainTestSystemRecurringBaseBuild*((1+IncreaseInMaintenance_percent/100)^(A11-1)))+CostReviseTrainingMaterialBuild+CostTrainingEmployeesRecurringBuild+B10</f>
        <v>25000</v>
      </c>
      <c r="C11" s="34">
        <f>(CostMaintainTestSystemRecurringBaseBuy*((1+IncreaseInMaintenance_percent/100)^(A11-1)))+CostReviseTrainingMaterialBuy+CostTrainingEmployeesRecurringBuy+C10</f>
        <v>0</v>
      </c>
      <c r="D11" s="34">
        <v>0</v>
      </c>
      <c r="E11" s="34">
        <f t="shared" si="0"/>
        <v>25000</v>
      </c>
    </row>
    <row r="12" spans="1:5" ht="15">
      <c r="A12" s="30">
        <v>5</v>
      </c>
      <c r="B12" s="34">
        <f>(CostMaintainTestSystemRecurringBaseBuild*((1+IncreaseInMaintenance_percent/100)^(A12-1)))+CostReviseTrainingMaterialBuild+CostTrainingEmployeesRecurringBuild+B11</f>
        <v>25000</v>
      </c>
      <c r="C12" s="34">
        <f>(CostMaintainTestSystemRecurringBaseBuy*((1+IncreaseInMaintenance_percent/100)^(A12-1)))+CostReviseTrainingMaterialBuy+CostTrainingEmployeesRecurringBuy+C11</f>
        <v>0</v>
      </c>
      <c r="D12" s="34">
        <v>0</v>
      </c>
      <c r="E12" s="34">
        <f t="shared" si="0"/>
        <v>25000</v>
      </c>
    </row>
    <row r="21" spans="1:1" ht="21">
      <c r="A21" s="25" t="s">
        <v>139</v>
      </c>
    </row>
    <row r="22" spans="1:1" ht="15">
      <c r="A22" s="33" t="str">
        <f>"You will save "&amp;TEXT((C31-D31),"$0,000")&amp;" ("&amp;TEXT(E31,"0.0%")&amp;") by buying a COTS test executive over building your own over the lifetime of your test system"</f>
        <v>You will save $25,000 (100.0%) by buying a COTS test executive over building your own over the lifetime of your test system</v>
      </c>
    </row>
    <row r="23" spans="1:5" ht="15.75">
      <c r="A23" s="43"/>
      <c r="B23" s="45"/>
      <c r="C23" s="11" t="s">
        <v>52</v>
      </c>
      <c r="D23" s="11" t="s">
        <v>53</v>
      </c>
      <c r="E23" s="11" t="s">
        <v>54</v>
      </c>
    </row>
    <row r="24" spans="1:5" ht="15">
      <c r="A24" s="46" t="s">
        <v>60</v>
      </c>
      <c r="B24" s="46"/>
      <c r="C24" s="17">
        <f>C25+C26</f>
        <v>0</v>
      </c>
      <c r="D24" s="17">
        <f>D25+D26</f>
        <v>0</v>
      </c>
      <c r="E24" s="18" t="e">
        <f t="shared" si="1" ref="E24:E31">(C24-D24)/C24</f>
        <v>#DIV/0!</v>
      </c>
    </row>
    <row r="25" spans="1:5" ht="15">
      <c r="A25" s="30"/>
      <c r="B25" s="30" t="s">
        <v>55</v>
      </c>
      <c r="C25" s="31">
        <f>CostDevelopTestExecutiveBuild</f>
        <v>0</v>
      </c>
      <c r="D25" s="31">
        <f>CostDevelopTestExecutiveBuy</f>
        <v>0</v>
      </c>
      <c r="E25" s="32" t="e">
        <f t="shared" si="1"/>
        <v>#DIV/0!</v>
      </c>
    </row>
    <row r="26" spans="1:5" ht="15">
      <c r="A26" s="30"/>
      <c r="B26" s="30" t="s">
        <v>56</v>
      </c>
      <c r="C26" s="31">
        <f>CostMaintainTestSystemTotalBuild</f>
        <v>0</v>
      </c>
      <c r="D26" s="31">
        <f>CostMaintainTestSystemTotalBuy</f>
        <v>0</v>
      </c>
      <c r="E26" s="32" t="e">
        <f t="shared" si="1"/>
        <v>#DIV/0!</v>
      </c>
    </row>
    <row r="27" spans="1:5" ht="15">
      <c r="A27" s="46" t="s">
        <v>59</v>
      </c>
      <c r="B27" s="46"/>
      <c r="C27" s="17">
        <f>C28+C29+C30</f>
        <v>25000</v>
      </c>
      <c r="D27" s="17">
        <f>D28+D29+D30</f>
        <v>0</v>
      </c>
      <c r="E27" s="18">
        <f t="shared" si="1"/>
        <v>1</v>
      </c>
    </row>
    <row r="28" spans="1:5" ht="15">
      <c r="A28" s="30"/>
      <c r="B28" s="30" t="s">
        <v>61</v>
      </c>
      <c r="C28" s="31">
        <f>CostDevelopTrainingMaterialBuild</f>
        <v>0</v>
      </c>
      <c r="D28" s="31">
        <f>CostDevelopTrainingMaterialBuy</f>
        <v>0</v>
      </c>
      <c r="E28" s="32" t="e">
        <f t="shared" si="1"/>
        <v>#DIV/0!</v>
      </c>
    </row>
    <row r="29" spans="1:5" ht="15">
      <c r="A29" s="30"/>
      <c r="B29" s="30" t="s">
        <v>57</v>
      </c>
      <c r="C29" s="31">
        <f>CostReviseTrainingMaterialTotalBuild</f>
        <v>0</v>
      </c>
      <c r="D29" s="31">
        <f>CostReviseTrainingMaterialTotalBuy</f>
        <v>0</v>
      </c>
      <c r="E29" s="32" t="e">
        <f t="shared" si="1"/>
        <v>#DIV/0!</v>
      </c>
    </row>
    <row r="30" spans="1:5" ht="15">
      <c r="A30" s="30"/>
      <c r="B30" s="30" t="s">
        <v>62</v>
      </c>
      <c r="C30" s="31">
        <f>CostTrainingEmployeesTotalBuild</f>
        <v>25000</v>
      </c>
      <c r="D30" s="31">
        <f>CostTrainingEmployeesTotalBuy</f>
        <v>0</v>
      </c>
      <c r="E30" s="32">
        <f t="shared" si="1"/>
        <v>1</v>
      </c>
    </row>
    <row r="31" spans="1:5" ht="15.75">
      <c r="A31" s="40" t="s">
        <v>58</v>
      </c>
      <c r="B31" s="40"/>
      <c r="C31" s="16">
        <f>C24+C27</f>
        <v>25000</v>
      </c>
      <c r="D31" s="16">
        <f>D24+D27</f>
        <v>0</v>
      </c>
      <c r="E31" s="15">
        <f t="shared" si="1"/>
        <v>1</v>
      </c>
    </row>
    <row r="38" spans="4:4" s="0" customFormat="1" ht="21">
      <c r="D38" s="25"/>
    </row>
  </sheetData>
  <mergeCells count="5">
    <mergeCell ref="A24:B24"/>
    <mergeCell ref="A27:B27"/>
    <mergeCell ref="A31:B31"/>
    <mergeCell ref="A1:G1"/>
    <mergeCell ref="A23:B23"/>
  </mergeCells>
  <pageMargins left="0.7" right="0.7" top="0.75" bottom="0.75" header="0.3" footer="0.3"/>
  <pageSetup orientation="portrait" paperSize="1" r:id="rId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39"/>
  <sheetViews>
    <sheetView workbookViewId="0" topLeftCell="A1">
      <selection pane="topLeft" activeCell="B10" sqref="B10"/>
    </sheetView>
  </sheetViews>
  <sheetFormatPr defaultRowHeight="15"/>
  <cols>
    <col min="1" max="1" width="44" bestFit="1" customWidth="1"/>
    <col min="2" max="2" width="147.285714285714" customWidth="1"/>
    <col min="3" max="3" width="15" customWidth="1"/>
  </cols>
  <sheetData>
    <row r="3" spans="1:3" ht="15.75">
      <c r="A3" s="11" t="s">
        <v>17</v>
      </c>
      <c r="B3" s="11" t="s">
        <v>138</v>
      </c>
      <c r="C3" s="11" t="s">
        <v>1</v>
      </c>
    </row>
    <row r="4" spans="1:3" ht="15">
      <c r="A4" s="27" t="s">
        <v>18</v>
      </c>
      <c r="B4" s="27" t="s">
        <v>91</v>
      </c>
      <c r="C4" s="14">
        <f>TimeToDevelopTestSystemBuild*CostPerDayDeveloper</f>
        <v>0</v>
      </c>
    </row>
    <row r="5" spans="1:3" ht="15">
      <c r="A5" s="27" t="s">
        <v>19</v>
      </c>
      <c r="B5" s="27" t="s">
        <v>92</v>
      </c>
      <c r="C5" s="14">
        <f>(NumTestDevelopers*CostTestStandDevelopment)+(NumTestSystems*CostTestStandDeployment)+(TimeToDevelopTestSystemBuy*CostPerDayDeveloper)</f>
        <v>0</v>
      </c>
    </row>
    <row r="6" spans="1:3" ht="15">
      <c r="A6" s="27" t="s">
        <v>67</v>
      </c>
      <c r="B6" s="27" t="s">
        <v>51</v>
      </c>
      <c r="C6" s="14">
        <f>TimeToDevelopTestSystem*CostPerDayDeveloper*TimeSpentInMaintenanceBuild_percent/100*NumMaintenances_year</f>
        <v>0</v>
      </c>
    </row>
    <row r="7" spans="1:3" ht="15">
      <c r="A7" s="27" t="s">
        <v>68</v>
      </c>
      <c r="B7" s="27" t="s">
        <v>89</v>
      </c>
      <c r="C7" s="14">
        <f>(TimeToDevelopTestSystem*CostPerDayDeveloper*TimeSpentInMaintenanceBuy_percent/100*NumMaintenances_year)+(CostSSP*NumTestDevelopers)</f>
        <v>0</v>
      </c>
    </row>
    <row r="8" spans="1:3" ht="15">
      <c r="A8" s="27" t="s">
        <v>85</v>
      </c>
      <c r="B8" s="27" t="s">
        <v>87</v>
      </c>
      <c r="C8" s="14">
        <f>CostMaintainTestSystemRecurringBaseBuild*((1+IncreaseInMaintenance_percent/100)^(LifetimeTestSystem_years-1))</f>
        <v>0</v>
      </c>
    </row>
    <row r="9" spans="1:3" ht="15">
      <c r="A9" s="27" t="s">
        <v>86</v>
      </c>
      <c r="B9" s="27" t="s">
        <v>88</v>
      </c>
      <c r="C9" s="14">
        <f>CostMaintainTestSystemRecurringBaseBuy*((1+IncreaseInMaintenance_percent/100)^(LifetimeTestSystem_years-1))</f>
        <v>0</v>
      </c>
    </row>
    <row r="10" spans="1:3" ht="15">
      <c r="A10" s="27" t="s">
        <v>20</v>
      </c>
      <c r="B10" s="27" t="s">
        <v>36</v>
      </c>
      <c r="C10" s="14">
        <f>CostPerDayDeveloper*TimeToDevelopTraining_days</f>
        <v>0</v>
      </c>
    </row>
    <row r="11" spans="1:3" ht="15">
      <c r="A11" s="27" t="s">
        <v>21</v>
      </c>
      <c r="B11" s="27">
        <v>0</v>
      </c>
      <c r="C11" s="14">
        <f>0</f>
        <v>0</v>
      </c>
    </row>
    <row r="12" spans="1:3" ht="15">
      <c r="A12" s="27" t="s">
        <v>69</v>
      </c>
      <c r="B12" s="27" t="s">
        <v>37</v>
      </c>
      <c r="C12" s="14">
        <f>CostPerDayDeveloper*TimeToReviseTraining_days*NumTrainingRevs_year</f>
        <v>0</v>
      </c>
    </row>
    <row r="13" spans="1:3" ht="15">
      <c r="A13" s="27" t="s">
        <v>70</v>
      </c>
      <c r="B13" s="27">
        <v>0</v>
      </c>
      <c r="C13" s="14">
        <v>0</v>
      </c>
    </row>
    <row r="14" spans="1:3" ht="15">
      <c r="A14" s="27" t="s">
        <v>42</v>
      </c>
      <c r="B14" s="27" t="s">
        <v>40</v>
      </c>
      <c r="C14" s="14">
        <f>CostPerTrainingBuild</f>
        <v>25000</v>
      </c>
    </row>
    <row r="15" spans="1:3" ht="15">
      <c r="A15" s="27" t="s">
        <v>43</v>
      </c>
      <c r="B15" s="27" t="s">
        <v>41</v>
      </c>
      <c r="C15" s="14">
        <f>CostPerTrainingBuy</f>
        <v>0</v>
      </c>
    </row>
    <row r="16" spans="1:3" ht="15">
      <c r="A16" s="27" t="s">
        <v>44</v>
      </c>
      <c r="B16" s="27" t="s">
        <v>46</v>
      </c>
      <c r="C16" s="14">
        <f>CostPerTrainingBuild*NumTrainins_year</f>
        <v>0</v>
      </c>
    </row>
    <row r="17" spans="1:3" ht="15">
      <c r="A17" s="27" t="s">
        <v>45</v>
      </c>
      <c r="B17" s="27" t="s">
        <v>47</v>
      </c>
      <c r="C17" s="14">
        <f>CostPerTrainingBuy*NumTrainins_year</f>
        <v>0</v>
      </c>
    </row>
    <row r="18" spans="1:3" ht="15">
      <c r="A18" s="27" t="s">
        <v>71</v>
      </c>
      <c r="B18" s="27" t="s">
        <v>93</v>
      </c>
      <c r="C18" s="14">
        <f>CostMaintainTestSystemRecurringBaseBuild*((1-(1+IncreaseInMaintenance_percent/100)^LifetimeTestSystem_years)/(1-(1+IncreaseInMaintenance_percent/100)))</f>
        <v>0</v>
      </c>
    </row>
    <row r="19" spans="1:3" ht="15">
      <c r="A19" s="27" t="s">
        <v>72</v>
      </c>
      <c r="B19" s="27" t="s">
        <v>94</v>
      </c>
      <c r="C19" s="14">
        <f>CostMaintainTestSystemRecurringBaseBuy*((1-(1+IncreaseInMaintenance_percent/100)^LifetimeTestSystem_years)/(1-(1+IncreaseInMaintenance_percent/100)))</f>
        <v>0</v>
      </c>
    </row>
    <row r="20" spans="1:3" ht="15">
      <c r="A20" s="27" t="s">
        <v>73</v>
      </c>
      <c r="B20" s="27" t="s">
        <v>75</v>
      </c>
      <c r="C20" s="14">
        <f>CostReviseTrainingMaterialBuild*LifetimeTestSystem_years</f>
        <v>0</v>
      </c>
    </row>
    <row r="21" spans="1:3" ht="15">
      <c r="A21" s="27" t="s">
        <v>74</v>
      </c>
      <c r="B21" s="27" t="s">
        <v>76</v>
      </c>
      <c r="C21" s="14">
        <f>CostReviseTrainingMaterialBuy*LifetimeTestSystem_years</f>
        <v>0</v>
      </c>
    </row>
    <row r="22" spans="1:3" ht="15">
      <c r="A22" s="27" t="s">
        <v>63</v>
      </c>
      <c r="B22" s="27" t="s">
        <v>66</v>
      </c>
      <c r="C22" s="14">
        <f>CostTrainingEmployeesInitialBuild+CostTrainingEmployeesRecurringBuild*LifetimeTestSystem_years</f>
        <v>25000</v>
      </c>
    </row>
    <row r="23" spans="1:3" ht="15">
      <c r="A23" s="27" t="s">
        <v>64</v>
      </c>
      <c r="B23" s="27" t="s">
        <v>65</v>
      </c>
      <c r="C23" s="14">
        <f>CostTrainingEmployeesInitialBuy+CostTrainingEmployeesRecurringBuy*LifetimeTestSystem_years</f>
        <v>0</v>
      </c>
    </row>
    <row r="24" spans="1:3" ht="15">
      <c r="A24" s="27" t="s">
        <v>24</v>
      </c>
      <c r="B24" s="27" t="s">
        <v>48</v>
      </c>
      <c r="C24" s="14">
        <f>CostDevelopTestExecutiveBuild+CostDevelopTrainingMaterialBuild+CostTrainingEmployeesInitialBuild</f>
        <v>25000</v>
      </c>
    </row>
    <row r="25" spans="1:3" ht="15">
      <c r="A25" s="27" t="s">
        <v>25</v>
      </c>
      <c r="B25" s="27" t="s">
        <v>49</v>
      </c>
      <c r="C25" s="14">
        <f>CostDevelopTestExecutiveBuy+CostTrainingEmployeesInitialBuy</f>
        <v>0</v>
      </c>
    </row>
    <row r="26" spans="1:3" ht="15">
      <c r="A26" s="27" t="s">
        <v>26</v>
      </c>
      <c r="B26" s="27" t="s">
        <v>95</v>
      </c>
      <c r="C26" s="14">
        <f>CostMaintainTestSystemRecurringBaseBuild+CostReviseTrainingMaterialBuild+CostTrainingEmployeesRecurringBuild</f>
        <v>0</v>
      </c>
    </row>
    <row r="27" spans="1:3" ht="15">
      <c r="A27" s="27" t="s">
        <v>27</v>
      </c>
      <c r="B27" s="27" t="s">
        <v>96</v>
      </c>
      <c r="C27" s="14">
        <f>CostMaintainTestSystemRecurringBaseBuy+CostTrainingEmployeesRecurringBuy</f>
        <v>0</v>
      </c>
    </row>
    <row r="28" spans="1:3" ht="15">
      <c r="A28" s="27" t="s">
        <v>22</v>
      </c>
      <c r="B28" s="27" t="s">
        <v>77</v>
      </c>
      <c r="C28" s="14">
        <f>UpFrontCostBuild+RecurringCostBuild*LifetimeTestSystem_years</f>
        <v>25000</v>
      </c>
    </row>
    <row r="29" spans="1:3" ht="15">
      <c r="A29" s="27" t="s">
        <v>23</v>
      </c>
      <c r="B29" s="27" t="s">
        <v>78</v>
      </c>
      <c r="C29" s="14">
        <f>UpFrontCostBuy+RecurringCostBuy*LifetimeTestSystem_years</f>
        <v>0</v>
      </c>
    </row>
    <row r="30" spans="1:3" ht="15">
      <c r="A30" s="27"/>
      <c r="B30" s="27"/>
      <c r="C30" s="14"/>
    </row>
    <row r="31" spans="1:3" ht="15">
      <c r="A31" s="27" t="s">
        <v>28</v>
      </c>
      <c r="B31" s="27" t="s">
        <v>33</v>
      </c>
      <c r="C31" s="14">
        <f>AvgSalaryDeveloper/NumWorkDays</f>
        <v>0</v>
      </c>
    </row>
    <row r="32" spans="1:3" ht="15">
      <c r="A32" s="27" t="s">
        <v>29</v>
      </c>
      <c r="B32" s="27" t="s">
        <v>34</v>
      </c>
      <c r="C32" s="14">
        <f>AvgSalaryOperator/NumWorkDays</f>
        <v>0</v>
      </c>
    </row>
    <row r="33" spans="1:3" ht="15">
      <c r="A33" s="27" t="s">
        <v>30</v>
      </c>
      <c r="B33" s="27" t="s">
        <v>101</v>
      </c>
      <c r="C33" s="14">
        <f>(IsFeature01*TimeFeature01_days)+(IsFeature02*TimeFeature02_days)+(IsFeature03*TimeFeature03_days)+(IsFeature04*TimeFeature04_days)+(IsFeature05*TimeFeature05_days)+(IsFeature06*TimeFeature06_days)+(IsFeature07*TimeFeature07_days)+(IsFeature08*TimeFeature08_days)+(IsFeature09*(TimeFeature09_days+TimeFeature09PerLanguage_days*(NumDevelopmentLanguages-1)))+(IsFeature10*TimeFeature10_days)+(IsFeature11*TimeFeature11_days)+(IsFeature12*TimeFeature12_days)</f>
        <v>355</v>
      </c>
    </row>
    <row r="34" spans="1:3" ht="15">
      <c r="A34" s="27" t="s">
        <v>35</v>
      </c>
      <c r="B34" s="27" t="s">
        <v>97</v>
      </c>
      <c r="C34" s="14">
        <f>(IsFeature01*TimeCustomizeTestStandFeature01_days)+(IsFeature02*TimeCustomizeTestStandFeature02_days)+(IsFeature03*TimeCustomizeTestStandFeature03_days)+(IsFeature04*TimeCustomizeTestStandFeature04_days)+(IsFeature05*TimeCustomizeTestStandFeature05_days)+(IsFeature06*TimeCustomizeTestStandFeature06_days)+(IsFeature07*TimeCustomizeTestStandFeature07_days)+(IsFeature08*TimeCustomizeTestStandFeature08_days)+(IsFeature09*TimeCustomizeTestStandFeature09_days)+(IsFeature10*TimeCustomizeTestStandFeature10_days)+(IsFeature11*TimeCustomizeTestStandFeature11_days)+(IsFeature12*TimeCustomizeTestStandFeature12_days)</f>
        <v>18</v>
      </c>
    </row>
    <row r="35" spans="1:3" ht="15">
      <c r="A35" s="27" t="s">
        <v>31</v>
      </c>
      <c r="B35" s="27" t="s">
        <v>98</v>
      </c>
      <c r="C35" s="14">
        <f>IF(FreqTrainingRevisions_months&lt;&gt;0,12/FreqTrainingRevisions_months,0)</f>
        <v>0</v>
      </c>
    </row>
    <row r="36" spans="1:3" ht="15">
      <c r="A36" s="27" t="s">
        <v>32</v>
      </c>
      <c r="B36" s="27" t="s">
        <v>100</v>
      </c>
      <c r="C36" s="14">
        <f>IF(FreqTraining_months&lt;&gt;0,12/FreqTraining_months,0)</f>
        <v>0</v>
      </c>
    </row>
    <row r="37" spans="1:3" ht="15">
      <c r="A37" s="27" t="s">
        <v>38</v>
      </c>
      <c r="B37" s="27" t="s">
        <v>102</v>
      </c>
      <c r="C37" s="14">
        <f>((NumTestDevelopers+1)*CostPerDayDeveloper*DurationDeveloperTraining_hours/8)+CostTrainingSetupAndPreparation</f>
        <v>25000</v>
      </c>
    </row>
    <row r="38" spans="1:3" ht="15">
      <c r="A38" s="27" t="s">
        <v>39</v>
      </c>
      <c r="B38" s="27" t="s">
        <v>103</v>
      </c>
      <c r="C38" s="14">
        <f>(NumTestDevelopers*CostTestStandTraining)+(NumTestDevelopers*CostPerDayDeveloper*DurationTestStandTraining_hours/8)</f>
        <v>0</v>
      </c>
    </row>
    <row r="39" spans="1:3" ht="15">
      <c r="A39" s="27" t="s">
        <v>50</v>
      </c>
      <c r="B39" s="27" t="s">
        <v>99</v>
      </c>
      <c r="C39" s="14">
        <f>IF(FreqMaintenance_months&lt;&gt;0,12/FreqMaintenance_months,0)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 1. Describe Test System</vt:lpstr>
      <vt:lpstr>Step 2. Verify Assumptions</vt:lpstr>
      <vt:lpstr>Step 3. Results</vt:lpstr>
      <vt:lpstr>Detailed Calculations</vt:lpstr>
    </vt:vector>
  </TitlesOfParts>
  <Template/>
  <Manager/>
  <Company>National Instruments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 J</dc:creator>
  <cp:keywords/>
  <dc:description/>
  <cp:lastModifiedBy>Sue Ricketts</cp:lastModifiedBy>
  <dcterms:created xsi:type="dcterms:W3CDTF">2011-02-20T22:54:27Z</dcterms:created>
  <dcterms:modified xsi:type="dcterms:W3CDTF">2024-04-09T07:47:41Z</dcterms:modified>
  <cp:category/>
</cp:coreProperties>
</file>