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74E73200-4E26-46EC-9241-8CC3A4C9524E}" xr6:coauthVersionLast="47" xr6:coauthVersionMax="47" xr10:uidLastSave="{00000000-0000-0000-0000-000000000000}"/>
  <bookViews>
    <workbookView xWindow="28680" yWindow="-120" windowWidth="29040" windowHeight="15720" activeTab="1"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V792" i="15"/>
  <c r="AU792" i="15"/>
  <c r="AT792" i="15"/>
  <c r="AX791" i="15"/>
  <c r="AW791" i="15" s="1"/>
  <c r="AV791" i="15"/>
  <c r="AU791" i="15"/>
  <c r="AT791" i="15"/>
  <c r="AX790" i="15"/>
  <c r="AV790" i="15"/>
  <c r="AU790" i="15"/>
  <c r="AT790" i="15"/>
  <c r="AX789" i="15"/>
  <c r="AV789" i="15"/>
  <c r="AU789" i="15"/>
  <c r="AT789" i="15"/>
  <c r="AX788" i="15"/>
  <c r="AW788" i="15" s="1"/>
  <c r="AV788" i="15"/>
  <c r="AU788" i="15"/>
  <c r="AT788" i="15"/>
  <c r="AX787" i="15"/>
  <c r="AV787" i="15"/>
  <c r="AU787" i="15"/>
  <c r="AT787" i="15"/>
  <c r="AX786" i="15"/>
  <c r="AV786" i="15"/>
  <c r="AU786" i="15"/>
  <c r="AT786" i="15"/>
  <c r="AX785" i="15"/>
  <c r="AW785" i="15" s="1"/>
  <c r="AV785" i="15"/>
  <c r="AU785" i="15"/>
  <c r="AT785" i="15"/>
  <c r="AX784" i="15"/>
  <c r="AV784" i="15"/>
  <c r="AU784" i="15"/>
  <c r="AT784" i="15"/>
  <c r="AX783" i="15"/>
  <c r="AV783" i="15"/>
  <c r="AU783" i="15"/>
  <c r="AT783" i="15"/>
  <c r="AX782" i="15"/>
  <c r="AW782" i="15" s="1"/>
  <c r="AV782" i="15"/>
  <c r="AU782" i="15"/>
  <c r="AT782" i="15"/>
  <c r="AX781" i="15"/>
  <c r="AV781" i="15"/>
  <c r="AU781" i="15"/>
  <c r="AT781" i="15"/>
  <c r="AX780" i="15"/>
  <c r="AV780" i="15"/>
  <c r="AU780" i="15"/>
  <c r="AT780" i="15"/>
  <c r="AX779" i="15"/>
  <c r="AW779" i="15" s="1"/>
  <c r="AV779" i="15"/>
  <c r="AU779" i="15"/>
  <c r="AT779" i="15"/>
  <c r="AX778" i="15"/>
  <c r="AV778" i="15"/>
  <c r="AU778" i="15"/>
  <c r="AT778" i="15"/>
  <c r="AX777" i="15"/>
  <c r="AV777" i="15"/>
  <c r="AU777" i="15"/>
  <c r="AT777" i="15"/>
  <c r="AX776" i="15"/>
  <c r="AW776" i="15" s="1"/>
  <c r="AV776" i="15"/>
  <c r="AU776" i="15"/>
  <c r="AT776" i="15"/>
  <c r="AX775" i="15"/>
  <c r="AV775" i="15"/>
  <c r="AU775" i="15"/>
  <c r="AT775" i="15"/>
  <c r="AX774" i="15"/>
  <c r="AV774" i="15"/>
  <c r="AU774" i="15"/>
  <c r="AT774" i="15"/>
  <c r="AX773" i="15"/>
  <c r="AW773" i="15" s="1"/>
  <c r="AV773" i="15"/>
  <c r="AU773" i="15"/>
  <c r="AT773" i="15"/>
  <c r="AX772" i="15"/>
  <c r="AV772" i="15"/>
  <c r="AU772" i="15"/>
  <c r="AT772" i="15"/>
  <c r="AX771" i="15"/>
  <c r="AV771" i="15"/>
  <c r="AU771" i="15"/>
  <c r="AT771" i="15"/>
  <c r="AX770" i="15"/>
  <c r="AW770" i="15" s="1"/>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W731" i="15" s="1"/>
  <c r="AV731" i="15"/>
  <c r="AU731" i="15"/>
  <c r="AT731" i="15"/>
  <c r="AX730" i="15"/>
  <c r="AV730" i="15"/>
  <c r="AU730" i="15"/>
  <c r="AT730" i="15"/>
  <c r="AX729" i="15"/>
  <c r="AV729" i="15"/>
  <c r="AU729" i="15"/>
  <c r="AT729" i="15"/>
  <c r="AX728" i="15"/>
  <c r="AW728" i="15" s="1"/>
  <c r="AV728" i="15"/>
  <c r="AU728" i="15"/>
  <c r="AT728" i="15"/>
  <c r="AX727" i="15"/>
  <c r="AV727" i="15"/>
  <c r="AU727" i="15"/>
  <c r="AT727" i="15"/>
  <c r="AX726" i="15"/>
  <c r="AV726" i="15"/>
  <c r="AU726" i="15"/>
  <c r="AT726" i="15"/>
  <c r="AX725" i="15"/>
  <c r="AW725" i="15" s="1"/>
  <c r="AV725" i="15"/>
  <c r="AU725" i="15"/>
  <c r="AT725" i="15"/>
  <c r="AX724" i="15"/>
  <c r="AV724" i="15"/>
  <c r="AU724" i="15"/>
  <c r="AT724" i="15"/>
  <c r="AX723" i="15"/>
  <c r="AV723" i="15"/>
  <c r="AU723" i="15"/>
  <c r="AT723" i="15"/>
  <c r="AX722" i="15"/>
  <c r="AW722" i="15" s="1"/>
  <c r="AV722" i="15"/>
  <c r="AU722" i="15"/>
  <c r="AT722" i="15"/>
  <c r="AX721" i="15"/>
  <c r="AV721" i="15"/>
  <c r="AU721" i="15"/>
  <c r="AT721" i="15"/>
  <c r="AX720" i="15"/>
  <c r="AV720" i="15"/>
  <c r="AU720" i="15"/>
  <c r="AT720" i="15"/>
  <c r="AX719" i="15"/>
  <c r="AW719" i="15" s="1"/>
  <c r="AV719" i="15"/>
  <c r="AU719" i="15"/>
  <c r="AT719" i="15"/>
  <c r="AX718" i="15"/>
  <c r="AV718" i="15"/>
  <c r="AU718" i="15"/>
  <c r="AT718" i="15"/>
  <c r="AX717" i="15"/>
  <c r="AV717" i="15"/>
  <c r="AU717" i="15"/>
  <c r="AT717" i="15"/>
  <c r="AX716" i="15"/>
  <c r="AW716" i="15" s="1"/>
  <c r="AV716" i="15"/>
  <c r="AU716" i="15"/>
  <c r="AT716" i="15"/>
  <c r="AX715" i="15"/>
  <c r="AV715" i="15"/>
  <c r="AU715" i="15"/>
  <c r="AT715" i="15"/>
  <c r="AX714" i="15"/>
  <c r="AV714" i="15"/>
  <c r="AU714" i="15"/>
  <c r="AT714" i="15"/>
  <c r="AX713" i="15"/>
  <c r="AW713" i="15" s="1"/>
  <c r="AV713" i="15"/>
  <c r="AU713" i="15"/>
  <c r="AT713" i="15"/>
  <c r="AX712" i="15"/>
  <c r="AV712" i="15"/>
  <c r="AU712" i="15"/>
  <c r="AT712" i="15"/>
  <c r="AX711" i="15"/>
  <c r="AV711" i="15"/>
  <c r="AU711" i="15"/>
  <c r="AT711" i="15"/>
  <c r="AX710" i="15"/>
  <c r="AW710" i="15" s="1"/>
  <c r="AV710" i="15"/>
  <c r="AU710" i="15"/>
  <c r="AT710" i="15"/>
  <c r="AX709" i="15"/>
  <c r="AV709" i="15"/>
  <c r="AU709" i="15"/>
  <c r="AT709" i="15"/>
  <c r="AX708" i="15"/>
  <c r="AV708" i="15"/>
  <c r="AU708" i="15"/>
  <c r="AT708" i="15"/>
  <c r="AX707" i="15"/>
  <c r="AW707" i="15" s="1"/>
  <c r="AV707" i="15"/>
  <c r="AU707" i="15"/>
  <c r="AT707" i="15"/>
  <c r="AX706" i="15"/>
  <c r="AV706" i="15"/>
  <c r="AU706" i="15"/>
  <c r="AT706" i="15"/>
  <c r="AX705" i="15"/>
  <c r="AV705" i="15"/>
  <c r="AU705" i="15"/>
  <c r="AT705" i="15"/>
  <c r="AX704" i="15"/>
  <c r="AW704" i="15" s="1"/>
  <c r="AV704" i="15"/>
  <c r="AU704" i="15"/>
  <c r="AT704" i="15"/>
  <c r="AX703" i="15"/>
  <c r="AV703" i="15"/>
  <c r="AU703" i="15"/>
  <c r="AT703" i="15"/>
  <c r="AX702" i="15"/>
  <c r="AV702" i="15"/>
  <c r="AU702" i="15"/>
  <c r="AT702" i="15"/>
  <c r="AX701" i="15"/>
  <c r="AW701" i="15" s="1"/>
  <c r="AV701" i="15"/>
  <c r="AU701" i="15"/>
  <c r="AT701" i="15"/>
  <c r="AX700" i="15"/>
  <c r="AV700" i="15"/>
  <c r="AU700" i="15"/>
  <c r="AT700" i="15"/>
  <c r="AX699" i="15"/>
  <c r="AV699" i="15"/>
  <c r="AU699" i="15"/>
  <c r="AT699" i="15"/>
  <c r="AX698" i="15"/>
  <c r="AW698" i="15" s="1"/>
  <c r="AV698" i="15"/>
  <c r="AU698" i="15"/>
  <c r="AT698" i="15"/>
  <c r="AX697" i="15"/>
  <c r="AV697" i="15"/>
  <c r="AU697" i="15"/>
  <c r="AT697" i="15"/>
  <c r="AX696" i="15"/>
  <c r="AV696" i="15"/>
  <c r="AU696" i="15"/>
  <c r="AT696" i="15"/>
  <c r="AX695" i="15"/>
  <c r="AW695" i="15" s="1"/>
  <c r="AV695" i="15"/>
  <c r="AU695" i="15"/>
  <c r="AT695" i="15"/>
  <c r="AX694" i="15"/>
  <c r="AV694" i="15"/>
  <c r="AU694" i="15"/>
  <c r="AT694" i="15"/>
  <c r="AX693" i="15"/>
  <c r="AV693" i="15"/>
  <c r="AU693" i="15"/>
  <c r="AT693" i="15"/>
  <c r="AX692" i="15"/>
  <c r="AW692" i="15" s="1"/>
  <c r="AV692" i="15"/>
  <c r="AU692" i="15"/>
  <c r="AT692" i="15"/>
  <c r="AX691" i="15"/>
  <c r="AV691" i="15"/>
  <c r="AU691" i="15"/>
  <c r="AT691" i="15"/>
  <c r="AX690" i="15"/>
  <c r="AV690" i="15"/>
  <c r="AU690" i="15"/>
  <c r="AT690" i="15"/>
  <c r="AX689" i="15"/>
  <c r="AW689" i="15" s="1"/>
  <c r="AV689" i="15"/>
  <c r="AU689" i="15"/>
  <c r="AT689" i="15"/>
  <c r="AX688" i="15"/>
  <c r="AV688" i="15"/>
  <c r="AU688" i="15"/>
  <c r="AT688" i="15"/>
  <c r="AX687" i="15"/>
  <c r="AV687" i="15"/>
  <c r="AU687" i="15"/>
  <c r="AT687" i="15"/>
  <c r="AX686" i="15"/>
  <c r="AW686" i="15" s="1"/>
  <c r="AV686" i="15"/>
  <c r="AU686" i="15"/>
  <c r="AT686" i="15"/>
  <c r="AX685" i="15"/>
  <c r="AV685" i="15"/>
  <c r="AU685" i="15"/>
  <c r="AT685" i="15"/>
  <c r="AX684" i="15"/>
  <c r="AV684" i="15"/>
  <c r="AU684" i="15"/>
  <c r="AT684" i="15"/>
  <c r="AX683" i="15"/>
  <c r="AW683" i="15" s="1"/>
  <c r="AV683" i="15"/>
  <c r="AU683" i="15"/>
  <c r="AT683" i="15"/>
  <c r="AX682" i="15"/>
  <c r="AV682" i="15"/>
  <c r="AU682" i="15"/>
  <c r="AT682" i="15"/>
  <c r="AX681" i="15"/>
  <c r="AV681" i="15"/>
  <c r="AU681" i="15"/>
  <c r="AT681" i="15"/>
  <c r="AX680" i="15"/>
  <c r="AW680" i="15" s="1"/>
  <c r="AV680" i="15"/>
  <c r="AU680" i="15"/>
  <c r="AT680" i="15"/>
  <c r="AX679" i="15"/>
  <c r="AV679" i="15"/>
  <c r="AU679" i="15"/>
  <c r="AT679" i="15"/>
  <c r="AX678" i="15"/>
  <c r="AV678" i="15"/>
  <c r="AU678" i="15"/>
  <c r="AT678" i="15"/>
  <c r="AX677" i="15"/>
  <c r="AW677" i="15" s="1"/>
  <c r="AV677" i="15"/>
  <c r="AU677" i="15"/>
  <c r="AT677" i="15"/>
  <c r="AX676" i="15"/>
  <c r="AV676" i="15"/>
  <c r="AU676" i="15"/>
  <c r="AT676" i="15"/>
  <c r="AX675" i="15"/>
  <c r="AV675" i="15"/>
  <c r="AU675" i="15"/>
  <c r="AT675" i="15"/>
  <c r="AX674" i="15"/>
  <c r="AW674" i="15" s="1"/>
  <c r="AV674" i="15"/>
  <c r="AU674" i="15"/>
  <c r="AT674" i="15"/>
  <c r="AX673" i="15"/>
  <c r="AV673" i="15"/>
  <c r="AU673" i="15"/>
  <c r="AT673" i="15"/>
  <c r="AX672" i="15"/>
  <c r="AV672" i="15"/>
  <c r="AU672" i="15"/>
  <c r="AT672" i="15"/>
  <c r="AX671" i="15"/>
  <c r="AW671" i="15" s="1"/>
  <c r="AV671" i="15"/>
  <c r="AU671" i="15"/>
  <c r="AT671" i="15"/>
  <c r="AX670" i="15"/>
  <c r="AV670" i="15"/>
  <c r="AU670" i="15"/>
  <c r="AT670" i="15"/>
  <c r="AX669" i="15"/>
  <c r="AV669" i="15"/>
  <c r="AU669" i="15"/>
  <c r="AT669" i="15"/>
  <c r="AX668" i="15"/>
  <c r="AW668" i="15" s="1"/>
  <c r="AV668" i="15"/>
  <c r="AU668" i="15"/>
  <c r="AT668" i="15"/>
  <c r="AX667" i="15"/>
  <c r="AV667" i="15"/>
  <c r="AU667" i="15"/>
  <c r="AT667" i="15"/>
  <c r="AX666" i="15"/>
  <c r="AV666" i="15"/>
  <c r="AU666" i="15"/>
  <c r="AT666" i="15"/>
  <c r="AX665" i="15"/>
  <c r="AW665" i="15" s="1"/>
  <c r="AV665" i="15"/>
  <c r="AU665" i="15"/>
  <c r="AT665" i="15"/>
  <c r="AX664" i="15"/>
  <c r="AV664" i="15"/>
  <c r="AU664" i="15"/>
  <c r="AT664" i="15"/>
  <c r="AX663" i="15"/>
  <c r="AV663" i="15"/>
  <c r="AU663" i="15"/>
  <c r="AT663" i="15"/>
  <c r="AX662" i="15"/>
  <c r="AW662" i="15" s="1"/>
  <c r="AV662" i="15"/>
  <c r="AU662" i="15"/>
  <c r="AT662" i="15"/>
  <c r="AX661" i="15"/>
  <c r="AV661" i="15"/>
  <c r="AU661" i="15"/>
  <c r="AT661" i="15"/>
  <c r="AX660" i="15"/>
  <c r="AV660" i="15"/>
  <c r="AU660" i="15"/>
  <c r="AT660" i="15"/>
  <c r="AX659" i="15"/>
  <c r="AW659" i="15" s="1"/>
  <c r="AV659" i="15"/>
  <c r="AU659" i="15"/>
  <c r="AT659" i="15"/>
  <c r="AX658" i="15"/>
  <c r="AV658" i="15"/>
  <c r="AU658" i="15"/>
  <c r="AT658" i="15"/>
  <c r="AX657" i="15"/>
  <c r="AV657" i="15"/>
  <c r="AU657" i="15"/>
  <c r="AT657" i="15"/>
  <c r="AX656" i="15"/>
  <c r="AW656" i="15" s="1"/>
  <c r="AV656" i="15"/>
  <c r="AU656" i="15"/>
  <c r="AT656" i="15"/>
  <c r="AX655" i="15"/>
  <c r="AV655" i="15"/>
  <c r="AU655" i="15"/>
  <c r="AT655" i="15"/>
  <c r="AX654" i="15"/>
  <c r="AV654" i="15"/>
  <c r="AU654" i="15"/>
  <c r="AT654" i="15"/>
  <c r="AX653" i="15"/>
  <c r="AW653" i="15" s="1"/>
  <c r="AV653" i="15"/>
  <c r="AU653" i="15"/>
  <c r="AT653" i="15"/>
  <c r="AX652" i="15"/>
  <c r="AV652" i="15"/>
  <c r="AU652" i="15"/>
  <c r="AT652" i="15"/>
  <c r="AX651" i="15"/>
  <c r="AV651" i="15"/>
  <c r="AU651" i="15"/>
  <c r="AT651" i="15"/>
  <c r="AX650" i="15"/>
  <c r="AW650" i="15" s="1"/>
  <c r="AV650" i="15"/>
  <c r="AU650" i="15"/>
  <c r="AT650" i="15"/>
  <c r="AX649" i="15"/>
  <c r="AV649" i="15"/>
  <c r="AU649" i="15"/>
  <c r="AT649" i="15"/>
  <c r="AX648" i="15"/>
  <c r="AV648" i="15"/>
  <c r="AU648" i="15"/>
  <c r="AT648" i="15"/>
  <c r="AX647" i="15"/>
  <c r="AW647" i="15" s="1"/>
  <c r="AV647" i="15"/>
  <c r="AU647" i="15"/>
  <c r="AT647" i="15"/>
  <c r="AX646" i="15"/>
  <c r="AV646" i="15"/>
  <c r="AU646" i="15"/>
  <c r="AT646" i="15"/>
  <c r="AX645" i="15"/>
  <c r="AV645" i="15"/>
  <c r="AU645" i="15"/>
  <c r="AT645" i="15"/>
  <c r="AX644" i="15"/>
  <c r="AW644" i="15" s="1"/>
  <c r="AV644" i="15"/>
  <c r="AU644" i="15"/>
  <c r="AT644" i="15"/>
  <c r="AX643" i="15"/>
  <c r="AV643" i="15"/>
  <c r="AU643" i="15"/>
  <c r="AT643" i="15"/>
  <c r="AX642" i="15"/>
  <c r="AV642" i="15"/>
  <c r="AU642" i="15"/>
  <c r="AT642" i="15"/>
  <c r="AX641" i="15"/>
  <c r="AW641" i="15" s="1"/>
  <c r="AV641" i="15"/>
  <c r="AU641" i="15"/>
  <c r="AT641" i="15"/>
  <c r="AX640" i="15"/>
  <c r="AV640" i="15"/>
  <c r="AU640" i="15"/>
  <c r="AT640" i="15"/>
  <c r="AX639" i="15"/>
  <c r="AV639" i="15"/>
  <c r="AU639" i="15"/>
  <c r="AT639" i="15"/>
  <c r="AX638" i="15"/>
  <c r="AW638" i="15" s="1"/>
  <c r="AV638" i="15"/>
  <c r="AU638" i="15"/>
  <c r="AT638" i="15"/>
  <c r="AX637" i="15"/>
  <c r="AV637" i="15"/>
  <c r="AU637" i="15"/>
  <c r="AT637" i="15"/>
  <c r="AX636" i="15"/>
  <c r="AV636" i="15"/>
  <c r="AU636" i="15"/>
  <c r="AT636" i="15"/>
  <c r="AX635" i="15"/>
  <c r="AW635" i="15" s="1"/>
  <c r="AV635" i="15"/>
  <c r="AU635" i="15"/>
  <c r="AT635" i="15"/>
  <c r="AX634" i="15"/>
  <c r="AV634" i="15"/>
  <c r="AU634" i="15"/>
  <c r="AT634" i="15"/>
  <c r="AX633" i="15"/>
  <c r="AV633" i="15"/>
  <c r="AU633" i="15"/>
  <c r="AT633" i="15"/>
  <c r="AX632" i="15"/>
  <c r="AW632" i="15" s="1"/>
  <c r="AV632" i="15"/>
  <c r="AU632" i="15"/>
  <c r="AT632" i="15"/>
  <c r="AX631" i="15"/>
  <c r="AV631" i="15"/>
  <c r="AU631" i="15"/>
  <c r="AT631" i="15"/>
  <c r="AX630" i="15"/>
  <c r="AV630" i="15"/>
  <c r="AU630" i="15"/>
  <c r="AT630" i="15"/>
  <c r="AX629" i="15"/>
  <c r="AW629" i="15" s="1"/>
  <c r="AV629" i="15"/>
  <c r="AU629" i="15"/>
  <c r="AT629" i="15"/>
  <c r="AX628" i="15"/>
  <c r="AV628" i="15"/>
  <c r="AU628" i="15"/>
  <c r="AT628" i="15"/>
  <c r="AX627" i="15"/>
  <c r="AV627" i="15"/>
  <c r="AU627" i="15"/>
  <c r="AT627" i="15"/>
  <c r="AX626" i="15"/>
  <c r="AW626" i="15" s="1"/>
  <c r="AV626" i="15"/>
  <c r="AU626" i="15"/>
  <c r="AT626" i="15"/>
  <c r="AX625" i="15"/>
  <c r="AV625" i="15"/>
  <c r="AU625" i="15"/>
  <c r="AT625" i="15"/>
  <c r="AX624" i="15"/>
  <c r="AV624" i="15"/>
  <c r="AU624" i="15"/>
  <c r="AT624" i="15"/>
  <c r="AX623" i="15"/>
  <c r="AW623" i="15" s="1"/>
  <c r="AV623" i="15"/>
  <c r="AU623" i="15"/>
  <c r="AT623" i="15"/>
  <c r="AX622" i="15"/>
  <c r="AV622" i="15"/>
  <c r="AU622" i="15"/>
  <c r="AT622" i="15"/>
  <c r="AX621" i="15"/>
  <c r="AV621" i="15"/>
  <c r="AU621" i="15"/>
  <c r="AT621" i="15"/>
  <c r="AX620" i="15"/>
  <c r="AW620" i="15" s="1"/>
  <c r="AV620" i="15"/>
  <c r="AU620" i="15"/>
  <c r="AT620" i="15"/>
  <c r="AX619" i="15"/>
  <c r="AV619" i="15"/>
  <c r="AU619" i="15"/>
  <c r="AT619" i="15"/>
  <c r="AX618" i="15"/>
  <c r="AV618" i="15"/>
  <c r="AU618" i="15"/>
  <c r="AT618" i="15"/>
  <c r="AX617" i="15"/>
  <c r="AW617" i="15" s="1"/>
  <c r="AV617" i="15"/>
  <c r="AU617" i="15"/>
  <c r="AT617" i="15"/>
  <c r="AX616" i="15"/>
  <c r="AV616" i="15"/>
  <c r="AU616" i="15"/>
  <c r="AT616" i="15"/>
  <c r="AX615" i="15"/>
  <c r="AV615" i="15"/>
  <c r="AU615" i="15"/>
  <c r="AT615" i="15"/>
  <c r="AX614" i="15"/>
  <c r="AW614" i="15" s="1"/>
  <c r="AV614" i="15"/>
  <c r="AU614" i="15"/>
  <c r="AT614" i="15"/>
  <c r="AX613" i="15"/>
  <c r="AV613" i="15"/>
  <c r="AU613" i="15"/>
  <c r="AT613" i="15"/>
  <c r="AX612" i="15"/>
  <c r="AV612" i="15"/>
  <c r="AU612" i="15"/>
  <c r="AT612" i="15"/>
  <c r="AX611" i="15"/>
  <c r="AW611" i="15" s="1"/>
  <c r="AV611" i="15"/>
  <c r="AU611" i="15"/>
  <c r="AT611" i="15"/>
  <c r="AX610" i="15"/>
  <c r="AV610" i="15"/>
  <c r="AU610" i="15"/>
  <c r="AT610" i="15"/>
  <c r="AX609" i="15"/>
  <c r="AV609" i="15"/>
  <c r="AU609" i="15"/>
  <c r="AT609" i="15"/>
  <c r="AX608" i="15"/>
  <c r="AW608" i="15" s="1"/>
  <c r="AV608" i="15"/>
  <c r="AU608" i="15"/>
  <c r="AT608" i="15"/>
  <c r="AX607" i="15"/>
  <c r="AV607" i="15"/>
  <c r="AU607" i="15"/>
  <c r="AT607" i="15"/>
  <c r="AX606" i="15"/>
  <c r="AV606" i="15"/>
  <c r="AU606" i="15"/>
  <c r="AT606" i="15"/>
  <c r="AX605" i="15"/>
  <c r="AW605" i="15" s="1"/>
  <c r="AV605" i="15"/>
  <c r="AU605" i="15"/>
  <c r="AT605" i="15"/>
  <c r="AX604" i="15"/>
  <c r="AV604" i="15"/>
  <c r="AU604" i="15"/>
  <c r="AT604" i="15"/>
  <c r="AX603" i="15"/>
  <c r="AV603" i="15"/>
  <c r="AU603" i="15"/>
  <c r="AT603" i="15"/>
  <c r="AX602" i="15"/>
  <c r="AW602" i="15" s="1"/>
  <c r="AV602" i="15"/>
  <c r="AU602" i="15"/>
  <c r="AT602" i="15"/>
  <c r="AX601" i="15"/>
  <c r="AV601" i="15"/>
  <c r="AU601" i="15"/>
  <c r="AT601" i="15"/>
  <c r="AX600" i="15"/>
  <c r="AV600" i="15"/>
  <c r="AU600" i="15"/>
  <c r="AT600" i="15"/>
  <c r="AX599" i="15"/>
  <c r="AW599" i="15" s="1"/>
  <c r="AV599" i="15"/>
  <c r="AU599" i="15"/>
  <c r="AT599" i="15"/>
  <c r="AX598" i="15"/>
  <c r="AV598" i="15"/>
  <c r="AU598" i="15"/>
  <c r="AT598" i="15"/>
  <c r="AX597" i="15"/>
  <c r="AV597" i="15"/>
  <c r="AU597" i="15"/>
  <c r="AT597" i="15"/>
  <c r="AX596" i="15"/>
  <c r="AW596" i="15" s="1"/>
  <c r="AV596" i="15"/>
  <c r="AU596" i="15"/>
  <c r="AT596" i="15"/>
  <c r="AX595" i="15"/>
  <c r="AV595" i="15"/>
  <c r="AU595" i="15"/>
  <c r="AT595" i="15"/>
  <c r="AX594" i="15"/>
  <c r="AV594" i="15"/>
  <c r="AU594" i="15"/>
  <c r="AT594" i="15"/>
  <c r="AX593" i="15"/>
  <c r="AW593" i="15" s="1"/>
  <c r="AV593" i="15"/>
  <c r="AU593" i="15"/>
  <c r="AT593" i="15"/>
  <c r="AX592" i="15"/>
  <c r="AV592" i="15"/>
  <c r="AU592" i="15"/>
  <c r="AT592" i="15"/>
  <c r="AX591" i="15"/>
  <c r="AV591" i="15"/>
  <c r="AU591" i="15"/>
  <c r="AT591" i="15"/>
  <c r="AX590" i="15"/>
  <c r="AW590" i="15" s="1"/>
  <c r="AV590" i="15"/>
  <c r="AU590" i="15"/>
  <c r="AT590" i="15"/>
  <c r="AX589" i="15"/>
  <c r="AV589" i="15"/>
  <c r="AU589" i="15"/>
  <c r="AT589" i="15"/>
  <c r="AX588" i="15"/>
  <c r="AV588" i="15"/>
  <c r="AU588" i="15"/>
  <c r="AT588" i="15"/>
  <c r="AX587" i="15"/>
  <c r="AW587" i="15" s="1"/>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W575" i="15" s="1"/>
  <c r="AV575" i="15"/>
  <c r="AU575" i="15"/>
  <c r="AT575" i="15"/>
  <c r="AX574" i="15"/>
  <c r="AV574" i="15"/>
  <c r="AU574" i="15"/>
  <c r="AT574" i="15"/>
  <c r="AX573" i="15"/>
  <c r="AV573" i="15"/>
  <c r="AU573" i="15"/>
  <c r="AT573" i="15"/>
  <c r="AX572" i="15"/>
  <c r="AW572" i="15" s="1"/>
  <c r="AV572" i="15"/>
  <c r="AU572" i="15"/>
  <c r="AT572" i="15"/>
  <c r="AX571" i="15"/>
  <c r="AV571" i="15"/>
  <c r="AU571" i="15"/>
  <c r="AT571" i="15"/>
  <c r="AX570" i="15"/>
  <c r="AV570" i="15"/>
  <c r="AU570" i="15"/>
  <c r="AT570" i="15"/>
  <c r="AX569" i="15"/>
  <c r="AW569" i="15" s="1"/>
  <c r="AV569" i="15"/>
  <c r="AU569" i="15"/>
  <c r="AT569" i="15"/>
  <c r="AX568" i="15"/>
  <c r="AV568" i="15"/>
  <c r="AU568" i="15"/>
  <c r="AT568" i="15"/>
  <c r="AX567" i="15"/>
  <c r="AV567" i="15"/>
  <c r="AU567" i="15"/>
  <c r="AT567" i="15"/>
  <c r="AX566" i="15"/>
  <c r="AW566" i="15" s="1"/>
  <c r="AV566" i="15"/>
  <c r="AU566" i="15"/>
  <c r="AT566" i="15"/>
  <c r="AX565" i="15"/>
  <c r="AV565" i="15"/>
  <c r="AU565" i="15"/>
  <c r="AT565" i="15"/>
  <c r="AX564" i="15"/>
  <c r="AV564" i="15"/>
  <c r="AU564" i="15"/>
  <c r="AT564" i="15"/>
  <c r="AX563" i="15"/>
  <c r="AW563" i="15" s="1"/>
  <c r="AV563" i="15"/>
  <c r="AU563" i="15"/>
  <c r="AT563" i="15"/>
  <c r="AX562" i="15"/>
  <c r="AV562" i="15"/>
  <c r="AU562" i="15"/>
  <c r="AT562" i="15"/>
  <c r="AX561" i="15"/>
  <c r="AV561" i="15"/>
  <c r="AU561" i="15"/>
  <c r="AT561" i="15"/>
  <c r="AX560" i="15"/>
  <c r="AW560" i="15" s="1"/>
  <c r="AV560" i="15"/>
  <c r="AU560" i="15"/>
  <c r="AT560" i="15"/>
  <c r="AX559" i="15"/>
  <c r="AV559" i="15"/>
  <c r="AU559" i="15"/>
  <c r="AT559" i="15"/>
  <c r="AX558" i="15"/>
  <c r="AV558" i="15"/>
  <c r="AU558" i="15"/>
  <c r="AT558" i="15"/>
  <c r="AX557" i="15"/>
  <c r="AW557" i="15" s="1"/>
  <c r="AV557" i="15"/>
  <c r="AU557" i="15"/>
  <c r="AT557" i="15"/>
  <c r="AX556" i="15"/>
  <c r="AV556" i="15"/>
  <c r="AU556" i="15"/>
  <c r="AT556" i="15"/>
  <c r="AX555" i="15"/>
  <c r="AV555" i="15"/>
  <c r="AU555" i="15"/>
  <c r="AT555" i="15"/>
  <c r="AX554" i="15"/>
  <c r="AW554" i="15" s="1"/>
  <c r="AV554" i="15"/>
  <c r="AU554" i="15"/>
  <c r="AT554" i="15"/>
  <c r="AX553" i="15"/>
  <c r="AV553" i="15"/>
  <c r="AU553" i="15"/>
  <c r="AT553" i="15"/>
  <c r="AX552" i="15"/>
  <c r="AV552" i="15"/>
  <c r="AU552" i="15"/>
  <c r="AT552" i="15"/>
  <c r="AX551" i="15"/>
  <c r="AW551" i="15" s="1"/>
  <c r="AV551" i="15"/>
  <c r="AU551" i="15"/>
  <c r="AT551" i="15"/>
  <c r="AX550" i="15"/>
  <c r="AV550" i="15"/>
  <c r="AU550" i="15"/>
  <c r="AT550" i="15"/>
  <c r="AX549" i="15"/>
  <c r="AV549" i="15"/>
  <c r="AU549" i="15"/>
  <c r="AT549" i="15"/>
  <c r="AX548" i="15"/>
  <c r="AW548" i="15" s="1"/>
  <c r="AV548" i="15"/>
  <c r="AU548" i="15"/>
  <c r="AT548" i="15"/>
  <c r="AX547" i="15"/>
  <c r="AV547" i="15"/>
  <c r="AU547" i="15"/>
  <c r="AT547" i="15"/>
  <c r="AX546" i="15"/>
  <c r="AV546" i="15"/>
  <c r="AU546" i="15"/>
  <c r="AT546" i="15"/>
  <c r="AX545" i="15"/>
  <c r="AW545" i="15" s="1"/>
  <c r="AV545" i="15"/>
  <c r="AU545" i="15"/>
  <c r="AT545" i="15"/>
  <c r="AX544" i="15"/>
  <c r="AV544" i="15"/>
  <c r="AU544" i="15"/>
  <c r="AT544" i="15"/>
  <c r="AX543" i="15"/>
  <c r="AV543" i="15"/>
  <c r="AU543" i="15"/>
  <c r="AT543" i="15"/>
  <c r="AX542" i="15"/>
  <c r="AW542" i="15" s="1"/>
  <c r="AV542" i="15"/>
  <c r="AU542" i="15"/>
  <c r="AT542" i="15"/>
  <c r="AX541" i="15"/>
  <c r="AV541" i="15"/>
  <c r="AU541" i="15"/>
  <c r="AT541" i="15"/>
  <c r="AX540" i="15"/>
  <c r="AV540" i="15"/>
  <c r="AU540" i="15"/>
  <c r="AT540" i="15"/>
  <c r="AX539" i="15"/>
  <c r="AW539" i="15" s="1"/>
  <c r="AV539" i="15"/>
  <c r="AU539" i="15"/>
  <c r="AT539" i="15"/>
  <c r="AX538" i="15"/>
  <c r="AV538" i="15"/>
  <c r="AU538" i="15"/>
  <c r="AT538" i="15"/>
  <c r="AX537" i="15"/>
  <c r="AV537" i="15"/>
  <c r="AU537" i="15"/>
  <c r="AT537" i="15"/>
  <c r="AX536" i="15"/>
  <c r="AW536" i="15" s="1"/>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613" i="15" l="1"/>
  <c r="AW616" i="15"/>
  <c r="AW619" i="15"/>
  <c r="AW622" i="15"/>
  <c r="AW625" i="15"/>
  <c r="AW634" i="15"/>
  <c r="AW643" i="15"/>
  <c r="AW646" i="15"/>
  <c r="AW649" i="15"/>
  <c r="AW652" i="15"/>
  <c r="AW655" i="15"/>
  <c r="AW658" i="15"/>
  <c r="AW661" i="15"/>
  <c r="AW664" i="15"/>
  <c r="AW667" i="15"/>
  <c r="AW670" i="15"/>
  <c r="AW673" i="15"/>
  <c r="AW676" i="15"/>
  <c r="AW679" i="15"/>
  <c r="AW682" i="15"/>
  <c r="AW685" i="15"/>
  <c r="AW688" i="15"/>
  <c r="AW691" i="15"/>
  <c r="AW694" i="15"/>
  <c r="AW697" i="15"/>
  <c r="AW700" i="15"/>
  <c r="AW703" i="15"/>
  <c r="AW706" i="15"/>
  <c r="AW709" i="15"/>
  <c r="AW712" i="15"/>
  <c r="AW715" i="15"/>
  <c r="AW718" i="15"/>
  <c r="AW721" i="15"/>
  <c r="AW724" i="15"/>
  <c r="AW727" i="15"/>
  <c r="AW730" i="15"/>
  <c r="AW733" i="15"/>
  <c r="AW736" i="15"/>
  <c r="AW769" i="15"/>
  <c r="AW772" i="15"/>
  <c r="AW775" i="15"/>
  <c r="AW778" i="15"/>
  <c r="AW781" i="15"/>
  <c r="AW784" i="15"/>
  <c r="AW787" i="15"/>
  <c r="AW790" i="15"/>
  <c r="AW637" i="15"/>
  <c r="AW640" i="15"/>
  <c r="AW529" i="15"/>
  <c r="AW541" i="15"/>
  <c r="AW550" i="15"/>
  <c r="AW559" i="15"/>
  <c r="AW568" i="15"/>
  <c r="AW577" i="15"/>
  <c r="AW586" i="15"/>
  <c r="AW595" i="15"/>
  <c r="AW604" i="15"/>
  <c r="AW628" i="15"/>
  <c r="AW526" i="15"/>
  <c r="AW535" i="15"/>
  <c r="AW544" i="15"/>
  <c r="AW553" i="15"/>
  <c r="AW562" i="15"/>
  <c r="AW571" i="15"/>
  <c r="AW580" i="15"/>
  <c r="AW589" i="15"/>
  <c r="AW598" i="15"/>
  <c r="AW607" i="15"/>
  <c r="AW631" i="15"/>
  <c r="AW532" i="15"/>
  <c r="AW538" i="15"/>
  <c r="AW547" i="15"/>
  <c r="AW556" i="15"/>
  <c r="AW565" i="15"/>
  <c r="AW574" i="15"/>
  <c r="AW583" i="15"/>
  <c r="AW592" i="15"/>
  <c r="AW601" i="15"/>
  <c r="AW610" i="15"/>
  <c r="AW414" i="15"/>
  <c r="AW441" i="15"/>
  <c r="AW450" i="15"/>
  <c r="AW459" i="15"/>
  <c r="AW468" i="15"/>
  <c r="AW477" i="15"/>
  <c r="AW486" i="15"/>
  <c r="AW492" i="15"/>
  <c r="AW504" i="15"/>
  <c r="AW510" i="15"/>
  <c r="AW519" i="15"/>
  <c r="AW528" i="15"/>
  <c r="AW537" i="15"/>
  <c r="AW546" i="15"/>
  <c r="AW555" i="15"/>
  <c r="AW567" i="15"/>
  <c r="AW621" i="15"/>
  <c r="AW444" i="15"/>
  <c r="AW453" i="15"/>
  <c r="AW462" i="15"/>
  <c r="AW471" i="15"/>
  <c r="AW480" i="15"/>
  <c r="AW489" i="15"/>
  <c r="AW498" i="15"/>
  <c r="AW507" i="15"/>
  <c r="AW516" i="15"/>
  <c r="AW525" i="15"/>
  <c r="AW534" i="15"/>
  <c r="AW543" i="15"/>
  <c r="AW552" i="15"/>
  <c r="AW564" i="15"/>
  <c r="AW618" i="15"/>
  <c r="AW428" i="15"/>
  <c r="AW449" i="15"/>
  <c r="AW458" i="15"/>
  <c r="AW467" i="15"/>
  <c r="AW476" i="15"/>
  <c r="AW485" i="15"/>
  <c r="AW494" i="15"/>
  <c r="AW503" i="15"/>
  <c r="AW512" i="15"/>
  <c r="AW521" i="15"/>
  <c r="AW527" i="15"/>
  <c r="AW533" i="15"/>
  <c r="AW578" i="15"/>
  <c r="AW581" i="15"/>
  <c r="AW584" i="15"/>
  <c r="AW734" i="15"/>
  <c r="AW434" i="15"/>
  <c r="AW452" i="15"/>
  <c r="AW461" i="15"/>
  <c r="AW470" i="15"/>
  <c r="AW479" i="15"/>
  <c r="AW488" i="15"/>
  <c r="AW497" i="15"/>
  <c r="AW506" i="15"/>
  <c r="AW515" i="15"/>
  <c r="AW524" i="15"/>
  <c r="AW446" i="15"/>
  <c r="AW455" i="15"/>
  <c r="AW464" i="15"/>
  <c r="AW473" i="15"/>
  <c r="AW482" i="15"/>
  <c r="AW491" i="15"/>
  <c r="AW500" i="15"/>
  <c r="AW509" i="15"/>
  <c r="AW518" i="15"/>
  <c r="AW530" i="15"/>
  <c r="AW438" i="15"/>
  <c r="AW447" i="15"/>
  <c r="AW456" i="15"/>
  <c r="AW465" i="15"/>
  <c r="AW474" i="15"/>
  <c r="AW483" i="15"/>
  <c r="AW495" i="15"/>
  <c r="AW501" i="15"/>
  <c r="AW513" i="15"/>
  <c r="AW522" i="15"/>
  <c r="AW531" i="15"/>
  <c r="AW540" i="15"/>
  <c r="AW549" i="15"/>
  <c r="AW558" i="15"/>
  <c r="AW561" i="15"/>
  <c r="AW570" i="15"/>
  <c r="AW573" i="15"/>
  <c r="AW576" i="15"/>
  <c r="AW579" i="15"/>
  <c r="AW582" i="15"/>
  <c r="AW585" i="15"/>
  <c r="AW588" i="15"/>
  <c r="AW591" i="15"/>
  <c r="AW594" i="15"/>
  <c r="AW597" i="15"/>
  <c r="AW600" i="15"/>
  <c r="AW603" i="15"/>
  <c r="AW606" i="15"/>
  <c r="AW609" i="15"/>
  <c r="AW612" i="15"/>
  <c r="AW615" i="15"/>
  <c r="AW624" i="15"/>
  <c r="AW627" i="15"/>
  <c r="AW630" i="15"/>
  <c r="AW633" i="15"/>
  <c r="AW636" i="15"/>
  <c r="AW639" i="15"/>
  <c r="AW642" i="15"/>
  <c r="AW645" i="15"/>
  <c r="AW648" i="15"/>
  <c r="AW651" i="15"/>
  <c r="AW654" i="15"/>
  <c r="AW657" i="15"/>
  <c r="AW660" i="15"/>
  <c r="AW663" i="15"/>
  <c r="AW666" i="15"/>
  <c r="AW669" i="15"/>
  <c r="AW672" i="15"/>
  <c r="AW675" i="15"/>
  <c r="AW678" i="15"/>
  <c r="AW681" i="15"/>
  <c r="AW684" i="15"/>
  <c r="AW687" i="15"/>
  <c r="AW690" i="15"/>
  <c r="AW693" i="15"/>
  <c r="AW696" i="15"/>
  <c r="AW699" i="15"/>
  <c r="AW702" i="15"/>
  <c r="AW705" i="15"/>
  <c r="AW708" i="15"/>
  <c r="AW711" i="15"/>
  <c r="AW714" i="15"/>
  <c r="AW717" i="15"/>
  <c r="AW720" i="15"/>
  <c r="AW723" i="15"/>
  <c r="AW726" i="15"/>
  <c r="AW729" i="15"/>
  <c r="AW732" i="15"/>
  <c r="AW735" i="15"/>
  <c r="AW765" i="15"/>
  <c r="AW768" i="15"/>
  <c r="AW771" i="15"/>
  <c r="AW774" i="15"/>
  <c r="AW777" i="15"/>
  <c r="AW780" i="15"/>
  <c r="AW783" i="15"/>
  <c r="AW786" i="15"/>
  <c r="AW789" i="15"/>
  <c r="AW792" i="15"/>
  <c r="AM7" i="2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L604" i="15"/>
  <c r="AK604" i="15"/>
  <c r="AJ604" i="15"/>
  <c r="AN603" i="15"/>
  <c r="AM603" i="15" s="1"/>
  <c r="AL603" i="15"/>
  <c r="AK603" i="15"/>
  <c r="AJ603" i="15"/>
  <c r="AN602" i="15"/>
  <c r="AL602" i="15"/>
  <c r="AK602" i="15"/>
  <c r="AJ602" i="15"/>
  <c r="AN601" i="15"/>
  <c r="AL601" i="15"/>
  <c r="AK601" i="15"/>
  <c r="AJ601" i="15"/>
  <c r="AN600" i="15"/>
  <c r="AM600" i="15" s="1"/>
  <c r="AL600" i="15"/>
  <c r="AK600" i="15"/>
  <c r="AJ600" i="15"/>
  <c r="AN599" i="15"/>
  <c r="AL599" i="15"/>
  <c r="AK599" i="15"/>
  <c r="AJ599" i="15"/>
  <c r="AN598" i="15"/>
  <c r="AL598" i="15"/>
  <c r="AK598" i="15"/>
  <c r="AJ598" i="15"/>
  <c r="AN597" i="15"/>
  <c r="AM597" i="15" s="1"/>
  <c r="AL597" i="15"/>
  <c r="AK597" i="15"/>
  <c r="AJ597" i="15"/>
  <c r="AN596" i="15"/>
  <c r="AL596" i="15"/>
  <c r="AK596" i="15"/>
  <c r="AJ596" i="15"/>
  <c r="AN595" i="15"/>
  <c r="AL595" i="15"/>
  <c r="AK595" i="15"/>
  <c r="AJ595" i="15"/>
  <c r="AN594" i="15"/>
  <c r="AM594" i="15" s="1"/>
  <c r="AL594" i="15"/>
  <c r="AK594" i="15"/>
  <c r="AJ594" i="15"/>
  <c r="AN593" i="15"/>
  <c r="AL593" i="15"/>
  <c r="AK593" i="15"/>
  <c r="AJ593" i="15"/>
  <c r="AN592" i="15"/>
  <c r="AL592" i="15"/>
  <c r="AK592" i="15"/>
  <c r="AJ592" i="15"/>
  <c r="AN591" i="15"/>
  <c r="AM591" i="15" s="1"/>
  <c r="AL591" i="15"/>
  <c r="AK591" i="15"/>
  <c r="AJ591" i="15"/>
  <c r="AN590" i="15"/>
  <c r="AL590" i="15"/>
  <c r="AK590" i="15"/>
  <c r="AJ590" i="15"/>
  <c r="AN589" i="15"/>
  <c r="AL589" i="15"/>
  <c r="AK589" i="15"/>
  <c r="AJ589" i="15"/>
  <c r="AN588" i="15"/>
  <c r="AM588" i="15" s="1"/>
  <c r="AL588" i="15"/>
  <c r="AK588" i="15"/>
  <c r="AJ588" i="15"/>
  <c r="AN587" i="15"/>
  <c r="AL587" i="15"/>
  <c r="AK587" i="15"/>
  <c r="AJ587" i="15"/>
  <c r="AN586" i="15"/>
  <c r="AL586" i="15"/>
  <c r="AK586" i="15"/>
  <c r="AJ586" i="15"/>
  <c r="AN585" i="15"/>
  <c r="AM585" i="15" s="1"/>
  <c r="AL585" i="15"/>
  <c r="AK585" i="15"/>
  <c r="AJ585" i="15"/>
  <c r="AN584" i="15"/>
  <c r="AL584" i="15"/>
  <c r="AK584" i="15"/>
  <c r="AJ584" i="15"/>
  <c r="AN583" i="15"/>
  <c r="AL583" i="15"/>
  <c r="AK583" i="15"/>
  <c r="AJ583" i="15"/>
  <c r="AN582" i="15"/>
  <c r="AM582" i="15" s="1"/>
  <c r="AL582" i="15"/>
  <c r="AK582" i="15"/>
  <c r="AJ582" i="15"/>
  <c r="AN581" i="15"/>
  <c r="AL581" i="15"/>
  <c r="AK581" i="15"/>
  <c r="AJ581" i="15"/>
  <c r="AN580" i="15"/>
  <c r="AL580" i="15"/>
  <c r="AK580" i="15"/>
  <c r="AJ580" i="15"/>
  <c r="AN579" i="15"/>
  <c r="AM579" i="15" s="1"/>
  <c r="AL579" i="15"/>
  <c r="AK579" i="15"/>
  <c r="AJ579" i="15"/>
  <c r="AN578" i="15"/>
  <c r="AL578" i="15"/>
  <c r="AK578" i="15"/>
  <c r="AJ578" i="15"/>
  <c r="AN577" i="15"/>
  <c r="AL577" i="15"/>
  <c r="AK577" i="15"/>
  <c r="AJ577" i="15"/>
  <c r="AN576" i="15"/>
  <c r="AM576" i="15" s="1"/>
  <c r="AL576" i="15"/>
  <c r="AK576" i="15"/>
  <c r="AJ576" i="15"/>
  <c r="AN575" i="15"/>
  <c r="AL575" i="15"/>
  <c r="AK575" i="15"/>
  <c r="AJ575" i="15"/>
  <c r="AN574" i="15"/>
  <c r="AL574" i="15"/>
  <c r="AK574" i="15"/>
  <c r="AJ574" i="15"/>
  <c r="AN573" i="15"/>
  <c r="AM573" i="15" s="1"/>
  <c r="AL573" i="15"/>
  <c r="AK573" i="15"/>
  <c r="AJ573" i="15"/>
  <c r="AN572" i="15"/>
  <c r="AL572" i="15"/>
  <c r="AK572" i="15"/>
  <c r="AJ572" i="15"/>
  <c r="AN571" i="15"/>
  <c r="AL571" i="15"/>
  <c r="AK571" i="15"/>
  <c r="AJ571" i="15"/>
  <c r="AN570" i="15"/>
  <c r="AM570" i="15" s="1"/>
  <c r="AL570" i="15"/>
  <c r="AK570" i="15"/>
  <c r="AJ570" i="15"/>
  <c r="AN569" i="15"/>
  <c r="AL569" i="15"/>
  <c r="AK569" i="15"/>
  <c r="AJ569" i="15"/>
  <c r="AN568" i="15"/>
  <c r="AL568" i="15"/>
  <c r="AK568" i="15"/>
  <c r="AJ568" i="15"/>
  <c r="AN567" i="15"/>
  <c r="AM567" i="15" s="1"/>
  <c r="AL567" i="15"/>
  <c r="AK567" i="15"/>
  <c r="AJ567" i="15"/>
  <c r="AN566" i="15"/>
  <c r="AL566" i="15"/>
  <c r="AK566" i="15"/>
  <c r="AJ566" i="15"/>
  <c r="AN565" i="15"/>
  <c r="AL565" i="15"/>
  <c r="AK565" i="15"/>
  <c r="AJ565" i="15"/>
  <c r="AN564" i="15"/>
  <c r="AM564" i="15" s="1"/>
  <c r="AL564" i="15"/>
  <c r="AK564" i="15"/>
  <c r="AJ564" i="15"/>
  <c r="AN563" i="15"/>
  <c r="AL563" i="15"/>
  <c r="AK563" i="15"/>
  <c r="AJ563" i="15"/>
  <c r="AN562" i="15"/>
  <c r="AL562" i="15"/>
  <c r="AK562" i="15"/>
  <c r="AJ562" i="15"/>
  <c r="AN561" i="15"/>
  <c r="AM561" i="15" s="1"/>
  <c r="AL561" i="15"/>
  <c r="AK561" i="15"/>
  <c r="AJ561" i="15"/>
  <c r="AN560" i="15"/>
  <c r="AL560" i="15"/>
  <c r="AK560" i="15"/>
  <c r="AJ560" i="15"/>
  <c r="AN559" i="15"/>
  <c r="AL559" i="15"/>
  <c r="AK559" i="15"/>
  <c r="AJ559" i="15"/>
  <c r="AN558" i="15"/>
  <c r="AM558" i="15" s="1"/>
  <c r="AL558" i="15"/>
  <c r="AK558" i="15"/>
  <c r="AJ558" i="15"/>
  <c r="AN557" i="15"/>
  <c r="AL557" i="15"/>
  <c r="AK557" i="15"/>
  <c r="AJ557" i="15"/>
  <c r="AN556" i="15"/>
  <c r="AL556" i="15"/>
  <c r="AK556" i="15"/>
  <c r="AJ556" i="15"/>
  <c r="AN555" i="15"/>
  <c r="AM555" i="15" s="1"/>
  <c r="AL555" i="15"/>
  <c r="AK555" i="15"/>
  <c r="AJ555" i="15"/>
  <c r="AN554" i="15"/>
  <c r="AL554" i="15"/>
  <c r="AK554" i="15"/>
  <c r="AJ554" i="15"/>
  <c r="AN553" i="15"/>
  <c r="AL553" i="15"/>
  <c r="AK553" i="15"/>
  <c r="AJ553" i="15"/>
  <c r="AN552" i="15"/>
  <c r="AM552" i="15" s="1"/>
  <c r="AL552" i="15"/>
  <c r="AK552" i="15"/>
  <c r="AJ552" i="15"/>
  <c r="AN551" i="15"/>
  <c r="AL551" i="15"/>
  <c r="AK551" i="15"/>
  <c r="AJ551" i="15"/>
  <c r="AN550" i="15"/>
  <c r="AL550" i="15"/>
  <c r="AK550" i="15"/>
  <c r="AJ550" i="15"/>
  <c r="AN549" i="15"/>
  <c r="AM549" i="15" s="1"/>
  <c r="AL549" i="15"/>
  <c r="AK549" i="15"/>
  <c r="AJ549" i="15"/>
  <c r="AN548" i="15"/>
  <c r="AL548" i="15"/>
  <c r="AK548" i="15"/>
  <c r="AJ548" i="15"/>
  <c r="AN547" i="15"/>
  <c r="AL547" i="15"/>
  <c r="AK547" i="15"/>
  <c r="AJ547" i="15"/>
  <c r="AN546" i="15"/>
  <c r="AM546" i="15" s="1"/>
  <c r="AL546" i="15"/>
  <c r="AK546" i="15"/>
  <c r="AJ546" i="15"/>
  <c r="AN545" i="15"/>
  <c r="AL545" i="15"/>
  <c r="AK545" i="15"/>
  <c r="AJ545" i="15"/>
  <c r="AN544" i="15"/>
  <c r="AL544" i="15"/>
  <c r="AK544" i="15"/>
  <c r="AJ544" i="15"/>
  <c r="AN543" i="15"/>
  <c r="AM543" i="15" s="1"/>
  <c r="AL543" i="15"/>
  <c r="AK543" i="15"/>
  <c r="AJ543" i="15"/>
  <c r="AN542" i="15"/>
  <c r="AL542" i="15"/>
  <c r="AK542" i="15"/>
  <c r="AJ542" i="15"/>
  <c r="AN541" i="15"/>
  <c r="AL541" i="15"/>
  <c r="AK541" i="15"/>
  <c r="AJ541" i="15"/>
  <c r="AN540" i="15"/>
  <c r="AM540" i="15" s="1"/>
  <c r="AL540" i="15"/>
  <c r="AK540" i="15"/>
  <c r="AJ540" i="15"/>
  <c r="AN539" i="15"/>
  <c r="AL539" i="15"/>
  <c r="AK539" i="15"/>
  <c r="AJ539" i="15"/>
  <c r="AN538" i="15"/>
  <c r="AL538" i="15"/>
  <c r="AK538" i="15"/>
  <c r="AJ538" i="15"/>
  <c r="AN537" i="15"/>
  <c r="AM537" i="15" s="1"/>
  <c r="AL537" i="15"/>
  <c r="AK537" i="15"/>
  <c r="AJ537" i="15"/>
  <c r="AN536" i="15"/>
  <c r="AL536" i="15"/>
  <c r="AK536" i="15"/>
  <c r="AJ536" i="15"/>
  <c r="AN535" i="15"/>
  <c r="AL535" i="15"/>
  <c r="AK535" i="15"/>
  <c r="AJ535" i="15"/>
  <c r="AN534" i="15"/>
  <c r="AM534" i="15" s="1"/>
  <c r="AL534" i="15"/>
  <c r="AK534" i="15"/>
  <c r="AJ534" i="15"/>
  <c r="AN533" i="15"/>
  <c r="AL533" i="15"/>
  <c r="AK533" i="15"/>
  <c r="AJ533" i="15"/>
  <c r="AN532" i="15"/>
  <c r="AL532" i="15"/>
  <c r="AK532" i="15"/>
  <c r="AJ532" i="15"/>
  <c r="AN531" i="15"/>
  <c r="AM531" i="15" s="1"/>
  <c r="AL531" i="15"/>
  <c r="AK531" i="15"/>
  <c r="AJ531" i="15"/>
  <c r="AN530" i="15"/>
  <c r="AL530" i="15"/>
  <c r="AK530" i="15"/>
  <c r="AJ530" i="15"/>
  <c r="AN529" i="15"/>
  <c r="AL529" i="15"/>
  <c r="AK529" i="15"/>
  <c r="AJ529" i="15"/>
  <c r="AN528" i="15"/>
  <c r="AM528" i="15" s="1"/>
  <c r="AL528" i="15"/>
  <c r="AK528" i="15"/>
  <c r="AJ528" i="15"/>
  <c r="AN527" i="15"/>
  <c r="AL527" i="15"/>
  <c r="AK527" i="15"/>
  <c r="AJ527" i="15"/>
  <c r="AN526" i="15"/>
  <c r="AL526" i="15"/>
  <c r="AK526" i="15"/>
  <c r="AJ526" i="15"/>
  <c r="AN525" i="15"/>
  <c r="AM525" i="15" s="1"/>
  <c r="AL525" i="15"/>
  <c r="AK525" i="15"/>
  <c r="AJ525" i="15"/>
  <c r="AN524" i="15"/>
  <c r="AL524" i="15"/>
  <c r="AK524" i="15"/>
  <c r="AJ524" i="15"/>
  <c r="AN523" i="15"/>
  <c r="AL523" i="15"/>
  <c r="AK523" i="15"/>
  <c r="AJ523" i="15"/>
  <c r="AN522" i="15"/>
  <c r="AM522" i="15" s="1"/>
  <c r="AL522" i="15"/>
  <c r="AK522" i="15"/>
  <c r="AJ522" i="15"/>
  <c r="AN521" i="15"/>
  <c r="AL521" i="15"/>
  <c r="AK521" i="15"/>
  <c r="AJ521" i="15"/>
  <c r="AN520" i="15"/>
  <c r="AL520" i="15"/>
  <c r="AK520" i="15"/>
  <c r="AJ520" i="15"/>
  <c r="AN519" i="15"/>
  <c r="AM519" i="15" s="1"/>
  <c r="AL519" i="15"/>
  <c r="AK519" i="15"/>
  <c r="AJ519" i="15"/>
  <c r="AN518" i="15"/>
  <c r="AL518" i="15"/>
  <c r="AK518" i="15"/>
  <c r="AJ518" i="15"/>
  <c r="AN517" i="15"/>
  <c r="AL517" i="15"/>
  <c r="AK517" i="15"/>
  <c r="AJ517" i="15"/>
  <c r="AN516" i="15"/>
  <c r="AM516" i="15" s="1"/>
  <c r="AL516" i="15"/>
  <c r="AK516" i="15"/>
  <c r="AJ516" i="15"/>
  <c r="AN515" i="15"/>
  <c r="AL515" i="15"/>
  <c r="AK515" i="15"/>
  <c r="AJ515" i="15"/>
  <c r="AN514" i="15"/>
  <c r="AL514" i="15"/>
  <c r="AK514" i="15"/>
  <c r="AJ514" i="15"/>
  <c r="AN513" i="15"/>
  <c r="AM513" i="15" s="1"/>
  <c r="AL513" i="15"/>
  <c r="AK513" i="15"/>
  <c r="AJ513" i="15"/>
  <c r="AN512" i="15"/>
  <c r="AL512" i="15"/>
  <c r="AK512" i="15"/>
  <c r="AJ512" i="15"/>
  <c r="AN511" i="15"/>
  <c r="AL511" i="15"/>
  <c r="AK511" i="15"/>
  <c r="AJ511" i="15"/>
  <c r="AN510" i="15"/>
  <c r="AM510" i="15" s="1"/>
  <c r="AL510" i="15"/>
  <c r="AK510" i="15"/>
  <c r="AJ510" i="15"/>
  <c r="AN509" i="15"/>
  <c r="AL509" i="15"/>
  <c r="AK509" i="15"/>
  <c r="AJ509" i="15"/>
  <c r="AN508" i="15"/>
  <c r="AL508" i="15"/>
  <c r="AK508" i="15"/>
  <c r="AJ508" i="15"/>
  <c r="AN507" i="15"/>
  <c r="AM507" i="15" s="1"/>
  <c r="AL507" i="15"/>
  <c r="AK507" i="15"/>
  <c r="AJ507" i="15"/>
  <c r="AN506" i="15"/>
  <c r="AL506" i="15"/>
  <c r="AK506" i="15"/>
  <c r="AJ506" i="15"/>
  <c r="AN505" i="15"/>
  <c r="AL505" i="15"/>
  <c r="AK505" i="15"/>
  <c r="AJ505" i="15"/>
  <c r="AN504" i="15"/>
  <c r="AM504" i="15" s="1"/>
  <c r="AL504" i="15"/>
  <c r="AK504" i="15"/>
  <c r="AJ504" i="15"/>
  <c r="AN503" i="15"/>
  <c r="AL503" i="15"/>
  <c r="AK503" i="15"/>
  <c r="AJ503" i="15"/>
  <c r="AN502" i="15"/>
  <c r="AL502" i="15"/>
  <c r="AK502" i="15"/>
  <c r="AJ502" i="15"/>
  <c r="AN501" i="15"/>
  <c r="AM501" i="15" s="1"/>
  <c r="AL501" i="15"/>
  <c r="AK501" i="15"/>
  <c r="AJ501" i="15"/>
  <c r="AN500" i="15"/>
  <c r="AL500" i="15"/>
  <c r="AK500" i="15"/>
  <c r="AJ500" i="15"/>
  <c r="AN499" i="15"/>
  <c r="AL499" i="15"/>
  <c r="AK499" i="15"/>
  <c r="AJ499" i="15"/>
  <c r="AN498" i="15"/>
  <c r="AM498" i="15" s="1"/>
  <c r="AL498" i="15"/>
  <c r="AK498" i="15"/>
  <c r="AJ498" i="15"/>
  <c r="AN497" i="15"/>
  <c r="AL497" i="15"/>
  <c r="AK497" i="15"/>
  <c r="AJ497" i="15"/>
  <c r="AN496" i="15"/>
  <c r="AL496" i="15"/>
  <c r="AK496" i="15"/>
  <c r="AJ496" i="15"/>
  <c r="AN495" i="15"/>
  <c r="AM495" i="15" s="1"/>
  <c r="AL495" i="15"/>
  <c r="AK495" i="15"/>
  <c r="AJ495" i="15"/>
  <c r="AN494" i="15"/>
  <c r="AL494" i="15"/>
  <c r="AK494" i="15"/>
  <c r="AJ494" i="15"/>
  <c r="AN493" i="15"/>
  <c r="AL493" i="15"/>
  <c r="AK493" i="15"/>
  <c r="AJ493" i="15"/>
  <c r="AN492" i="15"/>
  <c r="AM492" i="15" s="1"/>
  <c r="AL492" i="15"/>
  <c r="AK492" i="15"/>
  <c r="AJ492" i="15"/>
  <c r="AN491" i="15"/>
  <c r="AL491" i="15"/>
  <c r="AK491" i="15"/>
  <c r="AJ491" i="15"/>
  <c r="AN490" i="15"/>
  <c r="AL490" i="15"/>
  <c r="AK490" i="15"/>
  <c r="AJ490" i="15"/>
  <c r="AN489" i="15"/>
  <c r="AM489" i="15" s="1"/>
  <c r="AL489" i="15"/>
  <c r="AK489" i="15"/>
  <c r="AJ489" i="15"/>
  <c r="AN488" i="15"/>
  <c r="AL488" i="15"/>
  <c r="AK488" i="15"/>
  <c r="AJ488" i="15"/>
  <c r="AN487" i="15"/>
  <c r="AL487" i="15"/>
  <c r="AK487" i="15"/>
  <c r="AJ487" i="15"/>
  <c r="AN486" i="15"/>
  <c r="AM486" i="15" s="1"/>
  <c r="AL486" i="15"/>
  <c r="AK486" i="15"/>
  <c r="AJ486" i="15"/>
  <c r="AN485" i="15"/>
  <c r="AL485" i="15"/>
  <c r="AK485" i="15"/>
  <c r="AJ485" i="15"/>
  <c r="AN484" i="15"/>
  <c r="AL484" i="15"/>
  <c r="AK484" i="15"/>
  <c r="AJ484" i="15"/>
  <c r="AN483" i="15"/>
  <c r="AM483" i="15" s="1"/>
  <c r="AL483" i="15"/>
  <c r="AK483" i="15"/>
  <c r="AJ483" i="15"/>
  <c r="AN482" i="15"/>
  <c r="AL482" i="15"/>
  <c r="AK482" i="15"/>
  <c r="AJ482" i="15"/>
  <c r="AN481" i="15"/>
  <c r="AL481" i="15"/>
  <c r="AK481" i="15"/>
  <c r="AJ481" i="15"/>
  <c r="AN480" i="15"/>
  <c r="AM480" i="15" s="1"/>
  <c r="AL480" i="15"/>
  <c r="AK480" i="15"/>
  <c r="AJ480" i="15"/>
  <c r="AN479" i="15"/>
  <c r="AL479" i="15"/>
  <c r="AK479" i="15"/>
  <c r="AJ479" i="15"/>
  <c r="AN478" i="15"/>
  <c r="AL478" i="15"/>
  <c r="AK478" i="15"/>
  <c r="AJ478" i="15"/>
  <c r="AN477" i="15"/>
  <c r="AM477" i="15" s="1"/>
  <c r="AL477" i="15"/>
  <c r="AK477" i="15"/>
  <c r="AJ477" i="15"/>
  <c r="AN476" i="15"/>
  <c r="AL476" i="15"/>
  <c r="AK476" i="15"/>
  <c r="AJ476" i="15"/>
  <c r="AN475" i="15"/>
  <c r="AL475" i="15"/>
  <c r="AK475" i="15"/>
  <c r="AJ475" i="15"/>
  <c r="AN474" i="15"/>
  <c r="AM474" i="15" s="1"/>
  <c r="AL474" i="15"/>
  <c r="AK474" i="15"/>
  <c r="AJ474" i="15"/>
  <c r="AN473" i="15"/>
  <c r="AL473" i="15"/>
  <c r="AK473" i="15"/>
  <c r="AJ473" i="15"/>
  <c r="AN472" i="15"/>
  <c r="AL472" i="15"/>
  <c r="AK472" i="15"/>
  <c r="AJ472" i="15"/>
  <c r="AN471" i="15"/>
  <c r="AM471" i="15" s="1"/>
  <c r="AL471" i="15"/>
  <c r="AK471" i="15"/>
  <c r="AJ471" i="15"/>
  <c r="AN470" i="15"/>
  <c r="AL470" i="15"/>
  <c r="AK470" i="15"/>
  <c r="AJ470" i="15"/>
  <c r="AN469" i="15"/>
  <c r="AL469" i="15"/>
  <c r="AK469" i="15"/>
  <c r="AJ469" i="15"/>
  <c r="AN468" i="15"/>
  <c r="AM468" i="15" s="1"/>
  <c r="AL468" i="15"/>
  <c r="AK468" i="15"/>
  <c r="AJ468" i="15"/>
  <c r="AN467" i="15"/>
  <c r="AL467" i="15"/>
  <c r="AK467" i="15"/>
  <c r="AJ467" i="15"/>
  <c r="AN466" i="15"/>
  <c r="AL466" i="15"/>
  <c r="AN465" i="15"/>
  <c r="AL465" i="15"/>
  <c r="AN464" i="15"/>
  <c r="AM464" i="15" s="1"/>
  <c r="AL464" i="15"/>
  <c r="AN463" i="15"/>
  <c r="AL463" i="15"/>
  <c r="AN462" i="15"/>
  <c r="AL462" i="15"/>
  <c r="AN461" i="15"/>
  <c r="AL461" i="15"/>
  <c r="AN460" i="15"/>
  <c r="AL460" i="15"/>
  <c r="AN459" i="15"/>
  <c r="AL459" i="15"/>
  <c r="AN458" i="15"/>
  <c r="AM458" i="15" s="1"/>
  <c r="AL458" i="15"/>
  <c r="AN457" i="15"/>
  <c r="AL457" i="15"/>
  <c r="AN456" i="15"/>
  <c r="AL456" i="15"/>
  <c r="AN455" i="15"/>
  <c r="AL455" i="15"/>
  <c r="AN454" i="15"/>
  <c r="AL454" i="15"/>
  <c r="AN453" i="15"/>
  <c r="AL453" i="15"/>
  <c r="AN452" i="15"/>
  <c r="AM452" i="15" s="1"/>
  <c r="AL452" i="15"/>
  <c r="AN451" i="15"/>
  <c r="AL451" i="15"/>
  <c r="AN450" i="15"/>
  <c r="AL450" i="15"/>
  <c r="AN449" i="15"/>
  <c r="AL449" i="15"/>
  <c r="AN448" i="15"/>
  <c r="AL448" i="15"/>
  <c r="AN447" i="15"/>
  <c r="AL447" i="15"/>
  <c r="AN446" i="15"/>
  <c r="AM446" i="15" s="1"/>
  <c r="AL446" i="15"/>
  <c r="AN445" i="15"/>
  <c r="AL445" i="15"/>
  <c r="AN444" i="15"/>
  <c r="AL444" i="15"/>
  <c r="AN443" i="15"/>
  <c r="AL443" i="15"/>
  <c r="AN442" i="15"/>
  <c r="AL442" i="15"/>
  <c r="AN441" i="15"/>
  <c r="AL441" i="15"/>
  <c r="AN440" i="15"/>
  <c r="AM440" i="15" s="1"/>
  <c r="AL440" i="15"/>
  <c r="AN439" i="15"/>
  <c r="AL439" i="15"/>
  <c r="AN438" i="15"/>
  <c r="AL438" i="15"/>
  <c r="AN437" i="15"/>
  <c r="AL437" i="15"/>
  <c r="AN436" i="15"/>
  <c r="AL436" i="15"/>
  <c r="AN435" i="15"/>
  <c r="AL435" i="15"/>
  <c r="AN434" i="15"/>
  <c r="AM434" i="15" s="1"/>
  <c r="AL434" i="15"/>
  <c r="AN433" i="15"/>
  <c r="AL433" i="15"/>
  <c r="AN432" i="15"/>
  <c r="AL432" i="15"/>
  <c r="AN431" i="15"/>
  <c r="AL431" i="15"/>
  <c r="AN430" i="15"/>
  <c r="AL430" i="15"/>
  <c r="AN429" i="15"/>
  <c r="AM429" i="15" s="1"/>
  <c r="AL429" i="15"/>
  <c r="AN428" i="15"/>
  <c r="AM428" i="15" s="1"/>
  <c r="AL428" i="15"/>
  <c r="AN427" i="15"/>
  <c r="AL427" i="15"/>
  <c r="AN426" i="15"/>
  <c r="AL426" i="15"/>
  <c r="AN425" i="15"/>
  <c r="AM425" i="15" s="1"/>
  <c r="AL425" i="15"/>
  <c r="AN424" i="15"/>
  <c r="AL424" i="15"/>
  <c r="AN423" i="15"/>
  <c r="AM423" i="15" s="1"/>
  <c r="AL423" i="15"/>
  <c r="AN422" i="15"/>
  <c r="AM422" i="15" s="1"/>
  <c r="AL422" i="15"/>
  <c r="AN421" i="15"/>
  <c r="AL421" i="15"/>
  <c r="AN420" i="15"/>
  <c r="AL420" i="15"/>
  <c r="AN419" i="15"/>
  <c r="AM419" i="15" s="1"/>
  <c r="AL419" i="15"/>
  <c r="AN418" i="15"/>
  <c r="AL418" i="15"/>
  <c r="AN417" i="15"/>
  <c r="AM417" i="15" s="1"/>
  <c r="AL417" i="15"/>
  <c r="AN416" i="15"/>
  <c r="AM416" i="15" s="1"/>
  <c r="AL416" i="15"/>
  <c r="AN415" i="15"/>
  <c r="AL415" i="15"/>
  <c r="AN414" i="15"/>
  <c r="AL414" i="15"/>
  <c r="AN413" i="15"/>
  <c r="AM413" i="15" s="1"/>
  <c r="AL413" i="15"/>
  <c r="AN412" i="15"/>
  <c r="AL412" i="15"/>
  <c r="AN411" i="15"/>
  <c r="AM411" i="15" s="1"/>
  <c r="AL411" i="15"/>
  <c r="AN410" i="15"/>
  <c r="AM410" i="15" s="1"/>
  <c r="AL410" i="15"/>
  <c r="AN409" i="15"/>
  <c r="AL409" i="15"/>
  <c r="AN408" i="15"/>
  <c r="AL408" i="15"/>
  <c r="AN407" i="15"/>
  <c r="AM407" i="15" s="1"/>
  <c r="AL407" i="15"/>
  <c r="AN406" i="15"/>
  <c r="AL406" i="15"/>
  <c r="AN405" i="15"/>
  <c r="AM405" i="15" s="1"/>
  <c r="AL405" i="15"/>
  <c r="AN404" i="15"/>
  <c r="AM404" i="15" s="1"/>
  <c r="AL404" i="15"/>
  <c r="AN403" i="15"/>
  <c r="AL403" i="15"/>
  <c r="AN402" i="15"/>
  <c r="AL402" i="15"/>
  <c r="AN401" i="15"/>
  <c r="AM401" i="15" s="1"/>
  <c r="AL401" i="15"/>
  <c r="AN400" i="15"/>
  <c r="AL400" i="15"/>
  <c r="AN399" i="15"/>
  <c r="AM399" i="15" s="1"/>
  <c r="AL399" i="15"/>
  <c r="AN398" i="15"/>
  <c r="AM398" i="15" s="1"/>
  <c r="AL398" i="15"/>
  <c r="AN397" i="15"/>
  <c r="AL397" i="15"/>
  <c r="AN396" i="15"/>
  <c r="AL396" i="15"/>
  <c r="AN395" i="15"/>
  <c r="AM395" i="15" s="1"/>
  <c r="AL395" i="15"/>
  <c r="AN394" i="15"/>
  <c r="AL394" i="15"/>
  <c r="AN393" i="15"/>
  <c r="AM393" i="15" s="1"/>
  <c r="AL393" i="15"/>
  <c r="AN392" i="15"/>
  <c r="AM392" i="15" s="1"/>
  <c r="AL392" i="15"/>
  <c r="AN391" i="15"/>
  <c r="AL391" i="15"/>
  <c r="AN390" i="15"/>
  <c r="AL390" i="15"/>
  <c r="AN389" i="15"/>
  <c r="AM389" i="15" s="1"/>
  <c r="AL389" i="15"/>
  <c r="AN388" i="15"/>
  <c r="AL388" i="15"/>
  <c r="AN387" i="15"/>
  <c r="AM387" i="15" s="1"/>
  <c r="AL387" i="15"/>
  <c r="AN386" i="15"/>
  <c r="AL386" i="15"/>
  <c r="AN385" i="15"/>
  <c r="AL385" i="15"/>
  <c r="AN384" i="15"/>
  <c r="AL384" i="15"/>
  <c r="AN383" i="15"/>
  <c r="AM383" i="15" s="1"/>
  <c r="AL383" i="15"/>
  <c r="AN382" i="15"/>
  <c r="AL382" i="15"/>
  <c r="AN381" i="15"/>
  <c r="AM381" i="15" s="1"/>
  <c r="AL381" i="15"/>
  <c r="AN380" i="15"/>
  <c r="AL380" i="15"/>
  <c r="AN379" i="15"/>
  <c r="AL379" i="15"/>
  <c r="AN378" i="15"/>
  <c r="AL378" i="15"/>
  <c r="AN377" i="15"/>
  <c r="AM377" i="15" s="1"/>
  <c r="AL377" i="15"/>
  <c r="AN376" i="15"/>
  <c r="AL376" i="15"/>
  <c r="AN375" i="15"/>
  <c r="AM375" i="15" s="1"/>
  <c r="AL375" i="15"/>
  <c r="AN374" i="15"/>
  <c r="AL374" i="15"/>
  <c r="AN373" i="15"/>
  <c r="AL373" i="15"/>
  <c r="AN372" i="15"/>
  <c r="AL372" i="15"/>
  <c r="AN371" i="15"/>
  <c r="AM371" i="15" s="1"/>
  <c r="AL371" i="15"/>
  <c r="AN370" i="15"/>
  <c r="AL370" i="15"/>
  <c r="AN369" i="15"/>
  <c r="AM369" i="15" s="1"/>
  <c r="AL369" i="15"/>
  <c r="AN368" i="15"/>
  <c r="AL368" i="15"/>
  <c r="AN367" i="15"/>
  <c r="AL367" i="15"/>
  <c r="AN366" i="15"/>
  <c r="AL366" i="15"/>
  <c r="AN365" i="15"/>
  <c r="AM365" i="15" s="1"/>
  <c r="AL365" i="15"/>
  <c r="AN364" i="15"/>
  <c r="AL364" i="15"/>
  <c r="AN363" i="15"/>
  <c r="AM363" i="15" s="1"/>
  <c r="AL363" i="15"/>
  <c r="AN362" i="15"/>
  <c r="AL362" i="15"/>
  <c r="AN361" i="15"/>
  <c r="AL361" i="15"/>
  <c r="AN360" i="15"/>
  <c r="AL360" i="15"/>
  <c r="AN359" i="15"/>
  <c r="AM359" i="15" s="1"/>
  <c r="AL359" i="15"/>
  <c r="AN358" i="15"/>
  <c r="AL358" i="15"/>
  <c r="AN357" i="15"/>
  <c r="AM357" i="15" s="1"/>
  <c r="AL357" i="15"/>
  <c r="AN356" i="15"/>
  <c r="AL356" i="15"/>
  <c r="AN355" i="15"/>
  <c r="AL355" i="15"/>
  <c r="AN354" i="15"/>
  <c r="AL354" i="15"/>
  <c r="AN353" i="15"/>
  <c r="AM353" i="15" s="1"/>
  <c r="AL353" i="15"/>
  <c r="AN352" i="15"/>
  <c r="AL352" i="15"/>
  <c r="AN351" i="15"/>
  <c r="AM351" i="15" s="1"/>
  <c r="AL351" i="15"/>
  <c r="AN350" i="15"/>
  <c r="AL350" i="15"/>
  <c r="AN349" i="15"/>
  <c r="AL349" i="15"/>
  <c r="AN348" i="15"/>
  <c r="AL348" i="15"/>
  <c r="AN347" i="15"/>
  <c r="AM347" i="15" s="1"/>
  <c r="AL347" i="15"/>
  <c r="AN346" i="15"/>
  <c r="AL346" i="15"/>
  <c r="AN345" i="15"/>
  <c r="AM345" i="15" s="1"/>
  <c r="AL345" i="15"/>
  <c r="AN344" i="15"/>
  <c r="AL344" i="15"/>
  <c r="AN343" i="15"/>
  <c r="AL343" i="15"/>
  <c r="AN342" i="15"/>
  <c r="AL342" i="15"/>
  <c r="AN341" i="15"/>
  <c r="AM341" i="15" s="1"/>
  <c r="AL341" i="15"/>
  <c r="AN340" i="15"/>
  <c r="AL340" i="15"/>
  <c r="AN339" i="15"/>
  <c r="AM339" i="15" s="1"/>
  <c r="AL339" i="15"/>
  <c r="AN338" i="15"/>
  <c r="AL338" i="15"/>
  <c r="AN337" i="15"/>
  <c r="AL337" i="15"/>
  <c r="AN336" i="15"/>
  <c r="AL336" i="15"/>
  <c r="AN335" i="15"/>
  <c r="AM335" i="15" s="1"/>
  <c r="AL335" i="15"/>
  <c r="AN334" i="15"/>
  <c r="AL334" i="15"/>
  <c r="AN333" i="15"/>
  <c r="AM333" i="15" s="1"/>
  <c r="AL333" i="15"/>
  <c r="AN332" i="15"/>
  <c r="AL332" i="15"/>
  <c r="AN331" i="15"/>
  <c r="AL331" i="15"/>
  <c r="AN330" i="15"/>
  <c r="AL330" i="15"/>
  <c r="AN329" i="15"/>
  <c r="AM329" i="15" s="1"/>
  <c r="AL329" i="15"/>
  <c r="AN328" i="15"/>
  <c r="AL328" i="15"/>
  <c r="AN327" i="15"/>
  <c r="AM327" i="15" s="1"/>
  <c r="AL327" i="15"/>
  <c r="AN326" i="15"/>
  <c r="AL326" i="15"/>
  <c r="AN325" i="15"/>
  <c r="AL325" i="15"/>
  <c r="AN324" i="15"/>
  <c r="AL324" i="15"/>
  <c r="AN323" i="15"/>
  <c r="AM323" i="15" s="1"/>
  <c r="AL323" i="15"/>
  <c r="AN322" i="15"/>
  <c r="AL322" i="15"/>
  <c r="AN321" i="15"/>
  <c r="AM321" i="15" s="1"/>
  <c r="AL321" i="15"/>
  <c r="AN320" i="15"/>
  <c r="AL320" i="15"/>
  <c r="AN319" i="15"/>
  <c r="AL319" i="15"/>
  <c r="AN318" i="15"/>
  <c r="AL318" i="15"/>
  <c r="AN317" i="15"/>
  <c r="AM317" i="15" s="1"/>
  <c r="AL317" i="15"/>
  <c r="AN316" i="15"/>
  <c r="AL316" i="15"/>
  <c r="AN315" i="15"/>
  <c r="AM315" i="15" s="1"/>
  <c r="AL315" i="15"/>
  <c r="AN314" i="15"/>
  <c r="AL314" i="15"/>
  <c r="AN313" i="15"/>
  <c r="AL313" i="15"/>
  <c r="AN312" i="15"/>
  <c r="AL312" i="15"/>
  <c r="AN311" i="15"/>
  <c r="AM311" i="15" s="1"/>
  <c r="AL311" i="15"/>
  <c r="AN310" i="15"/>
  <c r="AL310" i="15"/>
  <c r="AN309" i="15"/>
  <c r="AM309" i="15" s="1"/>
  <c r="AL309" i="15"/>
  <c r="AN308" i="15"/>
  <c r="AL308" i="15"/>
  <c r="AN307" i="15"/>
  <c r="AL307" i="15"/>
  <c r="AN306" i="15"/>
  <c r="AL306" i="15"/>
  <c r="AN305" i="15"/>
  <c r="AM305" i="15" s="1"/>
  <c r="AL305" i="15"/>
  <c r="AN304" i="15"/>
  <c r="AL304" i="15"/>
  <c r="AN303" i="15"/>
  <c r="AM303" i="15" s="1"/>
  <c r="AL303" i="15"/>
  <c r="AN302" i="15"/>
  <c r="AL302" i="15"/>
  <c r="AN301" i="15"/>
  <c r="AL301" i="15"/>
  <c r="AN300" i="15"/>
  <c r="AL300" i="15"/>
  <c r="AN299" i="15"/>
  <c r="AM299" i="15" s="1"/>
  <c r="AL299" i="15"/>
  <c r="AN298" i="15"/>
  <c r="AL298" i="15"/>
  <c r="AN297" i="15"/>
  <c r="AM297" i="15" s="1"/>
  <c r="AL297" i="15"/>
  <c r="AN296" i="15"/>
  <c r="AL296" i="15"/>
  <c r="AN295" i="15"/>
  <c r="AL295" i="15"/>
  <c r="AN294" i="15"/>
  <c r="AL294" i="15"/>
  <c r="AN293" i="15"/>
  <c r="AM293" i="15" s="1"/>
  <c r="AL293" i="15"/>
  <c r="AN292" i="15"/>
  <c r="AL292" i="15"/>
  <c r="AN291" i="15"/>
  <c r="AM291" i="15" s="1"/>
  <c r="AL291" i="15"/>
  <c r="AN290" i="15"/>
  <c r="AL290" i="15"/>
  <c r="AN289" i="15"/>
  <c r="AL289" i="15"/>
  <c r="AN288" i="15"/>
  <c r="AL288" i="15"/>
  <c r="AN287" i="15"/>
  <c r="AM287" i="15" s="1"/>
  <c r="AL287" i="15"/>
  <c r="AN286" i="15"/>
  <c r="AL286" i="15"/>
  <c r="AN285" i="15"/>
  <c r="AM285" i="15" s="1"/>
  <c r="AL285" i="15"/>
  <c r="AN284" i="15"/>
  <c r="AL284" i="15"/>
  <c r="AN283" i="15"/>
  <c r="AL283" i="15"/>
  <c r="AN282" i="15"/>
  <c r="AL282" i="15"/>
  <c r="AN281" i="15"/>
  <c r="AM281" i="15" s="1"/>
  <c r="AL281" i="15"/>
  <c r="AN280" i="15"/>
  <c r="AL280" i="15"/>
  <c r="AN279" i="15"/>
  <c r="AM279" i="15" s="1"/>
  <c r="AL279" i="15"/>
  <c r="AN278" i="15"/>
  <c r="AL278" i="15"/>
  <c r="AN277" i="15"/>
  <c r="AL277" i="15"/>
  <c r="AN276" i="15"/>
  <c r="AL276" i="15"/>
  <c r="AN275" i="15"/>
  <c r="AM275" i="15" s="1"/>
  <c r="AL275" i="15"/>
  <c r="AN274" i="15"/>
  <c r="AL274" i="15"/>
  <c r="AN273" i="15"/>
  <c r="AM273" i="15" s="1"/>
  <c r="AL273" i="15"/>
  <c r="AN272" i="15"/>
  <c r="AL272" i="15"/>
  <c r="AN271" i="15"/>
  <c r="AL271" i="15"/>
  <c r="AN270" i="15"/>
  <c r="AL270" i="15"/>
  <c r="AN269" i="15"/>
  <c r="AM269" i="15" s="1"/>
  <c r="AL269" i="15"/>
  <c r="AN268" i="15"/>
  <c r="AL268" i="15"/>
  <c r="AN267" i="15"/>
  <c r="AM267" i="15" s="1"/>
  <c r="AL267" i="15"/>
  <c r="AN266" i="15"/>
  <c r="AL266" i="15"/>
  <c r="AN265" i="15"/>
  <c r="AL265" i="15"/>
  <c r="AN264" i="15"/>
  <c r="AL264" i="15"/>
  <c r="AN263" i="15"/>
  <c r="AM263" i="15" s="1"/>
  <c r="AL263" i="15"/>
  <c r="AN262" i="15"/>
  <c r="AL262" i="15"/>
  <c r="AN261" i="15"/>
  <c r="AM261" i="15" s="1"/>
  <c r="AL261" i="15"/>
  <c r="AN260" i="15"/>
  <c r="AL260" i="15"/>
  <c r="AN259" i="15"/>
  <c r="AL259" i="15"/>
  <c r="AN258" i="15"/>
  <c r="AL258" i="15"/>
  <c r="AN257" i="15"/>
  <c r="AM257" i="15" s="1"/>
  <c r="AL257" i="15"/>
  <c r="AN256" i="15"/>
  <c r="AL256" i="15"/>
  <c r="AN255" i="15"/>
  <c r="AM255" i="15" s="1"/>
  <c r="AL255" i="15"/>
  <c r="AN254" i="15"/>
  <c r="AL254" i="15"/>
  <c r="AN253" i="15"/>
  <c r="AL253" i="15"/>
  <c r="AN252" i="15"/>
  <c r="AL252" i="15"/>
  <c r="AN251" i="15"/>
  <c r="AM251" i="15" s="1"/>
  <c r="AL251" i="15"/>
  <c r="AN250" i="15"/>
  <c r="AL250" i="15"/>
  <c r="AN249" i="15"/>
  <c r="AM249" i="15" s="1"/>
  <c r="AL249" i="15"/>
  <c r="AN248" i="15"/>
  <c r="AL248" i="15"/>
  <c r="AN247" i="15"/>
  <c r="AL247" i="15"/>
  <c r="AN246" i="15"/>
  <c r="AL246" i="15"/>
  <c r="AN245" i="15"/>
  <c r="AM245" i="15" s="1"/>
  <c r="AL245" i="15"/>
  <c r="AN244" i="15"/>
  <c r="AL244" i="15"/>
  <c r="AN243" i="15"/>
  <c r="AM243" i="15" s="1"/>
  <c r="AL243" i="15"/>
  <c r="AN242" i="15"/>
  <c r="AL242" i="15"/>
  <c r="AN241" i="15"/>
  <c r="AL241" i="15"/>
  <c r="AN240" i="15"/>
  <c r="AL240" i="15"/>
  <c r="AN239" i="15"/>
  <c r="AM239" i="15" s="1"/>
  <c r="AL239" i="15"/>
  <c r="AN238" i="15"/>
  <c r="AL238" i="15"/>
  <c r="AN237" i="15"/>
  <c r="AM237" i="15" s="1"/>
  <c r="AL237" i="15"/>
  <c r="AN236" i="15"/>
  <c r="AL236" i="15"/>
  <c r="AN235" i="15"/>
  <c r="AL235" i="15"/>
  <c r="AN234" i="15"/>
  <c r="AL234" i="15"/>
  <c r="AN233" i="15"/>
  <c r="AM233" i="15" s="1"/>
  <c r="AL233" i="15"/>
  <c r="AN232" i="15"/>
  <c r="AL232" i="15"/>
  <c r="AN231" i="15"/>
  <c r="AM231" i="15" s="1"/>
  <c r="AL231" i="15"/>
  <c r="AN230" i="15"/>
  <c r="AL230" i="15"/>
  <c r="AN229" i="15"/>
  <c r="AL229" i="15"/>
  <c r="AN228" i="15"/>
  <c r="AL228" i="15"/>
  <c r="AN227" i="15"/>
  <c r="AM227" i="15" s="1"/>
  <c r="AL227" i="15"/>
  <c r="AN226" i="15"/>
  <c r="AL226" i="15"/>
  <c r="AN225" i="15"/>
  <c r="AM225" i="15" s="1"/>
  <c r="AL225" i="15"/>
  <c r="AN224" i="15"/>
  <c r="AL224" i="15"/>
  <c r="AN223" i="15"/>
  <c r="AL223" i="15"/>
  <c r="AN222" i="15"/>
  <c r="AL222" i="15"/>
  <c r="AN221" i="15"/>
  <c r="AM221" i="15" s="1"/>
  <c r="AL221" i="15"/>
  <c r="AN220" i="15"/>
  <c r="AL220" i="15"/>
  <c r="AN219" i="15"/>
  <c r="AM219" i="15" s="1"/>
  <c r="AL219" i="15"/>
  <c r="AN218" i="15"/>
  <c r="AL218" i="15"/>
  <c r="AN217" i="15"/>
  <c r="AL217" i="15"/>
  <c r="AN216" i="15"/>
  <c r="AL216" i="15"/>
  <c r="AN215" i="15"/>
  <c r="AM215" i="15" s="1"/>
  <c r="AL215" i="15"/>
  <c r="AN214" i="15"/>
  <c r="AL214" i="15"/>
  <c r="AN213" i="15"/>
  <c r="AM213" i="15" s="1"/>
  <c r="AL213" i="15"/>
  <c r="AN212" i="15"/>
  <c r="AL212" i="15"/>
  <c r="AN211" i="15"/>
  <c r="AL211" i="15"/>
  <c r="AN210" i="15"/>
  <c r="AL210" i="15"/>
  <c r="AN209" i="15"/>
  <c r="AM209" i="15" s="1"/>
  <c r="AL209" i="15"/>
  <c r="AN208" i="15"/>
  <c r="AL208" i="15"/>
  <c r="AN207" i="15"/>
  <c r="AM207" i="15" s="1"/>
  <c r="AL207" i="15"/>
  <c r="AN206" i="15"/>
  <c r="AL206" i="15"/>
  <c r="AN205" i="15"/>
  <c r="AL205" i="15"/>
  <c r="AN204" i="15"/>
  <c r="AL204" i="15"/>
  <c r="AN203" i="15"/>
  <c r="AM203" i="15" s="1"/>
  <c r="AL203" i="15"/>
  <c r="AN202" i="15"/>
  <c r="AL202" i="15"/>
  <c r="AN201" i="15"/>
  <c r="AM201" i="15" s="1"/>
  <c r="AL201" i="15"/>
  <c r="AN200" i="15"/>
  <c r="AL200" i="15"/>
  <c r="AN199" i="15"/>
  <c r="AL199" i="15"/>
  <c r="AN198" i="15"/>
  <c r="AL198" i="15"/>
  <c r="AN197" i="15"/>
  <c r="AM197" i="15" s="1"/>
  <c r="AL197" i="15"/>
  <c r="AN196" i="15"/>
  <c r="AL196" i="15"/>
  <c r="AN195" i="15"/>
  <c r="AM195" i="15" s="1"/>
  <c r="AL195" i="15"/>
  <c r="AN194" i="15"/>
  <c r="AL194" i="15"/>
  <c r="AN193" i="15"/>
  <c r="AL193" i="15"/>
  <c r="AN192" i="15"/>
  <c r="AL192" i="15"/>
  <c r="AN191" i="15"/>
  <c r="AM191" i="15" s="1"/>
  <c r="AL191" i="15"/>
  <c r="AN190" i="15"/>
  <c r="AL190" i="15"/>
  <c r="AN189" i="15"/>
  <c r="AM189" i="15" s="1"/>
  <c r="AL189" i="15"/>
  <c r="AN188" i="15"/>
  <c r="AL188" i="15"/>
  <c r="AN187" i="15"/>
  <c r="AL187" i="15"/>
  <c r="AN186" i="15"/>
  <c r="AL186" i="15"/>
  <c r="AN185" i="15"/>
  <c r="AM185" i="15" s="1"/>
  <c r="AL185" i="15"/>
  <c r="AN184" i="15"/>
  <c r="AL184" i="15"/>
  <c r="AN183" i="15"/>
  <c r="AM183" i="15" s="1"/>
  <c r="AL183" i="15"/>
  <c r="AN182" i="15"/>
  <c r="AL182" i="15"/>
  <c r="AN181" i="15"/>
  <c r="AL181" i="15"/>
  <c r="AN180" i="15"/>
  <c r="AL180" i="15"/>
  <c r="AN179" i="15"/>
  <c r="AM179" i="15" s="1"/>
  <c r="AL179" i="15"/>
  <c r="AN178" i="15"/>
  <c r="AL178" i="15"/>
  <c r="AN177" i="15"/>
  <c r="AM177" i="15" s="1"/>
  <c r="AL177" i="15"/>
  <c r="AN176" i="15"/>
  <c r="AL176" i="15"/>
  <c r="AN175" i="15"/>
  <c r="AL175" i="15"/>
  <c r="AN174" i="15"/>
  <c r="AL174" i="15"/>
  <c r="AN173" i="15"/>
  <c r="AM173" i="15" s="1"/>
  <c r="AL173" i="15"/>
  <c r="AN172" i="15"/>
  <c r="AL172" i="15"/>
  <c r="AN171" i="15"/>
  <c r="AM171" i="15" s="1"/>
  <c r="AL171" i="15"/>
  <c r="AN170" i="15"/>
  <c r="AL170" i="15"/>
  <c r="AN169" i="15"/>
  <c r="AL169" i="15"/>
  <c r="AN168" i="15"/>
  <c r="AL168" i="15"/>
  <c r="AN167" i="15"/>
  <c r="AM167" i="15" s="1"/>
  <c r="AL167" i="15"/>
  <c r="AN166" i="15"/>
  <c r="AL166" i="15"/>
  <c r="AN165" i="15"/>
  <c r="AM165" i="15" s="1"/>
  <c r="AL165" i="15"/>
  <c r="AN164" i="15"/>
  <c r="AL164" i="15"/>
  <c r="AN163" i="15"/>
  <c r="AL163" i="15"/>
  <c r="AN162" i="15"/>
  <c r="AL162" i="15"/>
  <c r="AN161" i="15"/>
  <c r="AM161" i="15" s="1"/>
  <c r="AL161" i="15"/>
  <c r="AN160" i="15"/>
  <c r="AL160" i="15"/>
  <c r="AN159" i="15"/>
  <c r="AM159" i="15" s="1"/>
  <c r="AL159" i="15"/>
  <c r="AN158" i="15"/>
  <c r="AL158" i="15"/>
  <c r="AN157" i="15"/>
  <c r="AL157" i="15"/>
  <c r="AN156" i="15"/>
  <c r="AL156" i="15"/>
  <c r="AN155" i="15"/>
  <c r="AM155" i="15" s="1"/>
  <c r="AL155" i="15"/>
  <c r="AN154" i="15"/>
  <c r="AL154" i="15"/>
  <c r="AN153" i="15"/>
  <c r="AM153" i="15" s="1"/>
  <c r="AL153" i="15"/>
  <c r="AN152" i="15"/>
  <c r="AL152" i="15"/>
  <c r="AN151" i="15"/>
  <c r="AL151" i="15"/>
  <c r="AN150" i="15"/>
  <c r="AL150" i="15"/>
  <c r="AN149" i="15"/>
  <c r="AM149" i="15" s="1"/>
  <c r="AL149" i="15"/>
  <c r="AN148" i="15"/>
  <c r="AL148" i="15"/>
  <c r="AN147" i="15"/>
  <c r="AM147" i="15" s="1"/>
  <c r="AL147" i="15"/>
  <c r="AN146" i="15"/>
  <c r="AL146" i="15"/>
  <c r="AN145" i="15"/>
  <c r="AL145" i="15"/>
  <c r="AN144" i="15"/>
  <c r="AL144" i="15"/>
  <c r="AN143" i="15"/>
  <c r="AM143" i="15" s="1"/>
  <c r="AL143" i="15"/>
  <c r="AN142" i="15"/>
  <c r="AL142" i="15"/>
  <c r="AN141" i="15"/>
  <c r="AM141" i="15" s="1"/>
  <c r="AL141" i="15"/>
  <c r="AN140" i="15"/>
  <c r="AL140" i="15"/>
  <c r="AN139" i="15"/>
  <c r="AL139" i="15"/>
  <c r="AN138" i="15"/>
  <c r="AL138" i="15"/>
  <c r="AN137" i="15"/>
  <c r="AM137" i="15" s="1"/>
  <c r="AL137" i="15"/>
  <c r="AN136" i="15"/>
  <c r="AL136" i="15"/>
  <c r="AN135" i="15"/>
  <c r="AM135" i="15" s="1"/>
  <c r="AL135" i="15"/>
  <c r="AN134" i="15"/>
  <c r="AL134" i="15"/>
  <c r="AN133" i="15"/>
  <c r="AL133" i="15"/>
  <c r="AN132" i="15"/>
  <c r="AL132" i="15"/>
  <c r="AN131" i="15"/>
  <c r="AM131" i="15" s="1"/>
  <c r="AL131" i="15"/>
  <c r="AN130" i="15"/>
  <c r="AL130" i="15"/>
  <c r="AN129" i="15"/>
  <c r="AM129" i="15" s="1"/>
  <c r="AL129" i="15"/>
  <c r="AN128" i="15"/>
  <c r="AL128" i="15"/>
  <c r="AN127" i="15"/>
  <c r="AL127" i="15"/>
  <c r="AN126" i="15"/>
  <c r="AL126" i="15"/>
  <c r="AN125" i="15"/>
  <c r="AM125" i="15" s="1"/>
  <c r="AL125" i="15"/>
  <c r="AN124" i="15"/>
  <c r="AL124" i="15"/>
  <c r="AN123" i="15"/>
  <c r="AM123" i="15" s="1"/>
  <c r="AL123" i="15"/>
  <c r="AN122" i="15"/>
  <c r="AL122" i="15"/>
  <c r="AN121" i="15"/>
  <c r="AL121" i="15"/>
  <c r="AN120" i="15"/>
  <c r="AL120" i="15"/>
  <c r="AN119" i="15"/>
  <c r="AM119" i="15" s="1"/>
  <c r="AL119" i="15"/>
  <c r="AN118" i="15"/>
  <c r="AL118" i="15"/>
  <c r="AN117" i="15"/>
  <c r="AM117" i="15" s="1"/>
  <c r="AL117" i="15"/>
  <c r="AN116" i="15"/>
  <c r="AL116" i="15"/>
  <c r="AN115" i="15"/>
  <c r="AL115" i="15"/>
  <c r="AN114" i="15"/>
  <c r="AL114" i="15"/>
  <c r="AN113" i="15"/>
  <c r="AM113" i="15" s="1"/>
  <c r="AL113" i="15"/>
  <c r="AN112" i="15"/>
  <c r="AL112" i="15"/>
  <c r="AN111" i="15"/>
  <c r="AM111" i="15" s="1"/>
  <c r="AL111" i="15"/>
  <c r="AN110" i="15"/>
  <c r="AL110" i="15"/>
  <c r="AN109" i="15"/>
  <c r="AL109" i="15"/>
  <c r="AN108" i="15"/>
  <c r="AL108" i="15"/>
  <c r="AN107" i="15"/>
  <c r="AM107" i="15" s="1"/>
  <c r="AL107" i="15"/>
  <c r="AN106" i="15"/>
  <c r="AL106" i="15"/>
  <c r="AN105" i="15"/>
  <c r="AM105" i="15" s="1"/>
  <c r="AL105" i="15"/>
  <c r="AN104" i="15"/>
  <c r="AL104" i="15"/>
  <c r="AN103" i="15"/>
  <c r="AL103" i="15"/>
  <c r="AN102" i="15"/>
  <c r="AL102" i="15"/>
  <c r="AN101" i="15"/>
  <c r="AM101" i="15" s="1"/>
  <c r="AL101" i="15"/>
  <c r="AN100" i="15"/>
  <c r="AL100" i="15"/>
  <c r="AN99" i="15"/>
  <c r="AM99" i="15" s="1"/>
  <c r="AL99" i="15"/>
  <c r="AN98" i="15"/>
  <c r="AL98" i="15"/>
  <c r="AN97" i="15"/>
  <c r="AL97" i="15"/>
  <c r="AN96" i="15"/>
  <c r="AL96" i="15"/>
  <c r="AN95" i="15"/>
  <c r="AM95" i="15" s="1"/>
  <c r="AL95" i="15"/>
  <c r="AN94" i="15"/>
  <c r="AL94" i="15"/>
  <c r="AN93" i="15"/>
  <c r="AM93" i="15" s="1"/>
  <c r="AL93" i="15"/>
  <c r="AN92" i="15"/>
  <c r="AL92" i="15"/>
  <c r="AN91" i="15"/>
  <c r="AL91" i="15"/>
  <c r="AN90" i="15"/>
  <c r="AL90" i="15"/>
  <c r="AN89" i="15"/>
  <c r="AM89" i="15" s="1"/>
  <c r="AL89" i="15"/>
  <c r="AN88" i="15"/>
  <c r="AL88" i="15"/>
  <c r="AN87" i="15"/>
  <c r="AM87" i="15" s="1"/>
  <c r="AL87" i="15"/>
  <c r="AN86" i="15"/>
  <c r="AL86" i="15"/>
  <c r="AN85" i="15"/>
  <c r="AL85" i="15"/>
  <c r="AN84" i="15"/>
  <c r="AL84" i="15"/>
  <c r="AN83" i="15"/>
  <c r="AM83" i="15" s="1"/>
  <c r="AL83" i="15"/>
  <c r="AN82" i="15"/>
  <c r="AL82" i="15"/>
  <c r="AN81" i="15"/>
  <c r="AM81" i="15" s="1"/>
  <c r="AL81" i="15"/>
  <c r="AN80" i="15"/>
  <c r="AL80" i="15"/>
  <c r="AN79" i="15"/>
  <c r="AL79" i="15"/>
  <c r="AN78" i="15"/>
  <c r="AL78" i="15"/>
  <c r="AN77" i="15"/>
  <c r="AM77" i="15" s="1"/>
  <c r="AL77" i="15"/>
  <c r="AN76" i="15"/>
  <c r="AL76" i="15"/>
  <c r="AN75" i="15"/>
  <c r="AM75" i="15" s="1"/>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M63" i="15" s="1"/>
  <c r="AL63" i="15"/>
  <c r="AN62" i="15"/>
  <c r="AL62" i="15"/>
  <c r="AN61" i="15"/>
  <c r="AL61" i="15"/>
  <c r="AN60" i="15"/>
  <c r="AL60" i="15"/>
  <c r="AN59" i="15"/>
  <c r="AM59" i="15" s="1"/>
  <c r="AL59" i="15"/>
  <c r="AN58" i="15"/>
  <c r="AL58" i="15"/>
  <c r="AN57" i="15"/>
  <c r="AM57" i="15" s="1"/>
  <c r="AL57" i="15"/>
  <c r="AN56" i="15"/>
  <c r="AL56" i="15"/>
  <c r="AN55" i="15"/>
  <c r="AL55" i="15"/>
  <c r="AN54" i="15"/>
  <c r="AL54" i="15"/>
  <c r="AN53" i="15"/>
  <c r="AM53" i="15" s="1"/>
  <c r="AL53" i="15"/>
  <c r="AN52" i="15"/>
  <c r="AL52" i="15"/>
  <c r="AN51" i="15"/>
  <c r="AM51" i="15" s="1"/>
  <c r="AL51" i="15"/>
  <c r="AN50" i="15"/>
  <c r="AL50" i="15"/>
  <c r="AN49" i="15"/>
  <c r="AL49" i="15"/>
  <c r="AN48" i="15"/>
  <c r="AL48" i="15"/>
  <c r="AN47" i="15"/>
  <c r="AM47" i="15" s="1"/>
  <c r="AL47" i="15"/>
  <c r="AN46" i="15"/>
  <c r="AL46" i="15"/>
  <c r="AN45" i="15"/>
  <c r="AM45" i="15" s="1"/>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M27" i="15" s="1"/>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M15" i="15" s="1"/>
  <c r="AL15" i="15"/>
  <c r="AN14" i="15"/>
  <c r="AL14" i="15"/>
  <c r="AN13" i="15"/>
  <c r="AL13" i="15"/>
  <c r="AN12" i="15"/>
  <c r="AL12" i="15"/>
  <c r="AN11" i="15"/>
  <c r="AM11" i="15" s="1"/>
  <c r="AL11" i="15"/>
  <c r="AN10" i="15"/>
  <c r="AL10" i="15"/>
  <c r="AN9" i="15"/>
  <c r="AM9" i="15" s="1"/>
  <c r="AL9" i="15"/>
  <c r="AN8" i="15"/>
  <c r="AL8" i="15"/>
  <c r="AN7" i="15"/>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109" i="15" l="1"/>
  <c r="AM103" i="15"/>
  <c r="AM115" i="15"/>
  <c r="AM711" i="15"/>
  <c r="AM714" i="15"/>
  <c r="AM717" i="15"/>
  <c r="AM720" i="15"/>
  <c r="AM723" i="15"/>
  <c r="AM726" i="15"/>
  <c r="AM729" i="15"/>
  <c r="AM732" i="15"/>
  <c r="AM735" i="15"/>
  <c r="AM738" i="15"/>
  <c r="AM741" i="15"/>
  <c r="AM744" i="15"/>
  <c r="AM747" i="15"/>
  <c r="AM750" i="15"/>
  <c r="AM753" i="15"/>
  <c r="AM756" i="15"/>
  <c r="AM759" i="15"/>
  <c r="AM762" i="15"/>
  <c r="AM768" i="15"/>
  <c r="AM771" i="15"/>
  <c r="AM774" i="15"/>
  <c r="AM777" i="15"/>
  <c r="AM780" i="15"/>
  <c r="AM783" i="15"/>
  <c r="AM786" i="15"/>
  <c r="AM789" i="15"/>
  <c r="AM121" i="15"/>
  <c r="AM97" i="15"/>
  <c r="AM386" i="15"/>
  <c r="AM380" i="15"/>
  <c r="AM435" i="15"/>
  <c r="AM441" i="15"/>
  <c r="AM406" i="15"/>
  <c r="AM412" i="15"/>
  <c r="AM418" i="15"/>
  <c r="AM424" i="15"/>
  <c r="AM430" i="15"/>
  <c r="AM460" i="15"/>
  <c r="AM466" i="15"/>
  <c r="AM133" i="15"/>
  <c r="AM139" i="15"/>
  <c r="AM355" i="15"/>
  <c r="AM447" i="15"/>
  <c r="AM459" i="15"/>
  <c r="AM465" i="15"/>
  <c r="AM370" i="15"/>
  <c r="AM382" i="15"/>
  <c r="AM394" i="15"/>
  <c r="AM436" i="15"/>
  <c r="AM442" i="15"/>
  <c r="AM448" i="15"/>
  <c r="AM454" i="15"/>
  <c r="AM469" i="15"/>
  <c r="AM472" i="15"/>
  <c r="AM475" i="15"/>
  <c r="AM478" i="15"/>
  <c r="AM481" i="15"/>
  <c r="AM484" i="15"/>
  <c r="AM487" i="15"/>
  <c r="AM490" i="15"/>
  <c r="AM493" i="15"/>
  <c r="AM496" i="15"/>
  <c r="AM499" i="15"/>
  <c r="AM502" i="15"/>
  <c r="AM505" i="15"/>
  <c r="AM508" i="15"/>
  <c r="AM511" i="15"/>
  <c r="AM514" i="15"/>
  <c r="AM517" i="15"/>
  <c r="AM520" i="15"/>
  <c r="AM523" i="15"/>
  <c r="AM526" i="15"/>
  <c r="AM529" i="15"/>
  <c r="AM532" i="15"/>
  <c r="AM535" i="15"/>
  <c r="AM538" i="15"/>
  <c r="AM541" i="15"/>
  <c r="AM544" i="15"/>
  <c r="AM547" i="15"/>
  <c r="AM550" i="15"/>
  <c r="AM553" i="15"/>
  <c r="AM556" i="15"/>
  <c r="AM559" i="15"/>
  <c r="AM562" i="15"/>
  <c r="AM565" i="15"/>
  <c r="AM568" i="15"/>
  <c r="AM571" i="15"/>
  <c r="AM574" i="15"/>
  <c r="AM577" i="15"/>
  <c r="AM580" i="15"/>
  <c r="AM583" i="15"/>
  <c r="AM586" i="15"/>
  <c r="AM589" i="15"/>
  <c r="AM592" i="15"/>
  <c r="AM595" i="15"/>
  <c r="AM598" i="15"/>
  <c r="AM601" i="15"/>
  <c r="AM604" i="15"/>
  <c r="AM364" i="15"/>
  <c r="AM376" i="15"/>
  <c r="AM388" i="15"/>
  <c r="AM400" i="15"/>
  <c r="AM4" i="15"/>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<sst xmlns="http://schemas.openxmlformats.org/spreadsheetml/2006/main" count="13877" uniqueCount="2722">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</sst>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9" sqref="D19"/>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18</v>
      </c>
      <c r="C3" s="4">
        <f>+VLOOKUP(B3,$K$3:$L$14,2,0)</f>
        <v>10</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c r="A10" s="3" t="s">
        <v>2714</v>
      </c>
      <c r="I10" s="3"/>
      <c r="K10" s="5" t="s">
        <v>15</v>
      </c>
      <c r="L10" s="4">
        <v>8</v>
      </c>
      <c r="M10" s="4" t="str">
        <f t="shared" si="0"/>
        <v/>
      </c>
      <c r="N10" s="4" t="str">
        <f t="shared" si="1"/>
        <v>X</v>
      </c>
    </row>
    <row r="11" spans="1:14">
      <c r="A11" s="3" t="s">
        <v>16</v>
      </c>
      <c r="I11" s="3"/>
      <c r="K11" s="5" t="s">
        <v>17</v>
      </c>
      <c r="L11" s="4">
        <v>9</v>
      </c>
      <c r="M11" s="4" t="str">
        <f t="shared" si="0"/>
        <v/>
      </c>
      <c r="N11" s="4" t="str">
        <f t="shared" si="1"/>
        <v>X</v>
      </c>
    </row>
    <row r="12" spans="1:14">
      <c r="A12" s="3"/>
      <c r="I12" s="3"/>
      <c r="K12" s="5" t="s">
        <v>18</v>
      </c>
      <c r="L12" s="4">
        <v>10</v>
      </c>
      <c r="M12" s="4" t="str">
        <f t="shared" si="0"/>
        <v>X</v>
      </c>
      <c r="N12" s="4" t="str">
        <f t="shared" si="1"/>
        <v>X</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abSelected="1" topLeftCell="A31" workbookViewId="0">
      <selection activeCell="D54" sqref="D5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Octobre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3431287.3600000003</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3431287.3600000003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198870.6</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197301.91</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85899.21</v>
      </c>
      <c r="C10" s="15"/>
      <c r="D10" s="20" t="s">
        <v>29</v>
      </c>
      <c r="E10" s="21">
        <f>-SUMIFS(BV_Data_An_Cour!$AN:$AN,BV_Data_An_Cour!$AP:$AP,$A$1,BV_Data_An_Cour!$AQ:$AQ,$D10)</f>
        <v>518331.88999999996</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455565.22000000003</v>
      </c>
      <c r="C11" s="15"/>
      <c r="D11" s="20" t="s">
        <v>31</v>
      </c>
      <c r="E11" s="21">
        <f>-SUMIFS(BV_Data_An_Cour!$AN:$AN,BV_Data_An_Cour!$AP:$AP,$A$1,BV_Data_An_Cour!$AQ:$AQ,$D11)</f>
        <v>-48946.47</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-17869.429999999993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13026.94</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-2746737.9899999998</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-13244.38</v>
      </c>
      <c r="F15" s="3"/>
      <c r="G15" s="3"/>
      <c r="H15" s="3"/>
      <c r="I15" s="3"/>
      <c r="J15" s="3"/>
      <c r="K15" s="3"/>
      <c r="L15" s="3"/>
      <c r="M15" s="3"/>
      <c r="N15" s="3"/>
      <c r="O15" s="3"/>
      <c r="P15" s="3"/>
      <c r="Q15" s="3"/>
      <c r="R15" s="3"/>
      <c r="S15" s="3"/>
      <c r="T15" s="3"/>
      <c r="U15" s="3"/>
      <c r="V15" s="3"/>
      <c r="W15" s="3"/>
      <c r="X15" s="3"/>
      <c r="Y15" s="3"/>
    </row>
    <row r="16" spans="1:25">
      <c r="A16" s="17" t="s">
        <v>40</v>
      </c>
      <c r="B16" s="18">
        <f>+SUM(B8:B15)</f>
        <v>-1782243.67</v>
      </c>
      <c r="C16" s="19"/>
      <c r="D16" s="17" t="s">
        <v>41</v>
      </c>
      <c r="E16" s="18">
        <f>+SUM(E10:E15)</f>
        <v>451298.54999999993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9535431.3100000005</v>
      </c>
      <c r="C18" s="15"/>
      <c r="D18" s="20" t="s">
        <v>43</v>
      </c>
      <c r="E18" s="21">
        <f>-SUMIFS(BV_Data_An_Cour!$AN:$AN,BV_Data_An_Cour!$AP:$AP,$A$1,BV_Data_An_Cour!$AQ:$AQ,$D18)</f>
        <v>11224845.190000001</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385481.3</v>
      </c>
      <c r="C19" s="15"/>
      <c r="D19" s="20" t="s">
        <v>45</v>
      </c>
      <c r="E19" s="21">
        <f>-SUMIFS(BV_Data_An_Cour!$AN:$AN,BV_Data_An_Cour!$AP:$AP,$A$1,BV_Data_An_Cour!$AQ:$AQ,$D19)</f>
        <v>152415</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205253.31</v>
      </c>
      <c r="C20" s="15"/>
      <c r="D20" s="17" t="s">
        <v>47</v>
      </c>
      <c r="E20" s="18">
        <f>+SUM(E18:E19)</f>
        <v>11377260.190000001</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10126165.920000002</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293508.19</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90920.97</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5510.67</v>
      </c>
      <c r="C24" s="15"/>
      <c r="D24" s="20" t="s">
        <v>53</v>
      </c>
      <c r="E24" s="21">
        <f>-SUMIFS(BV_Data_An_Cour!$AN:$AN,BV_Data_An_Cour!$AP:$AP,$A$1,BV_Data_An_Cour!$AQ:$AQ,$D24)</f>
        <v>161721.36000000002</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9230.64</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183316.18</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546150.52</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198057.49</v>
      </c>
      <c r="C30" s="19"/>
      <c r="D30" s="23" t="s">
        <v>59</v>
      </c>
      <c r="E30" s="24">
        <f>+E5+E7+E16+E20+E28</f>
        <v>12374709.260000002</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11973267.100000003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11159.520000000019</v>
      </c>
      <c r="C37" s="15"/>
      <c r="D37" s="20" t="s">
        <v>67</v>
      </c>
      <c r="E37" s="21">
        <f>-SUMIFS(BV_Data_An_Cour!$AN:$AN,BV_Data_An_Cour!$AP:$AP,$A$1,BV_Data_An_Cour!$AQ:$AQ,$D37)</f>
        <v>3633610.2</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123039.58999999985</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53820.889999999985</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9103.8299999999872</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3633610.2</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9204.3500000000058</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206328.17999999985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16008319.460000001</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2889754.8200000022</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6924927.1799999997</v>
      </c>
      <c r="C53" s="19"/>
      <c r="D53" s="23" t="s">
        <v>85</v>
      </c>
      <c r="E53" s="24">
        <f>SUM(E48:E51)</f>
        <v>2889874.8200000022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18898194.280000001</v>
      </c>
      <c r="C56" s="19"/>
      <c r="D56" s="23" t="s">
        <v>87</v>
      </c>
      <c r="E56" s="24">
        <f>+E53+E45</f>
        <v>18898194.280000001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Octobre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95</v>
      </c>
      <c r="D4" s="160">
        <f>+Print_Mois!$D$13+Print_Mois!$D$15</f>
        <v>0</v>
      </c>
      <c r="E4" s="160">
        <f>+Print_Mois!$O$13+Print_Mois!$O$15</f>
        <v>0</v>
      </c>
      <c r="F4" s="161">
        <f t="shared" ref="F4:F15" si="0">+IFERROR($C4-D4,"")</f>
        <v>95</v>
      </c>
      <c r="G4" s="162">
        <f t="shared" ref="G4:G15" si="1">+IFERROR($C4-E4,"")</f>
        <v>95</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127420.84999999974</v>
      </c>
      <c r="D5" s="166">
        <f>+Print_Mois!$F$13+Print_Mois!$F$15</f>
        <v>0</v>
      </c>
      <c r="E5" s="166">
        <f>+Print_Mois!$Q$13+Print_Mois!$Q$15</f>
        <v>0</v>
      </c>
      <c r="F5" s="167">
        <f t="shared" si="0"/>
        <v>127420.84999999974</v>
      </c>
      <c r="G5" s="168">
        <f t="shared" si="1"/>
        <v>127420.84999999974</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1341.2721052631553</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65690.150000000023</v>
      </c>
      <c r="D7" s="166">
        <f>+Print_Mois!$F$31</f>
        <v>0</v>
      </c>
      <c r="E7" s="166">
        <f>+Print_Mois!$Q$31</f>
        <v>0</v>
      </c>
      <c r="F7" s="167">
        <f t="shared" si="0"/>
        <v>65690.150000000023</v>
      </c>
      <c r="G7" s="168">
        <f t="shared" si="1"/>
        <v>65690.150000000023</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0.5155368999657447</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112915.98000000003</v>
      </c>
      <c r="D9" s="166">
        <f>+Print_Mois!$F$24</f>
        <v>0</v>
      </c>
      <c r="E9" s="166">
        <f>+Print_Mois!$Q$24</f>
        <v>0</v>
      </c>
      <c r="F9" s="167">
        <f t="shared" si="0"/>
        <v>112915.98000000003</v>
      </c>
      <c r="G9" s="168">
        <f t="shared" si="1"/>
        <v>112915.98000000003</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1188.5892631578949</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41090.710000000021</v>
      </c>
      <c r="D11" s="166">
        <f>+Print_Mois!$F$32</f>
        <v>0</v>
      </c>
      <c r="E11" s="166">
        <f>+Print_Mois!$Q$32</f>
        <v>0</v>
      </c>
      <c r="F11" s="167">
        <f t="shared" si="0"/>
        <v>41090.710000000021</v>
      </c>
      <c r="G11" s="168">
        <f t="shared" si="1"/>
        <v>41090.710000000021</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0.36390517976286452</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54946.780000000028</v>
      </c>
      <c r="D13" s="166">
        <f>+Print_Mois!$F$41-D7-D11</f>
        <v>0</v>
      </c>
      <c r="E13" s="166">
        <f>+Print_Mois!$Q$41-E7-E11</f>
        <v>0</v>
      </c>
      <c r="F13" s="167">
        <f t="shared" si="0"/>
        <v>54946.780000000028</v>
      </c>
      <c r="G13" s="168">
        <f t="shared" si="1"/>
        <v>54946.780000000028</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578.38715789473713</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107335</v>
      </c>
      <c r="D15" s="166">
        <f>+Print_Mois!$F$83</f>
        <v>0</v>
      </c>
      <c r="E15" s="166">
        <f>+Print_Mois!$Q$83</f>
        <v>0</v>
      </c>
      <c r="F15" s="167">
        <f t="shared" si="0"/>
        <v>107335</v>
      </c>
      <c r="G15" s="168">
        <f t="shared" si="1"/>
        <v>107335</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13</v>
      </c>
      <c r="D21" s="160">
        <f>+Print_Mois!$D$97</f>
        <v>0</v>
      </c>
      <c r="E21" s="160">
        <f>+Print_Mois!$O$97</f>
        <v>0</v>
      </c>
      <c r="F21" s="161">
        <f t="shared" ref="F21:F32" si="11">+IFERROR($C21-D21,"")</f>
        <v>13</v>
      </c>
      <c r="G21" s="162">
        <f t="shared" ref="G21:G32" si="12">+IFERROR($C21-E21,"")</f>
        <v>13</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31784.889999999985</v>
      </c>
      <c r="D22" s="166">
        <f>+Print_Mois!$F$97</f>
        <v>0</v>
      </c>
      <c r="E22" s="166">
        <f>+Print_Mois!$Q$97</f>
        <v>0</v>
      </c>
      <c r="F22" s="167">
        <f t="shared" si="11"/>
        <v>31784.889999999985</v>
      </c>
      <c r="G22" s="168">
        <f t="shared" si="12"/>
        <v>31784.889999999985</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2444.9915384615374</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11204.779999999999</v>
      </c>
      <c r="D24" s="166">
        <f>+Print_Mois!$F$113</f>
        <v>0</v>
      </c>
      <c r="E24" s="166">
        <f>+Print_Mois!$Q$113</f>
        <v>0</v>
      </c>
      <c r="F24" s="167">
        <f t="shared" si="11"/>
        <v>11204.779999999999</v>
      </c>
      <c r="G24" s="168">
        <f t="shared" si="12"/>
        <v>11204.779999999999</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0.35251907431487112</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30552.46</v>
      </c>
      <c r="D26" s="166">
        <f>+Print_Mois!$F$106</f>
        <v>0</v>
      </c>
      <c r="E26" s="166">
        <f>+Print_Mois!$Q$106</f>
        <v>0</v>
      </c>
      <c r="F26" s="167">
        <f t="shared" si="11"/>
        <v>30552.46</v>
      </c>
      <c r="G26" s="168">
        <f t="shared" si="12"/>
        <v>30552.46</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2350.1892307692306</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6411.8499999999985</v>
      </c>
      <c r="D28" s="166">
        <f>+Print_Mois!$F$114</f>
        <v>0</v>
      </c>
      <c r="E28" s="166">
        <f>+Print_Mois!$Q$114</f>
        <v>0</v>
      </c>
      <c r="F28" s="167">
        <f t="shared" si="11"/>
        <v>6411.8499999999985</v>
      </c>
      <c r="G28" s="168">
        <f t="shared" si="12"/>
        <v>6411.8499999999985</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0.20986362472939982</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893.40999999999985</v>
      </c>
      <c r="D30" s="166">
        <f>+Print_Mois!$F$123-D24-D28</f>
        <v>0</v>
      </c>
      <c r="E30" s="166">
        <f>+Print_Mois!$Q$123-E24-E28</f>
        <v>0</v>
      </c>
      <c r="F30" s="167">
        <f t="shared" si="11"/>
        <v>893.40999999999985</v>
      </c>
      <c r="G30" s="168">
        <f t="shared" si="12"/>
        <v>893.40999999999985</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68.723846153846139</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261751.21000000008</v>
      </c>
      <c r="D38" s="200">
        <f>+Print_Mois!$E$195</f>
        <v>0</v>
      </c>
      <c r="E38" s="200">
        <f>+Print_Mois!$P$195</f>
        <v>0</v>
      </c>
      <c r="F38" s="201">
        <f t="shared" ref="F38:F47" si="22">+IFERROR($C38-D38,"")</f>
        <v>261751.21000000008</v>
      </c>
      <c r="G38" s="202">
        <f t="shared" ref="G38:G47" si="23">+IFERROR($C38-E38,"")</f>
        <v>261751.21000000008</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161427.12000000002</v>
      </c>
      <c r="D39" s="200">
        <f>+Print_Mois!$F$195</f>
        <v>0</v>
      </c>
      <c r="E39" s="200">
        <f>+Print_Mois!$Q$195</f>
        <v>0</v>
      </c>
      <c r="F39" s="201">
        <f t="shared" si="22"/>
        <v>161427.12000000002</v>
      </c>
      <c r="G39" s="202">
        <f t="shared" si="23"/>
        <v>161427.12000000002</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150.24359669811329</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201.90470046082953</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-2845.260000000002</v>
      </c>
      <c r="D42" s="166">
        <f>+Print_Mois!$F$185</f>
        <v>0</v>
      </c>
      <c r="E42" s="166">
        <f>+Print_Mois!$Q$185</f>
        <v>0</v>
      </c>
      <c r="F42" s="167">
        <f t="shared" si="22"/>
        <v>-2845.260000000002</v>
      </c>
      <c r="G42" s="168">
        <f t="shared" si="23"/>
        <v>-2845.260000000002</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79014.830000000016</v>
      </c>
      <c r="D43" s="166">
        <f>+Print_Mois!$F$211</f>
        <v>0</v>
      </c>
      <c r="E43" s="166">
        <f>+Print_Mois!$Q$211</f>
        <v>0</v>
      </c>
      <c r="F43" s="167">
        <f t="shared" si="22"/>
        <v>79014.830000000016</v>
      </c>
      <c r="G43" s="168">
        <f t="shared" si="23"/>
        <v>79014.830000000016</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56983.140000000029</v>
      </c>
      <c r="D44" s="166">
        <f>+SUM(Print_Mois!$F$199:$F$205)</f>
        <v>0</v>
      </c>
      <c r="E44" s="166">
        <f>+SUM(Print_Mois!$Q$199:$Q$205)</f>
        <v>0</v>
      </c>
      <c r="F44" s="167">
        <f t="shared" si="22"/>
        <v>56983.140000000029</v>
      </c>
      <c r="G44" s="168">
        <f t="shared" si="23"/>
        <v>56983.140000000029</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22031.689999999995</v>
      </c>
      <c r="D45" s="166">
        <f>+SUM(Print_Mois!$F$206:$F$210)</f>
        <v>0</v>
      </c>
      <c r="E45" s="166">
        <f>+SUM(Print_Mois!$Q$206:$Q$210)</f>
        <v>0</v>
      </c>
      <c r="F45" s="167">
        <f t="shared" si="22"/>
        <v>22031.689999999995</v>
      </c>
      <c r="G45" s="168">
        <f t="shared" si="23"/>
        <v>22031.689999999995</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0.3018699703432125</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-2874.1500000000015</v>
      </c>
      <c r="D47" s="184">
        <f>+Print_Mois!$F$214</f>
        <v>0</v>
      </c>
      <c r="E47" s="184">
        <f>+Print_Mois!$Q$214</f>
        <v>0</v>
      </c>
      <c r="F47" s="185">
        <f t="shared" si="22"/>
        <v>-2874.1500000000015</v>
      </c>
      <c r="G47" s="186">
        <f t="shared" si="23"/>
        <v>-2874.1500000000015</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651675.54999999993</v>
      </c>
      <c r="D50" s="200">
        <f>+Print_Mois!$D$315</f>
        <v>0</v>
      </c>
      <c r="E50" s="200">
        <f>+Print_Mois!$O$315</f>
        <v>0</v>
      </c>
      <c r="F50" s="201">
        <f t="shared" ref="F50:F59" si="27">+IFERROR($C50-D50,"")</f>
        <v>651675.54999999993</v>
      </c>
      <c r="G50" s="202">
        <f t="shared" ref="G50:G59" si="28">+IFERROR($C50-E50,"")</f>
        <v>651675.54999999993</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79288.62</v>
      </c>
      <c r="D51" s="166">
        <f>+Print_Mois!$D$296</f>
        <v>0</v>
      </c>
      <c r="E51" s="166">
        <f>+Print_Mois!$O$296</f>
        <v>0</v>
      </c>
      <c r="F51" s="167">
        <f t="shared" si="27"/>
        <v>79288.62</v>
      </c>
      <c r="G51" s="168">
        <f t="shared" si="28"/>
        <v>79288.62</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99331.949999999953</v>
      </c>
      <c r="D52" s="166">
        <f>+Print_Mois!$D$298</f>
        <v>0</v>
      </c>
      <c r="E52" s="166">
        <f>+Print_Mois!$O$298</f>
        <v>0</v>
      </c>
      <c r="F52" s="167">
        <f t="shared" si="27"/>
        <v>99331.949999999953</v>
      </c>
      <c r="G52" s="168">
        <f t="shared" si="28"/>
        <v>99331.949999999953</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319545.73</v>
      </c>
      <c r="D53" s="166">
        <f>+Print_Mois!$D$301</f>
        <v>0</v>
      </c>
      <c r="E53" s="166">
        <f>+Print_Mois!$O$301</f>
        <v>0</v>
      </c>
      <c r="F53" s="167">
        <f t="shared" si="27"/>
        <v>319545.73</v>
      </c>
      <c r="G53" s="168">
        <f t="shared" si="28"/>
        <v>319545.73</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82300.419999999984</v>
      </c>
      <c r="D54" s="166">
        <f>+Print_Mois!$D$308</f>
        <v>0</v>
      </c>
      <c r="E54" s="166">
        <f>+Print_Mois!$O$308</f>
        <v>0</v>
      </c>
      <c r="F54" s="167">
        <f t="shared" si="27"/>
        <v>82300.419999999984</v>
      </c>
      <c r="G54" s="168">
        <f t="shared" si="28"/>
        <v>82300.419999999984</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71208.829999999958</v>
      </c>
      <c r="D55" s="166">
        <f t="shared" si="31"/>
        <v>0</v>
      </c>
      <c r="E55" s="166">
        <f t="shared" si="31"/>
        <v>0</v>
      </c>
      <c r="F55" s="167">
        <f t="shared" si="27"/>
        <v>71208.829999999958</v>
      </c>
      <c r="G55" s="168">
        <f t="shared" si="28"/>
        <v>71208.829999999958</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148288.81999999998</v>
      </c>
      <c r="D56" s="200">
        <f>+Print_Mois!$F$315</f>
        <v>0</v>
      </c>
      <c r="E56" s="200">
        <f>+Print_Mois!$Q$315</f>
        <v>0</v>
      </c>
      <c r="F56" s="201">
        <f t="shared" si="27"/>
        <v>148288.81999999998</v>
      </c>
      <c r="G56" s="202">
        <f t="shared" si="28"/>
        <v>148288.81999999998</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93.500731132075472</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457.75092165898599</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27463.460000000021</v>
      </c>
      <c r="D59" s="184">
        <f>+Print_Mois!$F$321</f>
        <v>0</v>
      </c>
      <c r="E59" s="184">
        <f>+Print_Mois!$Q$321</f>
        <v>0</v>
      </c>
      <c r="F59" s="185">
        <f t="shared" si="27"/>
        <v>27463.460000000021</v>
      </c>
      <c r="G59" s="186">
        <f t="shared" si="28"/>
        <v>27463.460000000021</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0.31984681959918504</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30663.900000000012</v>
      </c>
      <c r="D64" s="166">
        <f>+Print_Mois!$Z$415+Print_Mois!$Z$435</f>
        <v>0</v>
      </c>
      <c r="E64" s="166">
        <f>+Print_Mois!$AL$415+Print_Mois!$AL$435</f>
        <v>0</v>
      </c>
      <c r="F64" s="167">
        <f t="shared" si="32"/>
        <v>30663.900000000012</v>
      </c>
      <c r="G64" s="168">
        <f t="shared" si="32"/>
        <v>30663.900000000012</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82816.88999999997</v>
      </c>
      <c r="D65" s="166">
        <f>+Print_Mois!$Z$453-Print_Mois!$Z$435</f>
        <v>0</v>
      </c>
      <c r="E65" s="166">
        <f>+Print_Mois!$AL$453-Print_Mois!$AL$435</f>
        <v>0</v>
      </c>
      <c r="F65" s="167">
        <f t="shared" si="32"/>
        <v>82816.88999999997</v>
      </c>
      <c r="G65" s="168">
        <f t="shared" si="32"/>
        <v>82816.88999999997</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37398.599999999991</v>
      </c>
      <c r="D66" s="166">
        <f>+Print_Mois!$Z$416</f>
        <v>0</v>
      </c>
      <c r="E66" s="166">
        <f>+Print_Mois!$AL$416</f>
        <v>0</v>
      </c>
      <c r="F66" s="167">
        <f t="shared" si="32"/>
        <v>37398.599999999991</v>
      </c>
      <c r="G66" s="168">
        <f t="shared" si="32"/>
        <v>37398.599999999991</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57371.03</v>
      </c>
      <c r="D67" s="184">
        <f>+Print_Mois!$Z$482-D32-D15</f>
        <v>0</v>
      </c>
      <c r="E67" s="184">
        <f>+Print_Mois!$AL$482-E32-E15</f>
        <v>0</v>
      </c>
      <c r="F67" s="185">
        <f t="shared" si="32"/>
        <v>57371.03</v>
      </c>
      <c r="G67" s="186">
        <f t="shared" si="32"/>
        <v>57371.03</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161070.32000000007</v>
      </c>
      <c r="D70" s="166">
        <f>+Print_Mois!$Z$420-Print_Mois!$Z$416+Print_Mois!$Z$435+Print_Mois!$Z$436+Print_Mois!$Z$437</f>
        <v>0</v>
      </c>
      <c r="E70" s="166">
        <f>+Print_Mois!$AL$420-Print_Mois!$AL$416+Print_Mois!$AL$435+Print_Mois!$AL$436+Print_Mois!$AL$437</f>
        <v>0</v>
      </c>
      <c r="F70" s="225">
        <f t="shared" ref="F70:G77" si="35">+IFERROR($C70-D70,"")</f>
        <v>161070.32000000007</v>
      </c>
      <c r="G70" s="226">
        <f t="shared" si="35"/>
        <v>161070.32000000007</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0.26325196084893648</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472214.83000000007</v>
      </c>
      <c r="D72" s="166">
        <f>+Print_Mois!$Z$467+Print_Mois!$Z$434+Print_Mois!$Z$438+Print_Mois!$Z$440+SUM(Print_Mois!$Z$441:$Z$449)+Print_Mois!$Z$439</f>
        <v>0</v>
      </c>
      <c r="E72" s="166">
        <f>+Print_Mois!$AL$467+Print_Mois!$AL$434+Print_Mois!$AL$438+Print_Mois!$AL$440+SUM(Print_Mois!$AL$441:$AL$449)+Print_Mois!$AL$439</f>
        <v>0</v>
      </c>
      <c r="F72" s="167">
        <f t="shared" si="35"/>
        <v>472214.83000000007</v>
      </c>
      <c r="G72" s="168">
        <f t="shared" si="35"/>
        <v>472214.83000000007</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0.77178390121437124</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143269.38999999966</v>
      </c>
      <c r="D74" s="200">
        <f>+Print_Mois!$Z$484+Print_Mois!$Z$416</f>
        <v>0</v>
      </c>
      <c r="E74" s="200">
        <f>+Print_Mois!$AL$484+Print_Mois!$AL$416</f>
        <v>0</v>
      </c>
      <c r="F74" s="201">
        <f t="shared" si="35"/>
        <v>143269.38999999966</v>
      </c>
      <c r="G74" s="202">
        <f t="shared" si="35"/>
        <v>143269.38999999966</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2.3782195593530606E-2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107739.85999999967</v>
      </c>
      <c r="D76" s="200">
        <f>+Print_Mois!$Z$499</f>
        <v>0</v>
      </c>
      <c r="E76" s="200">
        <f>+Print_Mois!$AL$499</f>
        <v>0</v>
      </c>
      <c r="F76" s="201">
        <f t="shared" si="35"/>
        <v>107739.85999999967</v>
      </c>
      <c r="G76" s="202">
        <f t="shared" si="35"/>
        <v>107739.85999999967</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1.7884423349185771E-2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83744.389999999665</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131261.85999999967</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Octobre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Octobre 2025</v>
      </c>
      <c r="C87" s="790">
        <f>+C76</f>
        <v>107739.85999999967</v>
      </c>
      <c r="D87" s="781">
        <f>+Print_AAD!AF499</f>
        <v>2125468.2700000019</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Octobre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Octobre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95"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Octobre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4272475.7899999982</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13</v>
      </c>
      <c r="K6" s="253">
        <f t="shared" ref="K6:K12" si="0">IF(J6=0,0,L6/J6)</f>
        <v>1397.3715384615532</v>
      </c>
      <c r="L6" s="255">
        <f>-SUMIFS(BV_Data_An_Cour!$AM:$AM,BV_Data_An_Cour!$AP:$AP,$B6,BV_Data_An_Cour!$AQ:$AQ,$C6,BV_Data_An_Cour!$AR:$AR,L$2)</f>
        <v>18165.830000000191</v>
      </c>
      <c r="M6" s="254">
        <f t="shared" ref="M6:M12" si="1">J6-D6</f>
        <v>13</v>
      </c>
      <c r="N6" s="255">
        <f t="shared" ref="N6:N12" si="2">L6-F6</f>
        <v>18165.830000000191</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13</v>
      </c>
      <c r="S6" s="255">
        <f t="shared" ref="S6:S12" si="5">L6-Q6</f>
        <v>18165.830000000191</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54</v>
      </c>
      <c r="K7" s="253">
        <f t="shared" si="0"/>
        <v>1182.3925925925744</v>
      </c>
      <c r="L7" s="255">
        <f>-SUMIFS(BV_Data_An_Cour!$AM:$AM,BV_Data_An_Cour!$AP:$AP,$B7,BV_Data_An_Cour!$AQ:$AQ,$C7,BV_Data_An_Cour!$AR:$AR,L$2)</f>
        <v>63849.199999999022</v>
      </c>
      <c r="M7" s="254">
        <f t="shared" si="1"/>
        <v>54</v>
      </c>
      <c r="N7" s="255">
        <f t="shared" si="2"/>
        <v>63849.199999999022</v>
      </c>
      <c r="O7" s="254">
        <f>SUMIFS(BV_Data_An_Prec!$AW:$AW,BV_Data_An_Prec!$AP:$AP,$B7,BV_Data_An_Prec!$AQ:$AQ,$C7,BV_Data_An_Prec!$AY:$AY,O$2)</f>
        <v>0</v>
      </c>
      <c r="P7" s="253">
        <f t="shared" si="3"/>
        <v>0</v>
      </c>
      <c r="Q7" s="255">
        <f>-SUMIFS(BV_Data_An_Prec!$AM:$AM,BV_Data_An_Prec!$AP:$AP,$B7,BV_Data_An_Prec!$AQ:$AQ,$C7,BV_Data_An_Prec!$AR:$AR,Q$2)</f>
        <v>0</v>
      </c>
      <c r="R7" s="254">
        <f t="shared" si="4"/>
        <v>54</v>
      </c>
      <c r="S7" s="255">
        <f t="shared" si="5"/>
        <v>63849.199999999022</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28</v>
      </c>
      <c r="K8" s="253">
        <f t="shared" si="0"/>
        <v>1612.2678571428655</v>
      </c>
      <c r="L8" s="255">
        <f>-SUMIFS(BV_Data_An_Cour!$AM:$AM,BV_Data_An_Cour!$AP:$AP,$B8,BV_Data_An_Cour!$AQ:$AQ,$C8,BV_Data_An_Cour!$AR:$AR,L$2)</f>
        <v>45143.500000000233</v>
      </c>
      <c r="M8" s="254">
        <f t="shared" si="1"/>
        <v>28</v>
      </c>
      <c r="N8" s="255">
        <f t="shared" si="2"/>
        <v>45143.500000000233</v>
      </c>
      <c r="O8" s="254">
        <f>SUMIFS(BV_Data_An_Prec!$AW:$AW,BV_Data_An_Prec!$AP:$AP,$B8,BV_Data_An_Prec!$AQ:$AQ,$C8,BV_Data_An_Prec!$AY:$AY,O$2)</f>
        <v>0</v>
      </c>
      <c r="P8" s="253">
        <f t="shared" si="3"/>
        <v>0</v>
      </c>
      <c r="Q8" s="255">
        <f>-SUMIFS(BV_Data_An_Prec!$AM:$AM,BV_Data_An_Prec!$AP:$AP,$B8,BV_Data_An_Prec!$AQ:$AQ,$C8,BV_Data_An_Prec!$AR:$AR,Q$2)</f>
        <v>0</v>
      </c>
      <c r="R8" s="254">
        <f t="shared" si="4"/>
        <v>28</v>
      </c>
      <c r="S8" s="255">
        <f t="shared" si="5"/>
        <v>45143.500000000233</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7</v>
      </c>
      <c r="K9" s="253">
        <f t="shared" si="0"/>
        <v>37.474285714328289</v>
      </c>
      <c r="L9" s="255">
        <f>-SUMIFS(BV_Data_An_Cour!$AM:$AM,BV_Data_An_Cour!$AP:$AP,$B9,BV_Data_An_Cour!$AQ:$AQ,$C9,BV_Data_An_Cour!$AR:$AR,L$2)</f>
        <v>262.32000000029802</v>
      </c>
      <c r="M9" s="254">
        <f t="shared" si="1"/>
        <v>7</v>
      </c>
      <c r="N9" s="255">
        <f t="shared" si="2"/>
        <v>262.32000000029802</v>
      </c>
      <c r="O9" s="254">
        <f>SUMIFS(BV_Data_An_Prec!$AW:$AW,BV_Data_An_Prec!$AP:$AP,$B9,BV_Data_An_Prec!$AQ:$AQ,$C9,BV_Data_An_Prec!$AY:$AY,O$2)</f>
        <v>0</v>
      </c>
      <c r="P9" s="253">
        <f t="shared" si="3"/>
        <v>0</v>
      </c>
      <c r="Q9" s="255">
        <f>-SUMIFS(BV_Data_An_Prec!$AM:$AM,BV_Data_An_Prec!$AP:$AP,$B9,BV_Data_An_Prec!$AQ:$AQ,$C9,BV_Data_An_Prec!$AR:$AR,Q$2)</f>
        <v>0</v>
      </c>
      <c r="R9" s="254">
        <f t="shared" si="4"/>
        <v>7</v>
      </c>
      <c r="S9" s="255">
        <f t="shared" si="5"/>
        <v>262.32000000029802</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95</v>
      </c>
      <c r="K13" s="259">
        <f>IF(J13&lt;=0,0,L13/J13)</f>
        <v>1341.2721052631553</v>
      </c>
      <c r="L13" s="260">
        <f t="shared" ref="L13" si="7">+SUM(L6:L12)</f>
        <v>127420.84999999974</v>
      </c>
      <c r="M13" s="261">
        <f>+SUM(M6:M12)</f>
        <v>102</v>
      </c>
      <c r="N13" s="260">
        <f t="shared" ref="N13" si="8">+SUM(N6:N12)</f>
        <v>127420.84999999974</v>
      </c>
      <c r="O13" s="261">
        <f>+SUM(O6:O8)</f>
        <v>0</v>
      </c>
      <c r="P13" s="259">
        <f>IF(O13&lt;=0,0,Q13/O13)</f>
        <v>0</v>
      </c>
      <c r="Q13" s="260">
        <f t="shared" ref="Q13" si="9">+SUM(Q6:Q12)</f>
        <v>0</v>
      </c>
      <c r="R13" s="261">
        <f t="shared" ref="R13:S13" si="10">+SUM(R6:R12)</f>
        <v>102</v>
      </c>
      <c r="S13" s="260">
        <f t="shared" si="10"/>
        <v>127420.84999999974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7</v>
      </c>
      <c r="K17" s="253">
        <f>IF(J17=0,0,L17/J17)</f>
        <v>933.72428571428668</v>
      </c>
      <c r="L17" s="255">
        <f>-SUMIFS(BV_Data_An_Cour!$AM:$AM,BV_Data_An_Cour!$AP:$AP,$B17,BV_Data_An_Cour!$AQ:$AQ,$C17,BV_Data_An_Cour!$AR:$AR,L$2)</f>
        <v>6536.070000000007</v>
      </c>
      <c r="M17" s="266">
        <f>J17-D17</f>
        <v>7</v>
      </c>
      <c r="N17" s="255">
        <f>L17-F17</f>
        <v>6536.070000000007</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7</v>
      </c>
      <c r="S17" s="255">
        <f>L17-Q17</f>
        <v>6536.070000000007</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12.358736842105262</v>
      </c>
      <c r="L21" s="255">
        <f>-SUMIFS(BV_Data_An_Cour!$AM:$AM,BV_Data_An_Cour!$AP:$AP,$B21,BV_Data_An_Cour!$AQ:$AQ,$C21,BV_Data_An_Cour!$AR:$AR,L$2)</f>
        <v>1174.08</v>
      </c>
      <c r="M21" s="254"/>
      <c r="N21" s="255">
        <f>L21-F21</f>
        <v>1174.08</v>
      </c>
      <c r="O21" s="254"/>
      <c r="P21" s="253">
        <f>IF(O13=0,0,Q21/(O13+O15))</f>
        <v>0</v>
      </c>
      <c r="Q21" s="255">
        <f>-SUMIFS(BV_Data_An_Prec!$AM:$AM,BV_Data_An_Prec!$AP:$AP,$B21,BV_Data_An_Prec!$AQ:$AQ,$C21,BV_Data_An_Prec!$AR:$AR,Q$2)</f>
        <v>0</v>
      </c>
      <c r="R21" s="254">
        <f t="shared" ref="R21:R23" si="11">O21-K21</f>
        <v>-12.358736842105262</v>
      </c>
      <c r="S21" s="255">
        <f t="shared" ref="S21:S24" si="12">L21-Q21</f>
        <v>1174.08</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1176.2305263157898</v>
      </c>
      <c r="L22" s="255">
        <f>-SUMIFS(BV_Data_An_Cour!$AM:$AM,BV_Data_An_Cour!$AP:$AP,$B22,BV_Data_An_Cour!$AQ:$AQ,$C22,BV_Data_An_Cour!$AR:$AR,L$2)</f>
        <v>111741.90000000002</v>
      </c>
      <c r="M22" s="254"/>
      <c r="N22" s="255">
        <f>L22-F22</f>
        <v>111741.90000000002</v>
      </c>
      <c r="O22" s="254"/>
      <c r="P22" s="253">
        <f>IF(O13=0,0,Q22/(O13+O15))</f>
        <v>0</v>
      </c>
      <c r="Q22" s="255">
        <f>-SUMIFS(BV_Data_An_Prec!$AM:$AM,BV_Data_An_Prec!$AP:$AP,$B22,BV_Data_An_Prec!$AQ:$AQ,$C22,BV_Data_An_Prec!$AR:$AR,Q$2)</f>
        <v>0</v>
      </c>
      <c r="R22" s="254">
        <f t="shared" si="11"/>
        <v>-1176.2305263157898</v>
      </c>
      <c r="S22" s="255">
        <f t="shared" si="12"/>
        <v>111741.90000000002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95</v>
      </c>
      <c r="K24" s="259">
        <f>IF(J24&lt;=0,0,L24/J24)</f>
        <v>1188.5892631578949</v>
      </c>
      <c r="L24" s="260">
        <f>L21+L22+L23</f>
        <v>112915.98000000003</v>
      </c>
      <c r="M24" s="274">
        <f>J24-D24</f>
        <v>95</v>
      </c>
      <c r="N24" s="260">
        <f>L24-F24</f>
        <v>112915.98000000003</v>
      </c>
      <c r="O24" s="261">
        <f>+O15+O13</f>
        <v>0</v>
      </c>
      <c r="P24" s="259">
        <f>IF(O24&lt;=0,0,Q24/O24)</f>
        <v>0</v>
      </c>
      <c r="Q24" s="260">
        <f>Q21+Q22+Q23</f>
        <v>0</v>
      </c>
      <c r="R24" s="272"/>
      <c r="S24" s="260">
        <f t="shared" si="12"/>
        <v>112915.98000000003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102</v>
      </c>
      <c r="K27" s="279">
        <f>IF(J27&lt;=0,0,L27/J27)</f>
        <v>2420.322549019606</v>
      </c>
      <c r="L27" s="280">
        <f>L13+L17+L24+L19+L15</f>
        <v>246872.89999999979</v>
      </c>
      <c r="M27" s="281">
        <f>J27-D27</f>
        <v>102</v>
      </c>
      <c r="N27" s="280">
        <f>L27-F27</f>
        <v>246872.89999999979</v>
      </c>
      <c r="O27" s="281">
        <f>+O13+O15+O17</f>
        <v>0</v>
      </c>
      <c r="P27" s="279">
        <f>IF(O27&lt;=0,0,Q27/O27)</f>
        <v>0</v>
      </c>
      <c r="Q27" s="280">
        <f>Q13+Q17+Q24+Q19+Q15</f>
        <v>0</v>
      </c>
      <c r="R27" s="281">
        <f>J27-O27</f>
        <v>102</v>
      </c>
      <c r="S27" s="280">
        <f>L27-Q27</f>
        <v>246872.89999999979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0.49038265436380701</v>
      </c>
      <c r="K31" s="290">
        <f t="shared" ref="K31:K40" si="14">IF(L31=0,0,L31/J$24)</f>
        <v>691.47526315789503</v>
      </c>
      <c r="L31" s="253">
        <f>SUMIFS(BV_Data_An_Cour!$AM:$AM,BV_Data_An_Cour!$AP:$AP,$B31,BV_Data_An_Cour!$AQ:$AQ,$C31,BV_Data_An_Cour!$AR:$AR,L$2)</f>
        <v>65690.150000000023</v>
      </c>
      <c r="M31" s="252"/>
      <c r="N31" s="275">
        <f t="shared" ref="N31:N53" si="15">L31-F31</f>
        <v>65690.150000000023</v>
      </c>
      <c r="O31" s="291" t="e">
        <f>Q31/(Q15+Q13+Q17)</f>
        <v>#DIV/0!</v>
      </c>
      <c r="P31" s="290">
        <f t="shared" ref="P31:P40" si="16">IF(Q31=0,0,Q31/O$24)</f>
        <v>0</v>
      </c>
      <c r="Q31" s="253">
        <f>SUMIFS(BV_Data_An_Prec!$AM:$AM,BV_Data_An_Prec!$AP:$AP,$B31,BV_Data_An_Prec!$AQ:$AQ,$C31,BV_Data_An_Prec!$AR:$AR,Q$2)</f>
        <v>0</v>
      </c>
      <c r="R31" s="252"/>
      <c r="S31" s="275">
        <f t="shared" ref="S31:S53" si="17">L31-Q31</f>
        <v>65690.150000000023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0.36390517976286452</v>
      </c>
      <c r="K32" s="293">
        <f t="shared" si="14"/>
        <v>432.53378947368441</v>
      </c>
      <c r="L32" s="247">
        <f>SUMIFS(BV_Data_An_Cour!$AM:$AM,BV_Data_An_Cour!$AP:$AP,$B32,BV_Data_An_Cour!$AQ:$AQ,$C32,BV_Data_An_Cour!$AR:$AR,L$2)</f>
        <v>41090.710000000021</v>
      </c>
      <c r="M32" s="245"/>
      <c r="N32" s="295">
        <f t="shared" si="15"/>
        <v>41090.710000000021</v>
      </c>
      <c r="O32" s="294" t="e">
        <f>Q32/Q24</f>
        <v>#DIV/0!</v>
      </c>
      <c r="P32" s="293">
        <f t="shared" si="16"/>
        <v>0</v>
      </c>
      <c r="Q32" s="247">
        <f>SUMIFS(BV_Data_An_Prec!$AM:$AM,BV_Data_An_Prec!$AP:$AP,$B32,BV_Data_An_Prec!$AQ:$AQ,$C32,BV_Data_An_Prec!$AR:$AR,Q$2)</f>
        <v>0</v>
      </c>
      <c r="R32" s="245"/>
      <c r="S32" s="295">
        <f t="shared" si="17"/>
        <v>41090.710000000021</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85.587157894736833</v>
      </c>
      <c r="L33" s="253">
        <f>SUMIFS(BV_Data_An_Cour!$AM:$AM,BV_Data_An_Cour!$AP:$AP,$B33,BV_Data_An_Cour!$AQ:$AQ,$C33,BV_Data_An_Cour!$AR:$AR,L$2)</f>
        <v>8130.78</v>
      </c>
      <c r="M33" s="252"/>
      <c r="N33" s="275">
        <f t="shared" si="15"/>
        <v>8130.78</v>
      </c>
      <c r="O33" s="252"/>
      <c r="P33" s="290">
        <f t="shared" si="16"/>
        <v>0</v>
      </c>
      <c r="Q33" s="253">
        <f>SUMIFS(BV_Data_An_Prec!$AM:$AM,BV_Data_An_Prec!$AP:$AP,$B33,BV_Data_An_Prec!$AQ:$AQ,$C33,BV_Data_An_Prec!$AR:$AR,Q$2)</f>
        <v>0</v>
      </c>
      <c r="R33" s="252"/>
      <c r="S33" s="275">
        <f t="shared" si="17"/>
        <v>8130.78</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7.8852631578947356</v>
      </c>
      <c r="L35" s="247">
        <f>SUMIFS(BV_Data_An_Cour!$AM:$AM,BV_Data_An_Cour!$AP:$AP,$B35,BV_Data_An_Cour!$AQ:$AQ,$C35,BV_Data_An_Cour!$AR:$AR,L$2)</f>
        <v>749.09999999999991</v>
      </c>
      <c r="M35" s="245"/>
      <c r="N35" s="295">
        <f t="shared" si="15"/>
        <v>749.09999999999991</v>
      </c>
      <c r="O35" s="245"/>
      <c r="P35" s="293">
        <f t="shared" si="16"/>
        <v>0</v>
      </c>
      <c r="Q35" s="247">
        <f>SUMIFS(BV_Data_An_Prec!$AM:$AM,BV_Data_An_Prec!$AP:$AP,$B35,BV_Data_An_Prec!$AQ:$AQ,$C35,BV_Data_An_Prec!$AR:$AR,Q$2)</f>
        <v>0</v>
      </c>
      <c r="R35" s="245"/>
      <c r="S35" s="295">
        <f t="shared" si="17"/>
        <v>749.09999999999991</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96.501052631579157</v>
      </c>
      <c r="L36" s="271">
        <f>SUMIFS(BV_Data_An_Cour!$AM:$AM,BV_Data_An_Cour!$AP:$AP,$B36,BV_Data_An_Cour!$AQ:$AQ,$C36,BV_Data_An_Cour!$AR:$AR,L$2)</f>
        <v>9167.6000000000204</v>
      </c>
      <c r="M36" s="252"/>
      <c r="N36" s="275">
        <f t="shared" si="15"/>
        <v>9167.6000000000204</v>
      </c>
      <c r="O36" s="252"/>
      <c r="P36" s="290">
        <f t="shared" si="16"/>
        <v>0</v>
      </c>
      <c r="Q36" s="271">
        <f>SUMIFS(BV_Data_An_Prec!$AM:$AM,BV_Data_An_Prec!$AP:$AP,$B36,BV_Data_An_Prec!$AQ:$AQ,$C36,BV_Data_An_Prec!$AR:$AR,Q$2)</f>
        <v>0</v>
      </c>
      <c r="R36" s="252"/>
      <c r="S36" s="275">
        <f t="shared" si="17"/>
        <v>9167.6000000000204</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388.41368421052618</v>
      </c>
      <c r="L37" s="255">
        <f>SUMIFS(BV_Data_An_Cour!$AM:$AM,BV_Data_An_Cour!$AP:$AP,$B37,BV_Data_An_Cour!$AQ:$AQ,$C37,BV_Data_An_Cour!$AR:$AR,L$2)</f>
        <v>36899.299999999988</v>
      </c>
      <c r="M37" s="252"/>
      <c r="N37" s="777">
        <f t="shared" si="15"/>
        <v>36899.299999999988</v>
      </c>
      <c r="O37" s="252"/>
      <c r="P37" s="290">
        <f t="shared" si="16"/>
        <v>0</v>
      </c>
      <c r="Q37" s="255">
        <f>SUMIFS(BV_Data_An_Prec!$AM:$AM,BV_Data_An_Prec!$AP:$AP,$B37,BV_Data_An_Prec!$AQ:$AQ,$C37,BV_Data_An_Prec!$AR:$AR,Q$2)</f>
        <v>0</v>
      </c>
      <c r="R37" s="252"/>
      <c r="S37" s="275">
        <f t="shared" si="17"/>
        <v>36899.299999999988</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0.65510487380348437</v>
      </c>
      <c r="L41" s="306">
        <f>SUM(L31:L40)</f>
        <v>161727.64000000007</v>
      </c>
      <c r="M41" s="308"/>
      <c r="N41" s="306">
        <f t="shared" si="15"/>
        <v>161727.64000000007</v>
      </c>
      <c r="O41" s="307" t="s">
        <v>115</v>
      </c>
      <c r="P41" s="305" t="e">
        <f>Q41/Q$27</f>
        <v>#DIV/0!</v>
      </c>
      <c r="Q41" s="306">
        <f>SUM(Q31:Q40)</f>
        <v>0</v>
      </c>
      <c r="R41" s="309"/>
      <c r="S41" s="306">
        <f t="shared" si="17"/>
        <v>161727.64000000007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23632.440000000002</v>
      </c>
      <c r="M42" s="252"/>
      <c r="N42" s="275">
        <f t="shared" si="15"/>
        <v>23632.440000000002</v>
      </c>
      <c r="O42" s="252"/>
      <c r="P42" s="41"/>
      <c r="Q42" s="253">
        <f>SUMIFS(BV_Data_An_Prec!$AM:$AM,BV_Data_An_Prec!$AP:$AP,$B42,BV_Data_An_Prec!$AQ:$AQ,$C42,BV_Data_An_Prec!$AR:$AR,Q$2)</f>
        <v>0</v>
      </c>
      <c r="R42" s="252"/>
      <c r="S42" s="275">
        <f t="shared" si="17"/>
        <v>23632.440000000002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4595.5800000000017</v>
      </c>
      <c r="M44" s="240"/>
      <c r="N44" s="315">
        <f t="shared" si="15"/>
        <v>4595.5800000000017</v>
      </c>
      <c r="O44" s="240"/>
      <c r="P44" s="313"/>
      <c r="Q44" s="253">
        <f>SUMIFS(BV_Data_An_Prec!$AM:$AM,BV_Data_An_Prec!$AP:$AP,$B44,BV_Data_An_Prec!$AQ:$AQ,$C44,BV_Data_An_Prec!$AR:$AR,Q$2)</f>
        <v>0</v>
      </c>
      <c r="R44" s="240"/>
      <c r="S44" s="315">
        <f t="shared" si="17"/>
        <v>4595.5800000000017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7550.4800000000105</v>
      </c>
      <c r="M49" s="252"/>
      <c r="N49" s="275">
        <f t="shared" si="15"/>
        <v>7550.4800000000105</v>
      </c>
      <c r="O49" s="252"/>
      <c r="P49" s="41"/>
      <c r="Q49" s="247">
        <f>SUMIFS(BV_Data_An_Prec!$AM:$AM,BV_Data_An_Prec!$AP:$AP,$B49,BV_Data_An_Prec!$AQ:$AQ,$C49,BV_Data_An_Prec!$AR:$AR,Q$2)</f>
        <v>0</v>
      </c>
      <c r="R49" s="252"/>
      <c r="S49" s="275">
        <f t="shared" si="17"/>
        <v>7550.4800000000105</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11944.76999999999</v>
      </c>
      <c r="M50" s="240"/>
      <c r="N50" s="315">
        <f t="shared" si="15"/>
        <v>11944.76999999999</v>
      </c>
      <c r="O50" s="240"/>
      <c r="P50" s="313"/>
      <c r="Q50" s="253">
        <f>SUMIFS(BV_Data_An_Prec!$AM:$AM,BV_Data_An_Prec!$AP:$AP,$B50,BV_Data_An_Prec!$AQ:$AQ,$C50,BV_Data_An_Prec!$AR:$AR,Q$2)</f>
        <v>0</v>
      </c>
      <c r="R50" s="240"/>
      <c r="S50" s="315">
        <f t="shared" si="17"/>
        <v>11944.76999999999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266.79999999999927</v>
      </c>
      <c r="M51" s="252"/>
      <c r="N51" s="275">
        <f t="shared" si="15"/>
        <v>266.79999999999927</v>
      </c>
      <c r="O51" s="252"/>
      <c r="P51" s="41"/>
      <c r="Q51" s="253">
        <f>SUMIFS(BV_Data_An_Prec!$AM:$AM,BV_Data_An_Prec!$AP:$AP,$B51,BV_Data_An_Prec!$AQ:$AQ,$C51,BV_Data_An_Prec!$AR:$AR,Q$2)</f>
        <v>0</v>
      </c>
      <c r="R51" s="252"/>
      <c r="S51" s="275">
        <f t="shared" si="17"/>
        <v>266.79999999999927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0.19439181052274287</v>
      </c>
      <c r="L54" s="306">
        <f>+SUM(L42:L53)</f>
        <v>47990.070000000007</v>
      </c>
      <c r="M54" s="309"/>
      <c r="N54" s="306">
        <f>+SUM(N42:N53)</f>
        <v>47990.070000000007</v>
      </c>
      <c r="O54" s="307" t="s">
        <v>115</v>
      </c>
      <c r="P54" s="305" t="e">
        <f>Q54/Q$27</f>
        <v>#DIV/0!</v>
      </c>
      <c r="Q54" s="306">
        <f>+SUM(Q42:Q53)</f>
        <v>0</v>
      </c>
      <c r="R54" s="309"/>
      <c r="S54" s="306">
        <f>+SUM(S42:S53)</f>
        <v>47990.070000000007</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1702.58</v>
      </c>
      <c r="M58" s="252"/>
      <c r="N58" s="275">
        <f t="shared" si="18"/>
        <v>1702.58</v>
      </c>
      <c r="O58" s="252"/>
      <c r="P58" s="41"/>
      <c r="Q58" s="255">
        <f>SUMIFS(BV_Data_An_Prec!$AM:$AM,BV_Data_An_Prec!$AP:$AP,$B58,BV_Data_An_Prec!$AQ:$AQ,$C58,BV_Data_An_Prec!$AR:$AR,Q$2)</f>
        <v>0</v>
      </c>
      <c r="R58" s="252"/>
      <c r="S58" s="275">
        <f t="shared" si="19"/>
        <v>1702.58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6968.5999999999995</v>
      </c>
      <c r="M59" s="252"/>
      <c r="N59" s="275">
        <f t="shared" si="18"/>
        <v>6968.5999999999995</v>
      </c>
      <c r="O59" s="252"/>
      <c r="P59" s="41"/>
      <c r="Q59" s="255">
        <f>SUMIFS(BV_Data_An_Prec!$AM:$AM,BV_Data_An_Prec!$AP:$AP,$B59,BV_Data_An_Prec!$AQ:$AQ,$C59,BV_Data_An_Prec!$AR:$AR,Q$2)</f>
        <v>0</v>
      </c>
      <c r="R59" s="252"/>
      <c r="S59" s="275">
        <f t="shared" si="19"/>
        <v>6968.5999999999995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2135.83</v>
      </c>
      <c r="M60" s="245"/>
      <c r="N60" s="295">
        <f t="shared" si="18"/>
        <v>2135.83</v>
      </c>
      <c r="O60" s="245"/>
      <c r="P60" s="316"/>
      <c r="Q60" s="247">
        <f>SUMIFS(BV_Data_An_Prec!$AM:$AM,BV_Data_An_Prec!$AP:$AP,$B60,BV_Data_An_Prec!$AQ:$AQ,$C60,BV_Data_An_Prec!$AR:$AR,Q$2)</f>
        <v>0</v>
      </c>
      <c r="R60" s="245"/>
      <c r="S60" s="295">
        <f t="shared" si="19"/>
        <v>2135.83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443.82999999999993</v>
      </c>
      <c r="M63" s="252"/>
      <c r="N63" s="275">
        <f t="shared" si="18"/>
        <v>443.82999999999993</v>
      </c>
      <c r="O63" s="252"/>
      <c r="P63" s="41"/>
      <c r="Q63" s="255">
        <f>SUMIFS(BV_Data_An_Prec!$AM:$AM,BV_Data_An_Prec!$AP:$AP,$B63,BV_Data_An_Prec!$AQ:$AQ,$C63,BV_Data_An_Prec!$AR:$AR,Q$2)</f>
        <v>0</v>
      </c>
      <c r="R63" s="252"/>
      <c r="S63" s="275">
        <f t="shared" si="19"/>
        <v>443.82999999999993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116.10000000000002</v>
      </c>
      <c r="M64" s="252"/>
      <c r="N64" s="275">
        <f t="shared" si="18"/>
        <v>116.10000000000002</v>
      </c>
      <c r="O64" s="252"/>
      <c r="P64" s="41"/>
      <c r="Q64" s="255">
        <f>SUMIFS(BV_Data_An_Prec!$AM:$AM,BV_Data_An_Prec!$AP:$AP,$B64,BV_Data_An_Prec!$AQ:$AQ,$C64,BV_Data_An_Prec!$AR:$AR,Q$2)</f>
        <v>0</v>
      </c>
      <c r="R64" s="252"/>
      <c r="S64" s="275">
        <f t="shared" si="19"/>
        <v>116.10000000000002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117.78999999999996</v>
      </c>
      <c r="M65" s="252"/>
      <c r="N65" s="275">
        <f t="shared" si="18"/>
        <v>117.78999999999996</v>
      </c>
      <c r="O65" s="252"/>
      <c r="P65" s="41"/>
      <c r="Q65" s="255">
        <f>SUMIFS(BV_Data_An_Prec!$AM:$AM,BV_Data_An_Prec!$AP:$AP,$B65,BV_Data_An_Prec!$AQ:$AQ,$C65,BV_Data_An_Prec!$AR:$AR,Q$2)</f>
        <v>0</v>
      </c>
      <c r="R65" s="252"/>
      <c r="S65" s="275">
        <f t="shared" si="19"/>
        <v>117.78999999999996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1550</v>
      </c>
      <c r="M67" s="252"/>
      <c r="N67" s="275">
        <f t="shared" si="18"/>
        <v>1550</v>
      </c>
      <c r="O67" s="252"/>
      <c r="P67" s="41"/>
      <c r="Q67" s="255">
        <f>SUMIFS(BV_Data_An_Prec!$AM:$AM,BV_Data_An_Prec!$AP:$AP,$B67,BV_Data_An_Prec!$AQ:$AQ,$C67,BV_Data_An_Prec!$AR:$AR,Q$2)</f>
        <v>0</v>
      </c>
      <c r="R67" s="252"/>
      <c r="S67" s="275">
        <f t="shared" si="19"/>
        <v>1550</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5.2799355457808492E-2</v>
      </c>
      <c r="L72" s="306">
        <f>+SUM(L55:L71)</f>
        <v>13034.73</v>
      </c>
      <c r="M72" s="309"/>
      <c r="N72" s="306">
        <f>+SUM(N55:N71)</f>
        <v>13034.73</v>
      </c>
      <c r="O72" s="307" t="s">
        <v>115</v>
      </c>
      <c r="P72" s="305" t="e">
        <f>Q72/Q$27</f>
        <v>#DIV/0!</v>
      </c>
      <c r="Q72" s="306">
        <f>+SUM(Q55:Q71)</f>
        <v>0</v>
      </c>
      <c r="R72" s="309"/>
      <c r="S72" s="306">
        <f>+SUM(S55:S71)</f>
        <v>13034.73</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0.90229603978403572</v>
      </c>
      <c r="L74" s="306">
        <f>L41+L54+L72</f>
        <v>222752.44000000009</v>
      </c>
      <c r="M74" s="309"/>
      <c r="N74" s="318">
        <f t="shared" ref="N74:N82" si="20">L74-F74</f>
        <v>222752.44000000009</v>
      </c>
      <c r="O74" s="307" t="s">
        <v>115</v>
      </c>
      <c r="P74" s="305" t="e">
        <f>Q74/Q$27</f>
        <v>#DIV/0!</v>
      </c>
      <c r="Q74" s="306">
        <f>Q41+Q54+Q72</f>
        <v>0</v>
      </c>
      <c r="R74" s="309"/>
      <c r="S74" s="318">
        <f>L74-Q74</f>
        <v>222752.44000000009</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1052.3039215686274</v>
      </c>
      <c r="L78" s="255">
        <f>-SUMIFS(BV_Data_An_Cour!$AM:$AM,BV_Data_An_Cour!$AP:$AP,$B78,BV_Data_An_Cour!$AQ:$AQ,$C78,BV_Data_An_Cour!$AR:$AR,L$2)</f>
        <v>107335</v>
      </c>
      <c r="M78" s="252"/>
      <c r="N78" s="275">
        <f t="shared" si="20"/>
        <v>107335</v>
      </c>
      <c r="O78" s="860"/>
      <c r="P78" s="831" t="e">
        <f>+Q78/O27</f>
        <v>#DIV/0!</v>
      </c>
      <c r="Q78" s="255">
        <f>-SUMIFS(BV_Data_An_Prec!$AM:$AM,BV_Data_An_Prec!$AP:$AP,$B78,BV_Data_An_Prec!$AQ:$AQ,$C78,BV_Data_An_Prec!$AR:$AR,Q$2)</f>
        <v>0</v>
      </c>
      <c r="R78" s="252"/>
      <c r="S78" s="275">
        <f t="shared" si="21"/>
        <v>107335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107335</v>
      </c>
      <c r="M83" s="309"/>
      <c r="N83" s="306">
        <f>+SUM(N75:N82)</f>
        <v>107335</v>
      </c>
      <c r="O83" s="307"/>
      <c r="P83" s="305"/>
      <c r="Q83" s="306">
        <f>+SUM(Q75:Q82)</f>
        <v>0</v>
      </c>
      <c r="R83" s="309"/>
      <c r="S83" s="306">
        <f>+SUM(S75:S82)</f>
        <v>107335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131455.4599999997</v>
      </c>
      <c r="M85" s="334"/>
      <c r="N85" s="333">
        <f>N27-N41-N54-N72+N83</f>
        <v>131455.4599999997</v>
      </c>
      <c r="O85" s="334"/>
      <c r="P85" s="331"/>
      <c r="Q85" s="333">
        <f>Q27-Q74+Q83</f>
        <v>0</v>
      </c>
      <c r="R85" s="334"/>
      <c r="S85" s="333">
        <f>S27-S41-S54-S72+S83</f>
        <v>131455.4599999997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Octobre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838326.35</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5</v>
      </c>
      <c r="K94" s="253">
        <f t="shared" ref="K94:K95" si="22">IF(J94=0,0,L94/J94)</f>
        <v>2322.8439999999946</v>
      </c>
      <c r="L94" s="255">
        <f>-SUMIFS(BV_Data_An_Cour!$AM:$AM,BV_Data_An_Cour!$AP:$AP,$B94,BV_Data_An_Cour!$AQ:$AQ,$C94,BV_Data_An_Cour!$AR:$AR,$L2)</f>
        <v>11614.219999999972</v>
      </c>
      <c r="M94" s="254">
        <f>J94-D94</f>
        <v>5</v>
      </c>
      <c r="N94" s="255">
        <f>L94-F94</f>
        <v>11614.219999999972</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5</v>
      </c>
      <c r="S94" s="255">
        <f t="shared" ref="S94:S95" si="25">L94-Q94</f>
        <v>11614.219999999972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7</v>
      </c>
      <c r="K95" s="253">
        <f t="shared" si="22"/>
        <v>2125.4671428571455</v>
      </c>
      <c r="L95" s="255">
        <f>-SUMIFS(BV_Data_An_Cour!$AM:$AM,BV_Data_An_Cour!$AP:$AP,$B95,BV_Data_An_Cour!$AQ:$AQ,$C95,BV_Data_An_Cour!$AR:$AR,$L2)</f>
        <v>14878.270000000019</v>
      </c>
      <c r="M95" s="254">
        <f>J95-D95</f>
        <v>7</v>
      </c>
      <c r="N95" s="255">
        <f>L95-F95</f>
        <v>14878.270000000019</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7</v>
      </c>
      <c r="S95" s="255">
        <f t="shared" si="25"/>
        <v>14878.270000000019</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1</v>
      </c>
      <c r="K96" s="866">
        <f t="shared" ref="K96" si="27">IF(J96=0,0,L96/J96)</f>
        <v>5292.3999999999942</v>
      </c>
      <c r="L96" s="769">
        <f>-SUMIFS(BV_Data_An_Cour!$AM:$AM,BV_Data_An_Cour!$AP:$AP,$B96,BV_Data_An_Cour!$AQ:$AQ,$C96,BV_Data_An_Cour!$AR:$AR,$L2)</f>
        <v>5292.3999999999942</v>
      </c>
      <c r="M96" s="865">
        <f>J96-D96</f>
        <v>1</v>
      </c>
      <c r="N96" s="769">
        <f>L96-F96</f>
        <v>5292.3999999999942</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1</v>
      </c>
      <c r="S96" s="769">
        <f>L96-Q96</f>
        <v>5292.3999999999942</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13</v>
      </c>
      <c r="K97" s="253">
        <f>IF(J97&lt;=0,0,L97/J97)</f>
        <v>2444.9915384615374</v>
      </c>
      <c r="L97" s="260">
        <f>+L94+L95+L96</f>
        <v>31784.889999999985</v>
      </c>
      <c r="M97" s="261">
        <f>J97-D97</f>
        <v>13</v>
      </c>
      <c r="N97" s="260">
        <f>L97-F97</f>
        <v>31784.889999999985</v>
      </c>
      <c r="O97" s="259">
        <f>+O94+O95+O96</f>
        <v>0</v>
      </c>
      <c r="P97" s="253">
        <f>IF(O97&lt;=0,0,Q97/O97)</f>
        <v>0</v>
      </c>
      <c r="Q97" s="260">
        <f>+Q94+Q95+Q96</f>
        <v>0</v>
      </c>
      <c r="R97" s="261">
        <f>R94+R95</f>
        <v>12</v>
      </c>
      <c r="S97" s="260">
        <f>S94+S95</f>
        <v>26492.489999999991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5</v>
      </c>
      <c r="K99" s="253">
        <f>IF(J99=0,0,L99/J99)</f>
        <v>217.22399999997577</v>
      </c>
      <c r="L99" s="255">
        <f>-SUMIFS(BV_Data_An_Cour!$AM:$AM,BV_Data_An_Cour!$AP:$AP,$B99,BV_Data_An_Cour!$AQ:$AQ,$C99,BV_Data_An_Cour!$AR:$AR,L$2)</f>
        <v>1086.1199999998789</v>
      </c>
      <c r="M99" s="254">
        <f>J99-D99</f>
        <v>5</v>
      </c>
      <c r="N99" s="255">
        <f>L99-F99</f>
        <v>1086.1199999998789</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5</v>
      </c>
      <c r="S99" s="255">
        <f>L99-Q99</f>
        <v>1086.1199999998789</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30</v>
      </c>
      <c r="K101" s="253">
        <f>IF(J101=0,0,L101/J101)</f>
        <v>-272.12666666666047</v>
      </c>
      <c r="L101" s="255">
        <f>-SUMIFS(BV_Data_An_Cour!$AM:$AM,BV_Data_An_Cour!$AP:$AP,$B101,BV_Data_An_Cour!$AQ:$AQ,$C101,BV_Data_An_Cour!$AR:$AR,L$2)</f>
        <v>-8163.7999999998137</v>
      </c>
      <c r="M101" s="254">
        <f>J101-D101</f>
        <v>30</v>
      </c>
      <c r="N101" s="255">
        <f>L101-F101</f>
        <v>-8163.7999999998137</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30</v>
      </c>
      <c r="S101" s="255">
        <f>L101-Q101</f>
        <v>-8163.7999999998137</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523.18384615384616</v>
      </c>
      <c r="L103" s="255">
        <f>-SUMIFS(BV_Data_An_Cour!$AM:$AM,BV_Data_An_Cour!$AP:$AP,$B103,BV_Data_An_Cour!$AQ:$AQ,$C103,BV_Data_An_Cour!$AR:$AR,$L2)</f>
        <v>6801.3899999999994</v>
      </c>
      <c r="M103" s="254"/>
      <c r="N103" s="255">
        <f>L103-F103</f>
        <v>6801.3899999999994</v>
      </c>
      <c r="O103" s="254"/>
      <c r="P103" s="253">
        <f>IF(O97=0,0,Q103/O97)</f>
        <v>0</v>
      </c>
      <c r="Q103" s="255">
        <f>-SUMIFS(BV_Data_An_Prec!$AM:$AM,BV_Data_An_Prec!$AP:$AP,$B103,BV_Data_An_Prec!$AQ:$AQ,$C103,BV_Data_An_Prec!$AR:$AR,$L2)</f>
        <v>0</v>
      </c>
      <c r="R103" s="254">
        <f t="shared" ref="R103:R105" si="30">O103-K103</f>
        <v>-523.18384615384616</v>
      </c>
      <c r="S103" s="255">
        <f t="shared" ref="S103:S106" si="31">L103-Q103</f>
        <v>6801.3899999999994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1827.0053846153846</v>
      </c>
      <c r="L104" s="255">
        <f>-SUMIFS(BV_Data_An_Cour!$AM:$AM,BV_Data_An_Cour!$AP:$AP,$B104,BV_Data_An_Cour!$AQ:$AQ,$C104,BV_Data_An_Cour!$AR:$AR,$L2)</f>
        <v>23751.07</v>
      </c>
      <c r="M104" s="254"/>
      <c r="N104" s="255">
        <f>L104-F104</f>
        <v>23751.07</v>
      </c>
      <c r="O104" s="254"/>
      <c r="P104" s="253">
        <f>IF(O97=0,0,Q104/O97)</f>
        <v>0</v>
      </c>
      <c r="Q104" s="255">
        <f>-SUMIFS(BV_Data_An_Prec!$AM:$AM,BV_Data_An_Prec!$AP:$AP,$B104,BV_Data_An_Prec!$AQ:$AQ,$C104,BV_Data_An_Prec!$AR:$AR,$L2)</f>
        <v>0</v>
      </c>
      <c r="R104" s="254">
        <f t="shared" si="30"/>
        <v>-1827.0053846153846</v>
      </c>
      <c r="S104" s="255">
        <f t="shared" si="31"/>
        <v>23751.07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13</v>
      </c>
      <c r="K106" s="259">
        <f>IF(J106&lt;=0,0,L106/J106)</f>
        <v>2350.1892307692306</v>
      </c>
      <c r="L106" s="260">
        <f>L103+L104+L105</f>
        <v>30552.46</v>
      </c>
      <c r="M106" s="254">
        <f>J106-D106</f>
        <v>13</v>
      </c>
      <c r="N106" s="260">
        <f>L106-F106</f>
        <v>30552.46</v>
      </c>
      <c r="O106" s="261">
        <f>O97</f>
        <v>0</v>
      </c>
      <c r="P106" s="259">
        <f>IF(O106&lt;=0,0,Q106/O106)</f>
        <v>0</v>
      </c>
      <c r="Q106" s="260">
        <f>Q103+Q104+Q105</f>
        <v>0</v>
      </c>
      <c r="R106" s="272"/>
      <c r="S106" s="260">
        <f t="shared" si="31"/>
        <v>30552.46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43</v>
      </c>
      <c r="K109" s="279">
        <f>IF(J109&lt;=0,0,L109/J109)</f>
        <v>1285.1086046511639</v>
      </c>
      <c r="L109" s="280">
        <f>L97+L106+L101+L99</f>
        <v>55259.670000000049</v>
      </c>
      <c r="M109" s="281">
        <f>J109-D109</f>
        <v>43</v>
      </c>
      <c r="N109" s="280">
        <f>L109-F109</f>
        <v>55259.670000000049</v>
      </c>
      <c r="O109" s="281">
        <f>O97+O101</f>
        <v>0</v>
      </c>
      <c r="P109" s="279">
        <f>IF(O109&lt;=0,0,Q109/O109)</f>
        <v>0</v>
      </c>
      <c r="Q109" s="280">
        <f>Q97+Q106+Q101+Q99</f>
        <v>0</v>
      </c>
      <c r="R109" s="281">
        <f>J109-O109</f>
        <v>43</v>
      </c>
      <c r="S109" s="280">
        <f>L109-Q109</f>
        <v>55259.670000000049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0.35251907431487112</v>
      </c>
      <c r="K113" s="290">
        <f>IF($J$97=0,0,L113/(J$94+J$95+J96))</f>
        <v>861.90615384615376</v>
      </c>
      <c r="L113" s="255">
        <f>SUMIFS(BV_Data_An_Cour!$AM:$AM,BV_Data_An_Cour!$AP:$AP,$B113,BV_Data_An_Cour!$AQ:$AQ,$C113,BV_Data_An_Cour!$AR:$AR,$L$2)</f>
        <v>11204.779999999999</v>
      </c>
      <c r="M113" s="252"/>
      <c r="N113" s="275">
        <f t="shared" ref="N113:N154" si="33">L113-F113</f>
        <v>11204.779999999999</v>
      </c>
      <c r="O113" s="291" t="e">
        <f>Q113/Q97</f>
        <v>#DIV/0!</v>
      </c>
      <c r="P113" s="290" t="e">
        <f>IF($J$97=0,0,Q113/(O$94+O$95+O96))</f>
        <v>#DIV/0!</v>
      </c>
      <c r="Q113" s="255">
        <f>SUMIFS(BV_Data_An_Prec!$AM:$AM,BV_Data_An_Prec!$AP:$AP,$B113,BV_Data_An_Prec!$AQ:$AQ,$C113,BV_Data_An_Prec!$AR:$AR,$L$2)</f>
        <v>0</v>
      </c>
      <c r="R113" s="252"/>
      <c r="S113" s="275">
        <f t="shared" ref="S113:S154" si="34">L113-Q113</f>
        <v>11204.779999999999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0.20986362472939982</v>
      </c>
      <c r="K114" s="293">
        <f>IF($J$97=0,0,L114/(J$94+J$95+J96))</f>
        <v>493.21923076923065</v>
      </c>
      <c r="L114" s="255">
        <f>SUMIFS(BV_Data_An_Cour!$AM:$AM,BV_Data_An_Cour!$AP:$AP,$B114,BV_Data_An_Cour!$AQ:$AQ,$C114,BV_Data_An_Cour!$AR:$AR,$L$2)</f>
        <v>6411.8499999999985</v>
      </c>
      <c r="M114" s="245"/>
      <c r="N114" s="295">
        <f t="shared" si="33"/>
        <v>6411.8499999999985</v>
      </c>
      <c r="O114" s="294" t="e">
        <f>Q114/(Q106)</f>
        <v>#DIV/0!</v>
      </c>
      <c r="P114" s="293" t="e">
        <f>IF($J$97=0,0,Q114/(O$94+O$95+O96))</f>
        <v>#DIV/0!</v>
      </c>
      <c r="Q114" s="255">
        <f>SUMIFS(BV_Data_An_Prec!$AM:$AM,BV_Data_An_Prec!$AP:$AP,$B114,BV_Data_An_Prec!$AQ:$AQ,$C114,BV_Data_An_Prec!$AR:$AR,$L$2)</f>
        <v>0</v>
      </c>
      <c r="R114" s="245"/>
      <c r="S114" s="295">
        <f t="shared" si="34"/>
        <v>6411.8499999999985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1.5384615384612323E-3</v>
      </c>
      <c r="L115" s="271">
        <f>SUMIFS(BV_Data_An_Cour!$AM:$AM,BV_Data_An_Cour!$AP:$AP,$B115,BV_Data_An_Cour!$AQ:$AQ,$C115,BV_Data_An_Cour!$AR:$AR,$L$2)</f>
        <v>1.9999999999996021E-2</v>
      </c>
      <c r="M115" s="252"/>
      <c r="N115" s="275">
        <f t="shared" si="33"/>
        <v>1.9999999999996021E-2</v>
      </c>
      <c r="O115" s="252"/>
      <c r="P115" s="290" t="e">
        <f>IF($J$97=0,0,Q115/(O$94+O$95+O96))</f>
        <v>#DIV/0!</v>
      </c>
      <c r="Q115" s="271">
        <f>SUMIFS(BV_Data_An_Prec!$AM:$AM,BV_Data_An_Prec!$AP:$AP,$B115,BV_Data_An_Prec!$AQ:$AQ,$C115,BV_Data_An_Prec!$AR:$AR,$L$2)</f>
        <v>0</v>
      </c>
      <c r="R115" s="252"/>
      <c r="S115" s="275">
        <f t="shared" si="34"/>
        <v>1.9999999999996021E-2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t="e">
        <f>IF($J$97=0,0,Q117/(O$94+O$95+O96))</f>
        <v>#DIV/0!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30.314615384615326</v>
      </c>
      <c r="L118" s="255">
        <f>SUMIFS(BV_Data_An_Cour!$AM:$AM,BV_Data_An_Cour!$AP:$AP,$B118,BV_Data_An_Cour!$AQ:$AQ,$C118,BV_Data_An_Cour!$AR:$AR,$L$2)</f>
        <v>394.08999999999924</v>
      </c>
      <c r="M118" s="252"/>
      <c r="N118" s="275">
        <f t="shared" si="33"/>
        <v>394.08999999999924</v>
      </c>
      <c r="O118" s="252"/>
      <c r="P118" s="290" t="e">
        <f>IF($J$97=0,0,Q118/(O$94+O$95+O96))</f>
        <v>#DIV/0!</v>
      </c>
      <c r="Q118" s="255">
        <f>SUMIFS(BV_Data_An_Prec!$AM:$AM,BV_Data_An_Prec!$AP:$AP,$B118,BV_Data_An_Prec!$AQ:$AQ,$C118,BV_Data_An_Prec!$AR:$AR,$L$2)</f>
        <v>0</v>
      </c>
      <c r="R118" s="252"/>
      <c r="S118" s="275">
        <f t="shared" si="34"/>
        <v>394.08999999999924</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38.407692307692322</v>
      </c>
      <c r="L119" s="769">
        <f>SUMIFS(BV_Data_An_Cour!$AM:$AM,BV_Data_An_Cour!$AP:$AP,$B119,BV_Data_An_Cour!$AQ:$AQ,$C119,BV_Data_An_Cour!$AR:$AR,$L$2)</f>
        <v>499.30000000000018</v>
      </c>
      <c r="M119" s="252"/>
      <c r="N119" s="777">
        <f t="shared" si="33"/>
        <v>499.30000000000018</v>
      </c>
      <c r="O119" s="252"/>
      <c r="P119" s="290" t="e">
        <f>IF($J$97=0,0,Q119/(O$94+O$95+O96))</f>
        <v>#DIV/0!</v>
      </c>
      <c r="Q119" s="769">
        <f>SUMIFS(BV_Data_An_Prec!$AM:$AM,BV_Data_An_Prec!$AP:$AP,$B119,BV_Data_An_Prec!$AQ:$AQ,$C119,BV_Data_An_Prec!$AR:$AR,$L$2)</f>
        <v>0</v>
      </c>
      <c r="R119" s="252"/>
      <c r="S119" s="275">
        <f t="shared" si="34"/>
        <v>499.30000000000018</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0.33496472201154986</v>
      </c>
      <c r="L123" s="306">
        <f>SUM(L113:L122)</f>
        <v>18510.039999999997</v>
      </c>
      <c r="M123" s="309"/>
      <c r="N123" s="306">
        <f t="shared" si="33"/>
        <v>18510.039999999997</v>
      </c>
      <c r="O123" s="307" t="s">
        <v>115</v>
      </c>
      <c r="P123" s="305" t="e">
        <f>Q123/Q$109</f>
        <v>#DIV/0!</v>
      </c>
      <c r="Q123" s="306">
        <f>SUM(Q113:Q122)</f>
        <v>0</v>
      </c>
      <c r="R123" s="309"/>
      <c r="S123" s="306">
        <f t="shared" si="34"/>
        <v>18510.039999999997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8076.0400000000081</v>
      </c>
      <c r="M124" s="252"/>
      <c r="N124" s="275">
        <f t="shared" si="33"/>
        <v>8076.0400000000081</v>
      </c>
      <c r="O124" s="252"/>
      <c r="P124" s="41"/>
      <c r="Q124" s="275">
        <f>SUMIFS(BV_Data_An_Prec!$AM:$AM,BV_Data_An_Prec!$AP:$AP,$B124,BV_Data_An_Prec!$AQ:$AQ,$C124,BV_Data_An_Prec!$AR:$AR,$L$2)</f>
        <v>0</v>
      </c>
      <c r="R124" s="252"/>
      <c r="S124" s="275">
        <f t="shared" si="34"/>
        <v>8076.0400000000081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16418.540000000008</v>
      </c>
      <c r="M126" s="240"/>
      <c r="N126" s="315">
        <f t="shared" si="33"/>
        <v>16418.540000000008</v>
      </c>
      <c r="O126" s="240"/>
      <c r="P126" s="313"/>
      <c r="Q126" s="315">
        <f>SUMIFS(BV_Data_An_Prec!$AM:$AM,BV_Data_An_Prec!$AP:$AP,$B126,BV_Data_An_Prec!$AQ:$AQ,$C126,BV_Data_An_Prec!$AR:$AR,$L$2)</f>
        <v>0</v>
      </c>
      <c r="R126" s="240"/>
      <c r="S126" s="315">
        <f t="shared" si="34"/>
        <v>16418.540000000008</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2627.2700000000004</v>
      </c>
      <c r="M131" s="252"/>
      <c r="N131" s="275">
        <f t="shared" si="33"/>
        <v>2627.2700000000004</v>
      </c>
      <c r="O131" s="252"/>
      <c r="P131" s="41"/>
      <c r="Q131" s="275">
        <f>SUMIFS(BV_Data_An_Prec!$AM:$AM,BV_Data_An_Prec!$AP:$AP,$B131,BV_Data_An_Prec!$AQ:$AQ,$C131,BV_Data_An_Prec!$AR:$AR,$L$2)</f>
        <v>0</v>
      </c>
      <c r="R131" s="252"/>
      <c r="S131" s="275">
        <f t="shared" si="34"/>
        <v>2627.2700000000004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2561.260000000002</v>
      </c>
      <c r="M132" s="240"/>
      <c r="N132" s="315">
        <f t="shared" si="33"/>
        <v>2561.260000000002</v>
      </c>
      <c r="O132" s="240"/>
      <c r="P132" s="313"/>
      <c r="Q132" s="315">
        <f>SUMIFS(BV_Data_An_Prec!$AM:$AM,BV_Data_An_Prec!$AP:$AP,$B132,BV_Data_An_Prec!$AQ:$AQ,$C132,BV_Data_An_Prec!$AR:$AR,$L$2)</f>
        <v>0</v>
      </c>
      <c r="R132" s="240"/>
      <c r="S132" s="315">
        <f t="shared" si="34"/>
        <v>2561.260000000002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479.46000000000004</v>
      </c>
      <c r="M133" s="252"/>
      <c r="N133" s="275">
        <f t="shared" si="33"/>
        <v>479.46000000000004</v>
      </c>
      <c r="O133" s="252"/>
      <c r="P133" s="41"/>
      <c r="Q133" s="275">
        <f>SUMIFS(BV_Data_An_Prec!$AM:$AM,BV_Data_An_Prec!$AP:$AP,$B133,BV_Data_An_Prec!$AQ:$AQ,$C133,BV_Data_An_Prec!$AR:$AR,$L$2)</f>
        <v>0</v>
      </c>
      <c r="R133" s="252"/>
      <c r="S133" s="275">
        <f t="shared" si="34"/>
        <v>479.46000000000004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0.54583333559538072</v>
      </c>
      <c r="L136" s="306">
        <f>SUM(L124:L135)</f>
        <v>30162.570000000018</v>
      </c>
      <c r="M136" s="353"/>
      <c r="N136" s="318">
        <f t="shared" si="33"/>
        <v>30162.570000000018</v>
      </c>
      <c r="O136" s="307" t="s">
        <v>115</v>
      </c>
      <c r="P136" s="305" t="e">
        <f>Q136/Q$109</f>
        <v>#DIV/0!</v>
      </c>
      <c r="Q136" s="306">
        <f>SUM(Q124:Q135)</f>
        <v>0</v>
      </c>
      <c r="R136" s="353"/>
      <c r="S136" s="318">
        <f t="shared" si="34"/>
        <v>30162.570000000018</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1763</v>
      </c>
      <c r="M140" s="252"/>
      <c r="N140" s="275">
        <f t="shared" si="33"/>
        <v>1763</v>
      </c>
      <c r="O140" s="252"/>
      <c r="P140" s="41"/>
      <c r="Q140" s="255">
        <f>SUMIFS(BV_Data_An_Prec!$AM:$AM,BV_Data_An_Prec!$AP:$AP,$B140,BV_Data_An_Prec!$AQ:$AQ,$C140,BV_Data_An_Prec!$AR:$AR,$L$2)</f>
        <v>0</v>
      </c>
      <c r="R140" s="252"/>
      <c r="S140" s="275">
        <f t="shared" si="34"/>
        <v>1763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441.50999999999931</v>
      </c>
      <c r="M141" s="252"/>
      <c r="N141" s="275">
        <f t="shared" si="33"/>
        <v>441.50999999999931</v>
      </c>
      <c r="O141" s="252"/>
      <c r="P141" s="41"/>
      <c r="Q141" s="255">
        <f>SUMIFS(BV_Data_An_Prec!$AM:$AM,BV_Data_An_Prec!$AP:$AP,$B141,BV_Data_An_Prec!$AQ:$AQ,$C141,BV_Data_An_Prec!$AR:$AR,$L$2)</f>
        <v>0</v>
      </c>
      <c r="R141" s="252"/>
      <c r="S141" s="275">
        <f t="shared" si="34"/>
        <v>441.50999999999931</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2135.83</v>
      </c>
      <c r="M142" s="245"/>
      <c r="N142" s="295">
        <f t="shared" si="33"/>
        <v>2135.83</v>
      </c>
      <c r="O142" s="245"/>
      <c r="P142" s="316"/>
      <c r="Q142" s="247">
        <f>SUMIFS(BV_Data_An_Prec!$AM:$AM,BV_Data_An_Prec!$AP:$AP,$B142,BV_Data_An_Prec!$AQ:$AQ,$C142,BV_Data_An_Prec!$AR:$AR,$L$2)</f>
        <v>0</v>
      </c>
      <c r="R142" s="245"/>
      <c r="S142" s="295">
        <f t="shared" si="34"/>
        <v>2135.83</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443.82999999999993</v>
      </c>
      <c r="M145" s="252"/>
      <c r="N145" s="275">
        <f t="shared" si="33"/>
        <v>443.82999999999993</v>
      </c>
      <c r="O145" s="252"/>
      <c r="P145" s="41"/>
      <c r="Q145" s="255">
        <f>SUMIFS(BV_Data_An_Prec!$AM:$AM,BV_Data_An_Prec!$AP:$AP,$B145,BV_Data_An_Prec!$AQ:$AQ,$C145,BV_Data_An_Prec!$AR:$AR,$L$2)</f>
        <v>0</v>
      </c>
      <c r="R145" s="252"/>
      <c r="S145" s="275">
        <f t="shared" si="34"/>
        <v>443.82999999999993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116.10000000000002</v>
      </c>
      <c r="M146" s="252"/>
      <c r="N146" s="275">
        <f t="shared" si="33"/>
        <v>116.10000000000002</v>
      </c>
      <c r="O146" s="252"/>
      <c r="P146" s="41"/>
      <c r="Q146" s="255">
        <f>SUMIFS(BV_Data_An_Prec!$AM:$AM,BV_Data_An_Prec!$AP:$AP,$B146,BV_Data_An_Prec!$AQ:$AQ,$C146,BV_Data_An_Prec!$AR:$AR,$L$2)</f>
        <v>0</v>
      </c>
      <c r="R146" s="252"/>
      <c r="S146" s="275">
        <f t="shared" si="34"/>
        <v>116.10000000000002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8.8677149175881709E-2</v>
      </c>
      <c r="L154" s="306">
        <f>+SUM(L137:L153)</f>
        <v>4900.2699999999995</v>
      </c>
      <c r="M154" s="309"/>
      <c r="N154" s="306">
        <f t="shared" si="33"/>
        <v>4900.2699999999995</v>
      </c>
      <c r="O154" s="307" t="s">
        <v>115</v>
      </c>
      <c r="P154" s="305" t="e">
        <f>Q154/Q$109</f>
        <v>#DIV/0!</v>
      </c>
      <c r="Q154" s="306">
        <f>+SUM(Q137:Q153)</f>
        <v>0</v>
      </c>
      <c r="R154" s="309"/>
      <c r="S154" s="306">
        <f t="shared" si="34"/>
        <v>4900.2699999999995</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0.96947520678281218</v>
      </c>
      <c r="L156" s="306">
        <f>L123+L136+L154</f>
        <v>53572.880000000012</v>
      </c>
      <c r="M156" s="309"/>
      <c r="N156" s="318">
        <f t="shared" ref="N156:N163" si="35">L156-F156</f>
        <v>53572.880000000012</v>
      </c>
      <c r="O156" s="307" t="s">
        <v>115</v>
      </c>
      <c r="P156" s="305" t="e">
        <f>Q156/Q$109</f>
        <v>#DIV/0!</v>
      </c>
      <c r="Q156" s="306">
        <f>Q123+Q136+Q154</f>
        <v>0</v>
      </c>
      <c r="R156" s="309"/>
      <c r="S156" s="318">
        <f t="shared" ref="S156:S163" si="36">L156-Q156</f>
        <v>53572.880000000012</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1686.7900000000373</v>
      </c>
      <c r="M166" s="330"/>
      <c r="N166" s="333">
        <f>L166-F166</f>
        <v>1686.7900000000373</v>
      </c>
      <c r="O166" s="330"/>
      <c r="P166" s="332"/>
      <c r="Q166" s="333">
        <f>Q109-Q156+Q164</f>
        <v>0</v>
      </c>
      <c r="R166" s="330"/>
      <c r="S166" s="333">
        <f>L166-Q166</f>
        <v>1686.7900000000373</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Octobre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848</v>
      </c>
      <c r="K173" s="253">
        <f>-SUMIFS(BV_Data_An_Cour!$AM:$AM,BV_Data_An_Cour!$AS:$AS,"Oui",BV_Data_An_Cour!$AP:$AP,$B173,BV_Data_An_Cour!$AQ:$AQ,$C173)</f>
        <v>127406.57000000007</v>
      </c>
      <c r="L173" s="255">
        <f>-SUMIFS(BV_Data_An_Cour!$AM:$AM,BV_Data_An_Cour!$AP:$AP,$B173,BV_Data_An_Cour!$AQ:$AQ,$C173,BV_Data_An_Cour!$AR:$AR,$L$2)</f>
        <v>104946.48000000004</v>
      </c>
      <c r="M173" s="291" t="e">
        <f>(K173-E173)/E173</f>
        <v>#DIV/0!</v>
      </c>
      <c r="N173" s="275">
        <f>L173-F173</f>
        <v>104946.48000000004</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104946.48000000004</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0.82371325120831673</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150.24359669811329</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217</v>
      </c>
      <c r="K176" s="270">
        <f>-SUMIFS(BV_Data_An_Cour!$AM:$AM,BV_Data_An_Cour!$AS:$AS,"Oui",BV_Data_An_Cour!$AP:$AP,$B176,BV_Data_An_Cour!$AQ:$AQ,$C176)</f>
        <v>43813.320000000007</v>
      </c>
      <c r="L176" s="255">
        <f>-SUMIFS(BV_Data_An_Cour!$AM:$AM,BV_Data_An_Cour!$AP:$AP,$B176,BV_Data_An_Cour!$AQ:$AQ,$C176,BV_Data_An_Cour!$AR:$AR,$L$2)</f>
        <v>32622.26999999999</v>
      </c>
      <c r="M176" s="291" t="e">
        <f>(K176-E176)/E176</f>
        <v>#DIV/0!</v>
      </c>
      <c r="N176" s="315">
        <f>L176-F176</f>
        <v>32622.26999999999</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32622.26999999999</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0.74457425276148859</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201.90470046082953</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134</v>
      </c>
      <c r="K179" s="270">
        <f>-SUMIFS(BV_Data_An_Cour!$AM:$AM,BV_Data_An_Cour!$AS:$AS,"Oui",BV_Data_An_Cour!$AP:$AP,$B179,BV_Data_An_Cour!$AQ:$AQ,$C179)</f>
        <v>23963.409999999974</v>
      </c>
      <c r="L179" s="255">
        <f>-SUMIFS(BV_Data_An_Cour!$AM:$AM,BV_Data_An_Cour!$AP:$AP,$B179,BV_Data_An_Cour!$AQ:$AQ,$C179,BV_Data_An_Cour!$AR:$AR,$L$2)</f>
        <v>19327.649999999972</v>
      </c>
      <c r="M179" s="291" t="e">
        <f>(K179-E179)/E179</f>
        <v>#DIV/0!</v>
      </c>
      <c r="N179" s="275">
        <f>L179-F179</f>
        <v>19327.649999999972</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19327.649999999972</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0.80654840024854535</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178.83141791044758</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-2845.260000000002</v>
      </c>
      <c r="M185" s="371"/>
      <c r="N185" s="275">
        <f>L185-F185</f>
        <v>-2845.260000000002</v>
      </c>
      <c r="O185" s="276"/>
      <c r="P185" s="290"/>
      <c r="Q185" s="290">
        <f>-SUMIFS(BV_Data_An_Prec!$AM:$AM,BV_Data_An_Prec!$AP:$AP,$B185,BV_Data_An_Prec!$AQ:$AQ,$C185,BV_Data_An_Prec!$AR:$AR,$L$2)</f>
        <v>0</v>
      </c>
      <c r="R185" s="377"/>
      <c r="S185" s="275">
        <f t="shared" ref="S185:S186" si="37">L185-Q185</f>
        <v>-2845.260000000002</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1199</v>
      </c>
      <c r="K186" s="379">
        <f t="shared" si="38"/>
        <v>195183.30000000005</v>
      </c>
      <c r="L186" s="380">
        <f t="shared" si="38"/>
        <v>154051.13999999998</v>
      </c>
      <c r="M186" s="382" t="e">
        <f>(K186-E186)/E186</f>
        <v>#DIV/0!</v>
      </c>
      <c r="N186" s="380">
        <f>L186-F186</f>
        <v>154051.13999999998</v>
      </c>
      <c r="O186" s="381">
        <f t="shared" ref="O186:Q186" si="39">O173+O176+O179+O182+O185</f>
        <v>0</v>
      </c>
      <c r="P186" s="379">
        <f t="shared" si="39"/>
        <v>0</v>
      </c>
      <c r="Q186" s="380">
        <f t="shared" si="39"/>
        <v>0</v>
      </c>
      <c r="R186" s="263">
        <f>IF(O186=0,0,J186/O186)</f>
        <v>0</v>
      </c>
      <c r="S186" s="380">
        <f t="shared" si="37"/>
        <v>154051.13999999998</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162.78840700583822</v>
      </c>
      <c r="L187" s="264">
        <f>IF(L186=0,0,L186/K186)</f>
        <v>0.78926393805207695</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382</v>
      </c>
      <c r="K189" s="253">
        <f>-SUMIFS(BV_Data_An_Cour!$AM:$AM,BV_Data_An_Cour!$AS:$AS,"Oui",BV_Data_An_Cour!$AP:$AP,$B189,BV_Data_An_Cour!$AQ:$AQ,$C189)</f>
        <v>66567.910000000033</v>
      </c>
      <c r="L189" s="255">
        <f>-SUMIFS(BV_Data_An_Cour!$AM:$AM,BV_Data_An_Cour!$AP:$AP,$B189,BV_Data_An_Cour!$AQ:$AQ,$C189,BV_Data_An_Cour!$AR:$AR,$L$2)</f>
        <v>7375.9800000000396</v>
      </c>
      <c r="M189" s="291">
        <f>IF(E189=0,0,(K189-E189)/E189)</f>
        <v>0</v>
      </c>
      <c r="N189" s="275">
        <f>L189-F189</f>
        <v>7375.9800000000396</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7375.9800000000396</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0.11080383926729916</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261751.21000000008</v>
      </c>
      <c r="L195" s="280">
        <f t="shared" si="40"/>
        <v>161427.12000000002</v>
      </c>
      <c r="M195" s="397" t="e">
        <f>L196-F196</f>
        <v>#DIV/0!</v>
      </c>
      <c r="N195" s="280">
        <f>L195-F195</f>
        <v>161427.12000000002</v>
      </c>
      <c r="O195" s="281"/>
      <c r="P195" s="278">
        <f t="shared" ref="P195:Q195" si="41">P186+P189+P192</f>
        <v>0</v>
      </c>
      <c r="Q195" s="280">
        <f t="shared" si="41"/>
        <v>0</v>
      </c>
      <c r="R195" s="397"/>
      <c r="S195" s="280">
        <f>L195-Q195</f>
        <v>161427.12000000002</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0.61671967056045307</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10636.180000000008</v>
      </c>
      <c r="M199" s="252"/>
      <c r="N199" s="275">
        <f t="shared" ref="N199:N230" si="42">L199-F199</f>
        <v>10636.180000000008</v>
      </c>
      <c r="O199" s="252"/>
      <c r="P199" s="41"/>
      <c r="Q199" s="255">
        <f>SUMIFS(BV_Data_An_Prec!$AM:$AM,BV_Data_An_Prec!$AP:$AP,$B199,BV_Data_An_Prec!$AQ:$AQ,$C199,BV_Data_An_Prec!$AR:$AR,$L$2)</f>
        <v>0</v>
      </c>
      <c r="R199" s="252"/>
      <c r="S199" s="255">
        <f t="shared" ref="S199:S230" si="43">L199-Q199</f>
        <v>10636.180000000008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46346.960000000021</v>
      </c>
      <c r="M201" s="240"/>
      <c r="N201" s="315">
        <f t="shared" si="42"/>
        <v>46346.960000000021</v>
      </c>
      <c r="O201" s="240"/>
      <c r="P201" s="313"/>
      <c r="Q201" s="271">
        <f>SUMIFS(BV_Data_An_Prec!$AM:$AM,BV_Data_An_Prec!$AP:$AP,$B201,BV_Data_An_Prec!$AQ:$AQ,$C201,BV_Data_An_Prec!$AR:$AR,$L$2)</f>
        <v>0</v>
      </c>
      <c r="R201" s="240"/>
      <c r="S201" s="315">
        <f t="shared" si="43"/>
        <v>46346.960000000021</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7605.4100000000035</v>
      </c>
      <c r="M206" s="252"/>
      <c r="N206" s="275">
        <f t="shared" si="42"/>
        <v>7605.4100000000035</v>
      </c>
      <c r="O206" s="252"/>
      <c r="P206" s="41"/>
      <c r="Q206" s="255">
        <f>SUMIFS(BV_Data_An_Prec!$AM:$AM,BV_Data_An_Prec!$AP:$AP,$B206,BV_Data_An_Prec!$AQ:$AQ,$C206,BV_Data_An_Prec!$AR:$AR,$L$2)</f>
        <v>0</v>
      </c>
      <c r="R206" s="252"/>
      <c r="S206" s="275">
        <f t="shared" si="43"/>
        <v>7605.4100000000035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12785.87999999999</v>
      </c>
      <c r="M207" s="240"/>
      <c r="N207" s="315">
        <f t="shared" si="42"/>
        <v>12785.87999999999</v>
      </c>
      <c r="O207" s="240"/>
      <c r="P207" s="313"/>
      <c r="Q207" s="271">
        <f>SUMIFS(BV_Data_An_Prec!$AM:$AM,BV_Data_An_Prec!$AP:$AP,$B207,BV_Data_An_Prec!$AQ:$AQ,$C207,BV_Data_An_Prec!$AR:$AR,$L$2)</f>
        <v>0</v>
      </c>
      <c r="R207" s="240"/>
      <c r="S207" s="315">
        <f t="shared" si="43"/>
        <v>12785.87999999999</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1640.3999999999996</v>
      </c>
      <c r="M208" s="252"/>
      <c r="N208" s="275">
        <f t="shared" si="42"/>
        <v>1640.3999999999996</v>
      </c>
      <c r="O208" s="252"/>
      <c r="P208" s="41"/>
      <c r="Q208" s="255">
        <f>SUMIFS(BV_Data_An_Prec!$AM:$AM,BV_Data_An_Prec!$AP:$AP,$B208,BV_Data_An_Prec!$AQ:$AQ,$C208,BV_Data_An_Prec!$AR:$AR,$L$2)</f>
        <v>0</v>
      </c>
      <c r="R208" s="252"/>
      <c r="S208" s="275">
        <f t="shared" si="43"/>
        <v>1640.3999999999996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0.48947679918962816</v>
      </c>
      <c r="L211" s="306">
        <f>+SUM(L199:L210)</f>
        <v>79014.830000000016</v>
      </c>
      <c r="M211" s="353"/>
      <c r="N211" s="306">
        <f t="shared" si="42"/>
        <v>79014.830000000016</v>
      </c>
      <c r="O211" s="307" t="s">
        <v>171</v>
      </c>
      <c r="P211" s="305" t="e">
        <f>Q211/Q$195</f>
        <v>#DIV/0!</v>
      </c>
      <c r="Q211" s="306">
        <f>+SUM(Q199:Q210)</f>
        <v>0</v>
      </c>
      <c r="R211" s="353"/>
      <c r="S211" s="318">
        <f t="shared" si="43"/>
        <v>79014.830000000016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-2874.1500000000015</v>
      </c>
      <c r="M214" s="245"/>
      <c r="N214" s="295">
        <f t="shared" si="42"/>
        <v>-2874.1500000000015</v>
      </c>
      <c r="O214" s="245"/>
      <c r="P214" s="316"/>
      <c r="Q214" s="255">
        <f>SUMIFS(BV_Data_An_Prec!$AM:$AM,BV_Data_An_Prec!$AP:$AP,$B214,BV_Data_An_Prec!$AQ:$AQ,$C214,BV_Data_An_Prec!$AR:$AR,$L$2)</f>
        <v>0</v>
      </c>
      <c r="R214" s="245"/>
      <c r="S214" s="295">
        <f t="shared" si="43"/>
        <v>-2874.1500000000015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1662.9699999999993</v>
      </c>
      <c r="M215" s="252"/>
      <c r="N215" s="275">
        <f t="shared" si="42"/>
        <v>1662.9699999999993</v>
      </c>
      <c r="O215" s="252"/>
      <c r="P215" s="41"/>
      <c r="Q215" s="271">
        <f>SUMIFS(BV_Data_An_Prec!$AM:$AM,BV_Data_An_Prec!$AP:$AP,$B215,BV_Data_An_Prec!$AQ:$AQ,$C215,BV_Data_An_Prec!$AR:$AR,$L$2)</f>
        <v>0</v>
      </c>
      <c r="R215" s="252"/>
      <c r="S215" s="275">
        <f t="shared" si="43"/>
        <v>1662.9699999999993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3074.99</v>
      </c>
      <c r="M216" s="252"/>
      <c r="N216" s="275">
        <f t="shared" si="42"/>
        <v>3074.99</v>
      </c>
      <c r="O216" s="252"/>
      <c r="P216" s="41"/>
      <c r="Q216" s="255">
        <f>SUMIFS(BV_Data_An_Prec!$AM:$AM,BV_Data_An_Prec!$AP:$AP,$B216,BV_Data_An_Prec!$AQ:$AQ,$C216,BV_Data_An_Prec!$AR:$AR,$L$2)</f>
        <v>0</v>
      </c>
      <c r="R216" s="252"/>
      <c r="S216" s="275">
        <f t="shared" si="43"/>
        <v>3074.99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7434.63</v>
      </c>
      <c r="M217" s="245"/>
      <c r="N217" s="295">
        <f t="shared" si="42"/>
        <v>7434.63</v>
      </c>
      <c r="O217" s="245"/>
      <c r="P217" s="316"/>
      <c r="Q217" s="255">
        <f>SUMIFS(BV_Data_An_Prec!$AM:$AM,BV_Data_An_Prec!$AP:$AP,$B217,BV_Data_An_Prec!$AQ:$AQ,$C217,BV_Data_An_Prec!$AR:$AR,$L$2)</f>
        <v>0</v>
      </c>
      <c r="R217" s="245"/>
      <c r="S217" s="295">
        <f t="shared" si="43"/>
        <v>7434.63</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6312.3099999999977</v>
      </c>
      <c r="M218" s="252"/>
      <c r="N218" s="275">
        <f t="shared" si="42"/>
        <v>6312.3099999999977</v>
      </c>
      <c r="O218" s="252"/>
      <c r="P218" s="41"/>
      <c r="Q218" s="271">
        <f>SUMIFS(BV_Data_An_Prec!$AM:$AM,BV_Data_An_Prec!$AP:$AP,$B218,BV_Data_An_Prec!$AQ:$AQ,$C218,BV_Data_An_Prec!$AR:$AR,$L$2)</f>
        <v>0</v>
      </c>
      <c r="R218" s="252"/>
      <c r="S218" s="275">
        <f t="shared" si="43"/>
        <v>6312.3099999999977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2353.1800000000003</v>
      </c>
      <c r="M220" s="252"/>
      <c r="N220" s="275">
        <f t="shared" si="42"/>
        <v>2353.1800000000003</v>
      </c>
      <c r="O220" s="252"/>
      <c r="P220" s="41"/>
      <c r="Q220" s="255">
        <f>SUMIFS(BV_Data_An_Prec!$AM:$AM,BV_Data_An_Prec!$AP:$AP,$B220,BV_Data_An_Prec!$AQ:$AQ,$C220,BV_Data_An_Prec!$AR:$AR,$L$2)</f>
        <v>0</v>
      </c>
      <c r="R220" s="252"/>
      <c r="S220" s="275">
        <f t="shared" si="43"/>
        <v>2353.1800000000003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443.8100000000004</v>
      </c>
      <c r="M221" s="252"/>
      <c r="N221" s="275">
        <f t="shared" si="42"/>
        <v>443.8100000000004</v>
      </c>
      <c r="O221" s="252"/>
      <c r="P221" s="41"/>
      <c r="Q221" s="255">
        <f>SUMIFS(BV_Data_An_Prec!$AM:$AM,BV_Data_An_Prec!$AP:$AP,$B221,BV_Data_An_Prec!$AQ:$AQ,$C221,BV_Data_An_Prec!$AR:$AR,$L$2)</f>
        <v>0</v>
      </c>
      <c r="R221" s="252"/>
      <c r="S221" s="275">
        <f t="shared" si="43"/>
        <v>443.8100000000004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116.07999999999993</v>
      </c>
      <c r="M222" s="252"/>
      <c r="N222" s="275">
        <f t="shared" si="42"/>
        <v>116.07999999999993</v>
      </c>
      <c r="O222" s="252"/>
      <c r="P222" s="41"/>
      <c r="Q222" s="255">
        <f>SUMIFS(BV_Data_An_Prec!$AM:$AM,BV_Data_An_Prec!$AP:$AP,$B222,BV_Data_An_Prec!$AQ:$AQ,$C222,BV_Data_An_Prec!$AR:$AR,$L$2)</f>
        <v>0</v>
      </c>
      <c r="R222" s="252"/>
      <c r="S222" s="275">
        <f t="shared" si="43"/>
        <v>116.07999999999993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500</v>
      </c>
      <c r="M223" s="252"/>
      <c r="N223" s="275">
        <f t="shared" si="42"/>
        <v>500</v>
      </c>
      <c r="O223" s="252"/>
      <c r="P223" s="41"/>
      <c r="Q223" s="255">
        <f>SUMIFS(BV_Data_An_Prec!$AM:$AM,BV_Data_An_Prec!$AP:$AP,$B223,BV_Data_An_Prec!$AQ:$AQ,$C223,BV_Data_An_Prec!$AR:$AR,$L$2)</f>
        <v>0</v>
      </c>
      <c r="R223" s="252"/>
      <c r="S223" s="275">
        <f t="shared" si="43"/>
        <v>500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1550</v>
      </c>
      <c r="M225" s="252"/>
      <c r="N225" s="275">
        <f t="shared" si="42"/>
        <v>1550</v>
      </c>
      <c r="O225" s="252"/>
      <c r="P225" s="41"/>
      <c r="Q225" s="255">
        <f>SUMIFS(BV_Data_An_Prec!$AM:$AM,BV_Data_An_Prec!$AP:$AP,$B225,BV_Data_An_Prec!$AQ:$AQ,$C225,BV_Data_An_Prec!$AR:$AR,$L$2)</f>
        <v>0</v>
      </c>
      <c r="R225" s="252"/>
      <c r="S225" s="275">
        <f t="shared" si="43"/>
        <v>1550</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0.13054696137798902</v>
      </c>
      <c r="L230" s="306">
        <f>+SUM(L212:L229)</f>
        <v>21073.82</v>
      </c>
      <c r="M230" s="309"/>
      <c r="N230" s="306">
        <f t="shared" si="42"/>
        <v>21073.82</v>
      </c>
      <c r="O230" s="307" t="s">
        <v>171</v>
      </c>
      <c r="P230" s="305" t="e">
        <f>Q230/Q$195</f>
        <v>#DIV/0!</v>
      </c>
      <c r="Q230" s="306">
        <f>+SUM(Q212:Q229)</f>
        <v>0</v>
      </c>
      <c r="R230" s="309"/>
      <c r="S230" s="306">
        <f t="shared" si="43"/>
        <v>21073.82</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0.62002376056761721</v>
      </c>
      <c r="L232" s="306">
        <f>L211+L230</f>
        <v>100088.65000000002</v>
      </c>
      <c r="M232" s="309"/>
      <c r="N232" s="318">
        <f>L232-F232</f>
        <v>100088.65000000002</v>
      </c>
      <c r="O232" s="307" t="s">
        <v>115</v>
      </c>
      <c r="P232" s="305" t="e">
        <f>Q232/Q$195</f>
        <v>#DIV/0!</v>
      </c>
      <c r="Q232" s="306">
        <f>Q211+Q230</f>
        <v>0</v>
      </c>
      <c r="R232" s="309"/>
      <c r="S232" s="318">
        <f>L232-Q232</f>
        <v>100088.65000000002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61338.47</v>
      </c>
      <c r="M234" s="330"/>
      <c r="N234" s="333">
        <f>L234-F234</f>
        <v>61338.47</v>
      </c>
      <c r="O234" s="330"/>
      <c r="P234" s="332"/>
      <c r="Q234" s="333">
        <f>Q195-Q232</f>
        <v>0</v>
      </c>
      <c r="R234" s="330"/>
      <c r="S234" s="333">
        <f>L234-Q234</f>
        <v>61338.47</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Octobre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Octobre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79288.62</v>
      </c>
      <c r="K296" s="351">
        <f t="shared" ref="K296:K305" si="48">IF(J296&lt;=0,0,L296/J296)</f>
        <v>0.32683668854370268</v>
      </c>
      <c r="L296" s="275">
        <f>-SUMIFS(BV_Data_An_Cour!$AM:$AM,BV_Data_An_Cour!$AP:$AP,$B296,BV_Data_An_Cour!$AQ:$AQ,$C296,BV_Data_An_Cour!$AR:$AR,$L$2)</f>
        <v>25914.429999999993</v>
      </c>
      <c r="M296" s="291" t="e">
        <f t="shared" ref="M296:M302" si="49">(+J296-D296)/D296</f>
        <v>#DIV/0!</v>
      </c>
      <c r="N296" s="275">
        <f t="shared" ref="N296:N305" si="50">L296-F296</f>
        <v>25914.429999999993</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25914.429999999993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99331.949999999953</v>
      </c>
      <c r="K298" s="351">
        <f t="shared" si="48"/>
        <v>0.26339108413758028</v>
      </c>
      <c r="L298" s="275">
        <f>-SUMIFS(BV_Data_An_Cour!$AM:$AM,BV_Data_An_Cour!$AP:$AP,$B298,BV_Data_An_Cour!$AQ:$AQ,$C298,BV_Data_An_Cour!$AR:$AR,$L$2)</f>
        <v>26163.149999999907</v>
      </c>
      <c r="M298" s="291" t="e">
        <f t="shared" si="49"/>
        <v>#DIV/0!</v>
      </c>
      <c r="N298" s="275">
        <f t="shared" si="50"/>
        <v>26163.149999999907</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26163.149999999907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11302.170000000013</v>
      </c>
      <c r="K299" s="351">
        <f t="shared" si="48"/>
        <v>0.30245784659052233</v>
      </c>
      <c r="L299" s="275">
        <f>-SUMIFS(BV_Data_An_Cour!$AM:$AM,BV_Data_An_Cour!$AP:$AP,$B299,BV_Data_An_Cour!$AQ:$AQ,$C299,BV_Data_An_Cour!$AR:$AR,$L$2)</f>
        <v>3418.4300000000076</v>
      </c>
      <c r="M299" s="291" t="e">
        <f t="shared" si="49"/>
        <v>#DIV/0!</v>
      </c>
      <c r="N299" s="275">
        <f t="shared" si="50"/>
        <v>3418.4300000000076</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3418.4300000000076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36083.58</v>
      </c>
      <c r="K300" s="351">
        <f t="shared" si="48"/>
        <v>0.28034191729312924</v>
      </c>
      <c r="L300" s="275">
        <f>-SUMIFS(BV_Data_An_Cour!$AM:$AM,BV_Data_An_Cour!$AP:$AP,$B300,BV_Data_An_Cour!$AQ:$AQ,$C300,BV_Data_An_Cour!$AR:$AR,$L$2)</f>
        <v>10115.740000000013</v>
      </c>
      <c r="M300" s="291" t="e">
        <f t="shared" si="49"/>
        <v>#DIV/0!</v>
      </c>
      <c r="N300" s="275">
        <f t="shared" si="50"/>
        <v>10115.740000000013</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10115.740000000013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319545.73</v>
      </c>
      <c r="K301" s="351">
        <f t="shared" si="48"/>
        <v>0.17520202820422623</v>
      </c>
      <c r="L301" s="275">
        <f>-SUMIFS(BV_Data_An_Cour!$AM:$AM,BV_Data_An_Cour!$AP:$AP,$B301,BV_Data_An_Cour!$AQ:$AQ,$C301,BV_Data_An_Cour!$AR:$AR,$L$2)</f>
        <v>55985.060000000056</v>
      </c>
      <c r="M301" s="291" t="e">
        <f t="shared" si="49"/>
        <v>#DIV/0!</v>
      </c>
      <c r="N301" s="275">
        <f t="shared" si="50"/>
        <v>55985.060000000056</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55985.060000000056</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8225.9799999999959</v>
      </c>
      <c r="M303" s="291"/>
      <c r="N303" s="275">
        <f t="shared" si="50"/>
        <v>8225.9799999999959</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8225.9799999999959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-4991.1799999999994</v>
      </c>
      <c r="M304" s="291"/>
      <c r="N304" s="275">
        <f t="shared" si="50"/>
        <v>-4991.1799999999994</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-4991.1799999999994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545552.04999999993</v>
      </c>
      <c r="K305" s="405">
        <f t="shared" si="48"/>
        <v>0.22881704871240055</v>
      </c>
      <c r="L305" s="390">
        <f>SUM(L296:L304)</f>
        <v>124831.60999999997</v>
      </c>
      <c r="M305" s="406" t="e">
        <f>(+J305-D305)/D305</f>
        <v>#DIV/0!</v>
      </c>
      <c r="N305" s="390">
        <f t="shared" si="50"/>
        <v>124831.60999999997</v>
      </c>
      <c r="O305" s="388">
        <f t="shared" ref="O305" si="56">SUM(O296:O304)</f>
        <v>0</v>
      </c>
      <c r="P305" s="405">
        <f t="shared" si="51"/>
        <v>0</v>
      </c>
      <c r="Q305" s="390">
        <f>SUM(Q296:Q304)</f>
        <v>0</v>
      </c>
      <c r="R305" s="406">
        <f t="shared" si="52"/>
        <v>0</v>
      </c>
      <c r="S305" s="390">
        <f t="shared" si="53"/>
        <v>124831.60999999997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82300.419999999984</v>
      </c>
      <c r="K308" s="351">
        <f t="shared" ref="K308:K310" si="57">IF(J308&lt;=0,0,L308/J308)</f>
        <v>0.21155323387171035</v>
      </c>
      <c r="L308" s="315">
        <f>-SUMIFS(BV_Data_An_Cour!$AM:$AM,BV_Data_An_Cour!$AP:$AP,$B308,BV_Data_An_Cour!$AQ:$AQ,$C308,BV_Data_An_Cour!$AR:$AR,$L$2)</f>
        <v>17410.919999999984</v>
      </c>
      <c r="M308" s="291" t="e">
        <f>(+J308-D308)/D308</f>
        <v>#DIV/0!</v>
      </c>
      <c r="N308" s="275">
        <f>L308-F308</f>
        <v>17410.919999999984</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17410.919999999984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23823.080000000009</v>
      </c>
      <c r="K309" s="351">
        <f t="shared" si="57"/>
        <v>0.25379967661612207</v>
      </c>
      <c r="L309" s="295">
        <f>-SUMIFS(BV_Data_An_Cour!$AM:$AM,BV_Data_An_Cour!$AP:$AP,$B309,BV_Data_An_Cour!$AQ:$AQ,$C309,BV_Data_An_Cour!$AR:$AR,$L$2)</f>
        <v>6046.2900000000081</v>
      </c>
      <c r="M309" s="291" t="e">
        <f>(+J309-D309)/D309</f>
        <v>#DIV/0!</v>
      </c>
      <c r="N309" s="275">
        <f>L309-F309</f>
        <v>6046.2900000000081</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6046.2900000000081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651675.54999999993</v>
      </c>
      <c r="K310" s="405">
        <f t="shared" si="57"/>
        <v>0.22755007457315224</v>
      </c>
      <c r="L310" s="390">
        <f>L305+L308+L309</f>
        <v>148288.81999999998</v>
      </c>
      <c r="M310" s="406" t="e">
        <f>(+J310-D310)/D310</f>
        <v>#DIV/0!</v>
      </c>
      <c r="N310" s="390">
        <f>L310-F310</f>
        <v>148288.81999999998</v>
      </c>
      <c r="O310" s="391">
        <f t="shared" ref="O310" si="62">O305+O308+O309</f>
        <v>0</v>
      </c>
      <c r="P310" s="405">
        <f t="shared" si="58"/>
        <v>0</v>
      </c>
      <c r="Q310" s="390">
        <f>Q305+Q308+Q309</f>
        <v>0</v>
      </c>
      <c r="R310" s="406">
        <f t="shared" si="59"/>
        <v>0</v>
      </c>
      <c r="S310" s="390">
        <f t="shared" si="60"/>
        <v>148288.81999999998</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651675.54999999993</v>
      </c>
      <c r="K315" s="408">
        <f>IF(J315&lt;=0,0,L315/J315)</f>
        <v>0.22755007457315224</v>
      </c>
      <c r="L315" s="280">
        <f>L310+L313</f>
        <v>148288.81999999998</v>
      </c>
      <c r="M315" s="409" t="e">
        <f>(+J315-D315)/D315</f>
        <v>#DIV/0!</v>
      </c>
      <c r="N315" s="410">
        <f>L315-F315</f>
        <v>148288.81999999998</v>
      </c>
      <c r="O315" s="281">
        <f t="shared" ref="O315" si="64">O310+O313</f>
        <v>0</v>
      </c>
      <c r="P315" s="408">
        <f>IF(O315&lt;=0,0,Q315/O315)</f>
        <v>0</v>
      </c>
      <c r="Q315" s="280">
        <f>Q310+Q313</f>
        <v>0</v>
      </c>
      <c r="R315" s="409">
        <f>IF(O315=0,0,(J315-O315)/O315)</f>
        <v>0</v>
      </c>
      <c r="S315" s="410">
        <f>L315-Q315</f>
        <v>148288.81999999998</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3741.5299999999988</v>
      </c>
      <c r="M319" s="252"/>
      <c r="N319" s="255">
        <f t="shared" ref="N319:N349" si="65">L319-F319</f>
        <v>3741.5299999999988</v>
      </c>
      <c r="O319" s="252"/>
      <c r="P319" s="41"/>
      <c r="Q319" s="255">
        <f>SUMIFS(BV_Data_An_Prec!$AM:$AM,BV_Data_An_Prec!$AP:$AP,$B319,BV_Data_An_Prec!$AQ:$AQ,$C319,BV_Data_An_Prec!$AR:$AR,$L$2)</f>
        <v>0</v>
      </c>
      <c r="R319" s="252"/>
      <c r="S319" s="255">
        <f t="shared" ref="S319:S349" si="66">L319-Q319</f>
        <v>3741.5299999999988</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27463.460000000021</v>
      </c>
      <c r="M321" s="240"/>
      <c r="N321" s="271">
        <f t="shared" si="65"/>
        <v>27463.460000000021</v>
      </c>
      <c r="O321" s="240"/>
      <c r="P321" s="313"/>
      <c r="Q321" s="271">
        <f>SUMIFS(BV_Data_An_Prec!$AM:$AM,BV_Data_An_Prec!$AP:$AP,$B321,BV_Data_An_Prec!$AQ:$AQ,$C321,BV_Data_An_Prec!$AR:$AR,$L$2)</f>
        <v>0</v>
      </c>
      <c r="R321" s="240"/>
      <c r="S321" s="315">
        <f t="shared" si="66"/>
        <v>27463.460000000021</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3154.1700000000019</v>
      </c>
      <c r="M326" s="252"/>
      <c r="N326" s="255">
        <f t="shared" si="65"/>
        <v>3154.1700000000019</v>
      </c>
      <c r="O326" s="252"/>
      <c r="P326" s="41"/>
      <c r="Q326" s="255">
        <f>SUMIFS(BV_Data_An_Prec!$AM:$AM,BV_Data_An_Prec!$AP:$AP,$B326,BV_Data_An_Prec!$AQ:$AQ,$C326,BV_Data_An_Prec!$AR:$AR,$L$2)</f>
        <v>0</v>
      </c>
      <c r="R326" s="252"/>
      <c r="S326" s="275">
        <f t="shared" si="66"/>
        <v>3154.1700000000019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3654.5200000000004</v>
      </c>
      <c r="M327" s="240"/>
      <c r="N327" s="271">
        <f t="shared" si="65"/>
        <v>3654.5200000000004</v>
      </c>
      <c r="O327" s="240"/>
      <c r="P327" s="313"/>
      <c r="Q327" s="271">
        <f>SUMIFS(BV_Data_An_Prec!$AM:$AM,BV_Data_An_Prec!$AP:$AP,$B327,BV_Data_An_Prec!$AQ:$AQ,$C327,BV_Data_An_Prec!$AR:$AR,$L$2)</f>
        <v>0</v>
      </c>
      <c r="R327" s="240"/>
      <c r="S327" s="315">
        <f t="shared" si="66"/>
        <v>3654.5200000000004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516.65000000000009</v>
      </c>
      <c r="M328" s="252"/>
      <c r="N328" s="255">
        <f t="shared" si="65"/>
        <v>516.65000000000009</v>
      </c>
      <c r="O328" s="252"/>
      <c r="P328" s="41"/>
      <c r="Q328" s="255">
        <f>SUMIFS(BV_Data_An_Prec!$AM:$AM,BV_Data_An_Prec!$AP:$AP,$B328,BV_Data_An_Prec!$AQ:$AQ,$C328,BV_Data_An_Prec!$AR:$AR,$L$2)</f>
        <v>0</v>
      </c>
      <c r="R328" s="252"/>
      <c r="S328" s="275">
        <f t="shared" si="66"/>
        <v>516.65000000000009</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0.25983300696573097</v>
      </c>
      <c r="L331" s="306">
        <f>+SUM(L319:L330)</f>
        <v>38530.330000000024</v>
      </c>
      <c r="M331" s="353"/>
      <c r="N331" s="318">
        <f t="shared" si="65"/>
        <v>38530.330000000024</v>
      </c>
      <c r="O331" s="307" t="s">
        <v>115</v>
      </c>
      <c r="P331" s="305" t="e">
        <f>Q331/Q$315</f>
        <v>#DIV/0!</v>
      </c>
      <c r="Q331" s="306">
        <f>+SUM(Q319:Q330)</f>
        <v>0</v>
      </c>
      <c r="R331" s="353"/>
      <c r="S331" s="318">
        <f t="shared" si="66"/>
        <v>38530.330000000024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21102.209999999992</v>
      </c>
      <c r="M332" s="252"/>
      <c r="N332" s="275">
        <f t="shared" si="65"/>
        <v>21102.209999999992</v>
      </c>
      <c r="O332" s="252"/>
      <c r="P332" s="41"/>
      <c r="Q332" s="275">
        <f>SUMIFS(BV_Data_An_Prec!$AM:$AM,BV_Data_An_Prec!$AP:$AP,$B332,BV_Data_An_Prec!$AQ:$AQ,$C332,BV_Data_An_Prec!$AR:$AR,$L$2)</f>
        <v>0</v>
      </c>
      <c r="R332" s="252"/>
      <c r="S332" s="275">
        <f t="shared" si="66"/>
        <v>21102.209999999992</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3.1799999999998363</v>
      </c>
      <c r="M334" s="245"/>
      <c r="N334" s="295">
        <f t="shared" si="65"/>
        <v>3.1799999999998363</v>
      </c>
      <c r="O334" s="245"/>
      <c r="P334" s="316"/>
      <c r="Q334" s="295">
        <f>SUMIFS(BV_Data_An_Prec!$AM:$AM,BV_Data_An_Prec!$AP:$AP,$B334,BV_Data_An_Prec!$AQ:$AQ,$C334,BV_Data_An_Prec!$AR:$AR,$L$2)</f>
        <v>0</v>
      </c>
      <c r="R334" s="245"/>
      <c r="S334" s="295">
        <f t="shared" si="66"/>
        <v>3.1799999999998363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1663</v>
      </c>
      <c r="M335" s="252"/>
      <c r="N335" s="275">
        <f t="shared" si="65"/>
        <v>1663</v>
      </c>
      <c r="O335" s="252"/>
      <c r="P335" s="41"/>
      <c r="Q335" s="275">
        <f>SUMIFS(BV_Data_An_Prec!$AM:$AM,BV_Data_An_Prec!$AP:$AP,$B335,BV_Data_An_Prec!$AQ:$AQ,$C335,BV_Data_An_Prec!$AR:$AR,$L$2)</f>
        <v>0</v>
      </c>
      <c r="R335" s="252"/>
      <c r="S335" s="275">
        <f t="shared" si="66"/>
        <v>1663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1172.1199999999999</v>
      </c>
      <c r="M336" s="252"/>
      <c r="N336" s="275">
        <f t="shared" si="65"/>
        <v>1172.1199999999999</v>
      </c>
      <c r="O336" s="252"/>
      <c r="P336" s="41"/>
      <c r="Q336" s="275">
        <f>SUMIFS(BV_Data_An_Prec!$AM:$AM,BV_Data_An_Prec!$AP:$AP,$B336,BV_Data_An_Prec!$AQ:$AQ,$C336,BV_Data_An_Prec!$AR:$AR,$L$2)</f>
        <v>0</v>
      </c>
      <c r="R336" s="252"/>
      <c r="S336" s="275">
        <f t="shared" si="66"/>
        <v>1172.1199999999999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22011.279999999984</v>
      </c>
      <c r="M337" s="245"/>
      <c r="N337" s="295">
        <f t="shared" si="65"/>
        <v>22011.279999999984</v>
      </c>
      <c r="O337" s="245"/>
      <c r="P337" s="316"/>
      <c r="Q337" s="295">
        <f>SUMIFS(BV_Data_An_Prec!$AM:$AM,BV_Data_An_Prec!$AP:$AP,$B337,BV_Data_An_Prec!$AQ:$AQ,$C337,BV_Data_An_Prec!$AR:$AR,$L$2)</f>
        <v>0</v>
      </c>
      <c r="R337" s="245"/>
      <c r="S337" s="295">
        <f t="shared" si="66"/>
        <v>22011.279999999984</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472.81999999999971</v>
      </c>
      <c r="M341" s="252"/>
      <c r="N341" s="275">
        <f t="shared" si="65"/>
        <v>472.81999999999971</v>
      </c>
      <c r="O341" s="252"/>
      <c r="P341" s="41"/>
      <c r="Q341" s="275">
        <f>SUMIFS(BV_Data_An_Prec!$AM:$AM,BV_Data_An_Prec!$AP:$AP,$B341,BV_Data_An_Prec!$AQ:$AQ,$C341,BV_Data_An_Prec!$AR:$AR,$L$2)</f>
        <v>0</v>
      </c>
      <c r="R341" s="252"/>
      <c r="S341" s="275">
        <f t="shared" si="66"/>
        <v>472.81999999999971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116.10000000000002</v>
      </c>
      <c r="M342" s="252"/>
      <c r="N342" s="275">
        <f t="shared" si="65"/>
        <v>116.10000000000002</v>
      </c>
      <c r="O342" s="252"/>
      <c r="P342" s="41"/>
      <c r="Q342" s="275">
        <f>SUMIFS(BV_Data_An_Prec!$AM:$AM,BV_Data_An_Prec!$AP:$AP,$B342,BV_Data_An_Prec!$AQ:$AQ,$C342,BV_Data_An_Prec!$AR:$AR,$L$2)</f>
        <v>0</v>
      </c>
      <c r="R342" s="252"/>
      <c r="S342" s="275">
        <f t="shared" si="66"/>
        <v>116.10000000000002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0.313851779250789</v>
      </c>
      <c r="L350" s="306">
        <f>+SUM(L332:L349)</f>
        <v>46540.709999999977</v>
      </c>
      <c r="M350" s="309"/>
      <c r="N350" s="306">
        <f>+SUM(N332:N349)</f>
        <v>46540.709999999977</v>
      </c>
      <c r="O350" s="307" t="s">
        <v>115</v>
      </c>
      <c r="P350" s="305" t="e">
        <f>Q350/Q$315</f>
        <v>#DIV/0!</v>
      </c>
      <c r="Q350" s="306">
        <f>+SUM(Q332:Q349)</f>
        <v>0</v>
      </c>
      <c r="R350" s="309"/>
      <c r="S350" s="306">
        <f>+SUM(S332:S349)</f>
        <v>46540.709999999977</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0.57368478621652008</v>
      </c>
      <c r="L352" s="306">
        <f>L331+L350</f>
        <v>85071.040000000008</v>
      </c>
      <c r="M352" s="309"/>
      <c r="N352" s="318">
        <f>L352-F352</f>
        <v>85071.040000000008</v>
      </c>
      <c r="O352" s="307" t="s">
        <v>115</v>
      </c>
      <c r="P352" s="305" t="e">
        <f>Q352/Q$315</f>
        <v>#DIV/0!</v>
      </c>
      <c r="Q352" s="306">
        <f>Q331+Q350</f>
        <v>0</v>
      </c>
      <c r="R352" s="309"/>
      <c r="S352" s="318">
        <f>L352-Q352</f>
        <v>85071.040000000008</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63217.77999999997</v>
      </c>
      <c r="M354" s="330"/>
      <c r="N354" s="333">
        <f>L354-F354</f>
        <v>63217.77999999997</v>
      </c>
      <c r="O354" s="330"/>
      <c r="P354" s="332"/>
      <c r="Q354" s="333">
        <f>Q315-Q352</f>
        <v>0</v>
      </c>
      <c r="R354" s="330"/>
      <c r="S354" s="333">
        <f>L354-Q354</f>
        <v>63217.77999999997</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Octobre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309715.94</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124556.24999999997</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Octobre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6024228.8999999976</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0.10156461850246096</v>
      </c>
      <c r="AE408" s="449"/>
      <c r="AF408" s="447">
        <f>L27+L109+L195+L251+L315+L363</f>
        <v>611848.50999999978</v>
      </c>
      <c r="AG408" s="448"/>
      <c r="AH408" s="449">
        <f>AF408-Z408</f>
        <v>611848.50999999978</v>
      </c>
      <c r="AI408" s="450" t="e">
        <f>AH408/Z408</f>
        <v>#DIV/0!</v>
      </c>
      <c r="AJ408" s="884" t="e">
        <f>AL408/AL407</f>
        <v>#DIV/0!</v>
      </c>
      <c r="AK408" s="449"/>
      <c r="AL408" s="447">
        <f>Q27+Q109+Q195+Q251+Q315+Q363</f>
        <v>0</v>
      </c>
      <c r="AM408" s="451"/>
      <c r="AN408" s="449">
        <f>AF408-AL408</f>
        <v>611848.50999999978</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711.99009259259276</v>
      </c>
      <c r="AF410" s="455">
        <f t="shared" ref="AF410:AF416" si="73">+SUMIF($C:$C,$V410,L:L)</f>
        <v>76894.930000000022</v>
      </c>
      <c r="AG410" s="456" t="e">
        <f t="shared" ref="AG410:AG419" si="74">AE410-Y410</f>
        <v>#DIV/0!</v>
      </c>
      <c r="AH410" s="457">
        <f t="shared" ref="AH410:AH419" si="75">AF410-Z410</f>
        <v>76894.930000000022</v>
      </c>
      <c r="AI410" s="458">
        <f t="shared" ref="AI410:AI419" si="76">IF(Z410=0,0,AH410/Z410)</f>
        <v>0</v>
      </c>
      <c r="AJ410" s="463"/>
      <c r="AK410" s="462">
        <f t="shared" ref="AK410:AK415" si="77">IF(AL410=0,0,AL410/(P$13+P$97))</f>
        <v>0</v>
      </c>
      <c r="AL410" s="455">
        <f>SUMIFS(BV_Data_An_Prec!$AM:$AM,BV_Data_An_Prec!$AQ:$AQ,$V410)</f>
        <v>0</v>
      </c>
      <c r="AM410" s="459">
        <f>AE410-AK410</f>
        <v>711.99009259259276</v>
      </c>
      <c r="AN410" s="457">
        <f t="shared" ref="AN410:AN432" si="78">AF410-AL410</f>
        <v>76894.930000000022</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439.8385185185187</v>
      </c>
      <c r="AF411" s="439">
        <f t="shared" si="73"/>
        <v>47502.560000000019</v>
      </c>
      <c r="AG411" s="440" t="e">
        <f t="shared" si="74"/>
        <v>#DIV/0!</v>
      </c>
      <c r="AH411" s="441">
        <f t="shared" si="75"/>
        <v>47502.560000000019</v>
      </c>
      <c r="AI411" s="468">
        <f t="shared" si="76"/>
        <v>0</v>
      </c>
      <c r="AJ411" s="467"/>
      <c r="AK411" s="466">
        <f t="shared" si="77"/>
        <v>0</v>
      </c>
      <c r="AL411" s="439">
        <f>SUMIFS(BV_Data_An_Prec!$AM:$AM,BV_Data_An_Prec!$AQ:$AQ,$V411)</f>
        <v>0</v>
      </c>
      <c r="AM411" s="459">
        <f t="shared" ref="AM411:AM416" si="80">AE411-AK411</f>
        <v>439.8385185185187</v>
      </c>
      <c r="AN411" s="441">
        <f t="shared" si="78"/>
        <v>47502.560000000019</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75.285185185185185</v>
      </c>
      <c r="AF412" s="455">
        <f t="shared" si="73"/>
        <v>8130.8</v>
      </c>
      <c r="AG412" s="456" t="e">
        <f t="shared" si="74"/>
        <v>#DIV/0!</v>
      </c>
      <c r="AH412" s="457">
        <f t="shared" si="75"/>
        <v>8130.8</v>
      </c>
      <c r="AI412" s="458">
        <f t="shared" si="76"/>
        <v>0</v>
      </c>
      <c r="AJ412" s="463"/>
      <c r="AK412" s="462">
        <f t="shared" si="77"/>
        <v>0</v>
      </c>
      <c r="AL412" s="455">
        <f>SUMIFS(BV_Data_An_Prec!$AM:$AM,BV_Data_An_Prec!$AQ:$AQ,$V412)</f>
        <v>0</v>
      </c>
      <c r="AM412" s="459">
        <f t="shared" si="80"/>
        <v>75.285185185185185</v>
      </c>
      <c r="AN412" s="457">
        <f t="shared" si="78"/>
        <v>8130.8</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6.93611111111111</v>
      </c>
      <c r="AF414" s="439">
        <f t="shared" si="73"/>
        <v>749.09999999999991</v>
      </c>
      <c r="AG414" s="440" t="e">
        <f t="shared" si="74"/>
        <v>#DIV/0!</v>
      </c>
      <c r="AH414" s="441">
        <f t="shared" si="75"/>
        <v>749.09999999999991</v>
      </c>
      <c r="AI414" s="468">
        <f t="shared" si="76"/>
        <v>0</v>
      </c>
      <c r="AJ414" s="467"/>
      <c r="AK414" s="466">
        <f t="shared" si="77"/>
        <v>0</v>
      </c>
      <c r="AL414" s="439">
        <f>SUMIFS(BV_Data_An_Prec!$AM:$AM,BV_Data_An_Prec!$AQ:$AQ,$V414)</f>
        <v>0</v>
      </c>
      <c r="AM414" s="459">
        <f t="shared" si="80"/>
        <v>6.93611111111111</v>
      </c>
      <c r="AN414" s="441">
        <f t="shared" si="78"/>
        <v>749.09999999999991</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88.534166666666863</v>
      </c>
      <c r="AF415" s="455">
        <f t="shared" si="73"/>
        <v>9561.6900000000205</v>
      </c>
      <c r="AG415" s="456" t="e">
        <f t="shared" si="74"/>
        <v>#DIV/0!</v>
      </c>
      <c r="AH415" s="457">
        <f t="shared" si="75"/>
        <v>9561.6900000000205</v>
      </c>
      <c r="AI415" s="458">
        <f t="shared" si="76"/>
        <v>0</v>
      </c>
      <c r="AJ415" s="463"/>
      <c r="AK415" s="462">
        <f t="shared" si="77"/>
        <v>0</v>
      </c>
      <c r="AL415" s="455">
        <f>SUMIFS(BV_Data_An_Prec!$AM:$AM,BV_Data_An_Prec!$AQ:$AQ,$V415)</f>
        <v>0</v>
      </c>
      <c r="AM415" s="459">
        <f t="shared" si="80"/>
        <v>88.534166666666863</v>
      </c>
      <c r="AN415" s="457">
        <f t="shared" si="78"/>
        <v>9561.6900000000205</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196.83473684210523</v>
      </c>
      <c r="AF416" s="455">
        <f t="shared" si="73"/>
        <v>37398.599999999991</v>
      </c>
      <c r="AG416" s="830" t="e">
        <f t="shared" si="74"/>
        <v>#DIV/0!</v>
      </c>
      <c r="AH416" s="778">
        <f t="shared" si="75"/>
        <v>37398.599999999991</v>
      </c>
      <c r="AI416" s="458">
        <f t="shared" si="76"/>
        <v>0</v>
      </c>
      <c r="AJ416" s="463"/>
      <c r="AK416" s="462">
        <f t="shared" ref="AK416:AK419" si="82">IF(AL416=0,0,AL416/(P$13+P$13))</f>
        <v>0</v>
      </c>
      <c r="AL416" s="455">
        <f>SUMIFS(BV_Data_An_Prec!$AM:$AM,BV_Data_An_Prec!$AQ:$AQ,$V416)</f>
        <v>0</v>
      </c>
      <c r="AM416" s="459">
        <f t="shared" si="80"/>
        <v>196.83473684210523</v>
      </c>
      <c r="AN416" s="457">
        <f t="shared" si="78"/>
        <v>37398.599999999991</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0.29457893098407661</v>
      </c>
      <c r="AE420" s="470"/>
      <c r="AF420" s="472">
        <f>SUM(AF410:AF419)</f>
        <v>180237.68000000005</v>
      </c>
      <c r="AG420" s="474"/>
      <c r="AH420" s="475">
        <f t="shared" ref="AH420:AH452" si="84">AF420-Z420</f>
        <v>180237.68000000005</v>
      </c>
      <c r="AI420" s="471" t="e">
        <f>AH420/Z420</f>
        <v>#DIV/0!</v>
      </c>
      <c r="AJ420" s="473" t="e">
        <f>AL420/AL408</f>
        <v>#DIV/0!</v>
      </c>
      <c r="AK420" s="470"/>
      <c r="AL420" s="1038">
        <f>SUM(AL410:AL419)</f>
        <v>0</v>
      </c>
      <c r="AM420" s="476"/>
      <c r="AN420" s="475">
        <f t="shared" si="78"/>
        <v>180237.68000000005</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46086.190000000017</v>
      </c>
      <c r="AG422" s="456"/>
      <c r="AH422" s="457">
        <f t="shared" si="84"/>
        <v>46086.190000000017</v>
      </c>
      <c r="AI422" s="458">
        <f t="shared" si="85"/>
        <v>0</v>
      </c>
      <c r="AJ422" s="463"/>
      <c r="AK422" s="462"/>
      <c r="AL422" s="455">
        <f>SUMIFS(BV_Data_An_Prec!$AM:$AM,BV_Data_An_Prec!$AQ:$AQ,$V422)</f>
        <v>0</v>
      </c>
      <c r="AM422" s="459"/>
      <c r="AN422" s="457">
        <f t="shared" si="78"/>
        <v>46086.190000000017</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94824.540000000052</v>
      </c>
      <c r="AG424" s="456"/>
      <c r="AH424" s="457">
        <f t="shared" si="84"/>
        <v>94824.540000000052</v>
      </c>
      <c r="AI424" s="458">
        <f t="shared" si="85"/>
        <v>0</v>
      </c>
      <c r="AJ424" s="463"/>
      <c r="AK424" s="462"/>
      <c r="AL424" s="455">
        <f>SUMIFS(BV_Data_An_Prec!$AM:$AM,BV_Data_An_Prec!$AQ:$AQ,$V424)</f>
        <v>0</v>
      </c>
      <c r="AM424" s="459"/>
      <c r="AN424" s="457">
        <f t="shared" si="78"/>
        <v>94824.540000000052</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20937.330000000016</v>
      </c>
      <c r="AG429" s="440"/>
      <c r="AH429" s="441">
        <f t="shared" si="84"/>
        <v>20937.330000000016</v>
      </c>
      <c r="AI429" s="468">
        <f t="shared" si="85"/>
        <v>0</v>
      </c>
      <c r="AJ429" s="467"/>
      <c r="AK429" s="466"/>
      <c r="AL429" s="439">
        <f>SUMIFS(BV_Data_An_Prec!$AM:$AM,BV_Data_An_Prec!$AQ:$AQ,$V429)</f>
        <v>0</v>
      </c>
      <c r="AM429" s="443"/>
      <c r="AN429" s="441">
        <f t="shared" si="78"/>
        <v>20937.330000000016</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30946.429999999982</v>
      </c>
      <c r="AG430" s="456"/>
      <c r="AH430" s="457">
        <f t="shared" si="84"/>
        <v>30946.429999999982</v>
      </c>
      <c r="AI430" s="458">
        <f t="shared" si="85"/>
        <v>0</v>
      </c>
      <c r="AJ430" s="463"/>
      <c r="AK430" s="462"/>
      <c r="AL430" s="455">
        <f>SUMIFS(BV_Data_An_Prec!$AM:$AM,BV_Data_An_Prec!$AQ:$AQ,$V430)</f>
        <v>0</v>
      </c>
      <c r="AM430" s="459"/>
      <c r="AN430" s="457">
        <f t="shared" si="78"/>
        <v>30946.429999999982</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2903.309999999999</v>
      </c>
      <c r="AG431" s="456"/>
      <c r="AH431" s="457">
        <f t="shared" si="84"/>
        <v>2903.309999999999</v>
      </c>
      <c r="AI431" s="458">
        <f t="shared" si="85"/>
        <v>0</v>
      </c>
      <c r="AJ431" s="463"/>
      <c r="AK431" s="462"/>
      <c r="AL431" s="455">
        <f>SUMIFS(BV_Data_An_Prec!$AM:$AM,BV_Data_An_Prec!$AQ:$AQ,$V431)</f>
        <v>0</v>
      </c>
      <c r="AM431" s="459"/>
      <c r="AN431" s="457">
        <f t="shared" si="78"/>
        <v>2903.309999999999</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0.31984681959918504</v>
      </c>
      <c r="AE434" s="478"/>
      <c r="AF434" s="472">
        <f>SUM(AF421:AF433)</f>
        <v>195697.80000000008</v>
      </c>
      <c r="AG434" s="474"/>
      <c r="AH434" s="475">
        <f t="shared" si="84"/>
        <v>195697.80000000008</v>
      </c>
      <c r="AI434" s="471" t="e">
        <f>AH434/Z434</f>
        <v>#DIV/0!</v>
      </c>
      <c r="AJ434" s="473" t="e">
        <f>AL434/AL408</f>
        <v>#DIV/0!</v>
      </c>
      <c r="AK434" s="478"/>
      <c r="AL434" s="1038">
        <f>SUM(AL421:AL433)</f>
        <v>0</v>
      </c>
      <c r="AM434" s="480"/>
      <c r="AN434" s="475">
        <f t="shared" ref="AN434:AN452" si="87">AF434-AL434</f>
        <v>195697.80000000008</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21102.209999999992</v>
      </c>
      <c r="AG435" s="484"/>
      <c r="AH435" s="486">
        <f t="shared" si="84"/>
        <v>21102.209999999992</v>
      </c>
      <c r="AI435" s="487">
        <f t="shared" ref="AI435:AI452" si="91">IF(Z435=0,0,AH435/Z435)</f>
        <v>0</v>
      </c>
      <c r="AJ435" s="484"/>
      <c r="AK435" s="485"/>
      <c r="AL435" s="483">
        <f>SUMIFS(BV_Data_An_Prec!$AM:$AM,BV_Data_An_Prec!$AQ:$AQ,$V435)</f>
        <v>0</v>
      </c>
      <c r="AM435" s="488"/>
      <c r="AN435" s="486">
        <f t="shared" si="87"/>
        <v>21102.209999999992</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-2870.9700000000016</v>
      </c>
      <c r="AG437" s="440"/>
      <c r="AH437" s="441">
        <f t="shared" si="84"/>
        <v>-2870.9700000000016</v>
      </c>
      <c r="AI437" s="468">
        <f t="shared" si="91"/>
        <v>0</v>
      </c>
      <c r="AJ437" s="467"/>
      <c r="AK437" s="466"/>
      <c r="AL437" s="439">
        <f>SUMIFS(BV_Data_An_Prec!$AM:$AM,BV_Data_An_Prec!$AQ:$AQ,$V437)</f>
        <v>0</v>
      </c>
      <c r="AM437" s="443"/>
      <c r="AN437" s="441">
        <f t="shared" si="87"/>
        <v>-2870.9700000000016</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6791.5499999999993</v>
      </c>
      <c r="AG438" s="456"/>
      <c r="AH438" s="457">
        <f t="shared" si="84"/>
        <v>6791.5499999999993</v>
      </c>
      <c r="AI438" s="458">
        <f t="shared" si="91"/>
        <v>0</v>
      </c>
      <c r="AJ438" s="463"/>
      <c r="AK438" s="462"/>
      <c r="AL438" s="455">
        <f>SUMIFS(BV_Data_An_Prec!$AM:$AM,BV_Data_An_Prec!$AQ:$AQ,$V438)</f>
        <v>0</v>
      </c>
      <c r="AM438" s="459"/>
      <c r="AN438" s="457">
        <f t="shared" si="87"/>
        <v>6791.5499999999993</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11657.219999999998</v>
      </c>
      <c r="AG439" s="456"/>
      <c r="AH439" s="457">
        <f t="shared" si="84"/>
        <v>11657.219999999998</v>
      </c>
      <c r="AI439" s="458">
        <f t="shared" si="91"/>
        <v>0</v>
      </c>
      <c r="AJ439" s="463"/>
      <c r="AK439" s="462"/>
      <c r="AL439" s="455">
        <f>SUMIFS(BV_Data_An_Prec!$AM:$AM,BV_Data_An_Prec!$AQ:$AQ,$V439)</f>
        <v>0</v>
      </c>
      <c r="AM439" s="459"/>
      <c r="AN439" s="457">
        <f t="shared" si="87"/>
        <v>11657.219999999998</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41299.069999999985</v>
      </c>
      <c r="AG440" s="456"/>
      <c r="AH440" s="457">
        <f t="shared" si="84"/>
        <v>41299.069999999985</v>
      </c>
      <c r="AI440" s="458">
        <f t="shared" si="91"/>
        <v>0</v>
      </c>
      <c r="AJ440" s="463"/>
      <c r="AK440" s="462"/>
      <c r="AL440" s="455">
        <f>SUMIFS(BV_Data_An_Prec!$AM:$AM,BV_Data_An_Prec!$AQ:$AQ,$V440)</f>
        <v>0</v>
      </c>
      <c r="AM440" s="459"/>
      <c r="AN440" s="457">
        <f t="shared" si="87"/>
        <v>41299.069999999985</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6312.3099999999977</v>
      </c>
      <c r="AG441" s="490"/>
      <c r="AH441" s="486">
        <f t="shared" si="84"/>
        <v>6312.3099999999977</v>
      </c>
      <c r="AI441" s="487">
        <f t="shared" si="91"/>
        <v>0</v>
      </c>
      <c r="AJ441" s="484"/>
      <c r="AK441" s="485"/>
      <c r="AL441" s="483">
        <f>SUMIFS(BV_Data_An_Prec!$AM:$AM,BV_Data_An_Prec!$AQ:$AQ,$V441)</f>
        <v>0</v>
      </c>
      <c r="AM441" s="488"/>
      <c r="AN441" s="486">
        <f t="shared" si="87"/>
        <v>6312.3099999999977</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2353.1800000000003</v>
      </c>
      <c r="AG443" s="456"/>
      <c r="AH443" s="457">
        <f t="shared" si="84"/>
        <v>2353.1800000000003</v>
      </c>
      <c r="AI443" s="477">
        <f t="shared" si="91"/>
        <v>0</v>
      </c>
      <c r="AJ443" s="463"/>
      <c r="AK443" s="462"/>
      <c r="AL443" s="455">
        <f>SUMIFS(BV_Data_An_Prec!$AM:$AM,BV_Data_An_Prec!$AQ:$AQ,$V443)</f>
        <v>0</v>
      </c>
      <c r="AM443" s="459"/>
      <c r="AN443" s="457">
        <f t="shared" si="87"/>
        <v>2353.1800000000003</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1804.29</v>
      </c>
      <c r="AG444" s="456"/>
      <c r="AH444" s="457">
        <f t="shared" si="84"/>
        <v>1804.29</v>
      </c>
      <c r="AI444" s="458">
        <f t="shared" si="91"/>
        <v>0</v>
      </c>
      <c r="AJ444" s="463"/>
      <c r="AK444" s="462"/>
      <c r="AL444" s="455">
        <f>SUMIFS(BV_Data_An_Prec!$AM:$AM,BV_Data_An_Prec!$AQ:$AQ,$V444)</f>
        <v>0</v>
      </c>
      <c r="AM444" s="459"/>
      <c r="AN444" s="457">
        <f t="shared" si="87"/>
        <v>1804.29</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464.38</v>
      </c>
      <c r="AG445" s="456"/>
      <c r="AH445" s="457">
        <f t="shared" si="84"/>
        <v>464.38</v>
      </c>
      <c r="AI445" s="477">
        <f t="shared" si="91"/>
        <v>0</v>
      </c>
      <c r="AJ445" s="463"/>
      <c r="AK445" s="462"/>
      <c r="AL445" s="455">
        <f>SUMIFS(BV_Data_An_Prec!$AM:$AM,BV_Data_An_Prec!$AQ:$AQ,$V445)</f>
        <v>0</v>
      </c>
      <c r="AM445" s="459"/>
      <c r="AN445" s="457">
        <f t="shared" si="87"/>
        <v>464.38</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617.79</v>
      </c>
      <c r="AG446" s="456"/>
      <c r="AH446" s="457">
        <f t="shared" si="84"/>
        <v>617.79</v>
      </c>
      <c r="AI446" s="458">
        <f t="shared" si="91"/>
        <v>0</v>
      </c>
      <c r="AJ446" s="463"/>
      <c r="AK446" s="462"/>
      <c r="AL446" s="455">
        <f>SUMIFS(BV_Data_An_Prec!$AM:$AM,BV_Data_An_Prec!$AQ:$AQ,$V446)</f>
        <v>0</v>
      </c>
      <c r="AM446" s="459"/>
      <c r="AN446" s="457">
        <f t="shared" si="87"/>
        <v>617.79</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3470.01</v>
      </c>
      <c r="AG447" s="456"/>
      <c r="AH447" s="457">
        <f t="shared" si="84"/>
        <v>3470.01</v>
      </c>
      <c r="AI447" s="477">
        <f t="shared" si="91"/>
        <v>0</v>
      </c>
      <c r="AJ447" s="463"/>
      <c r="AK447" s="462"/>
      <c r="AL447" s="455">
        <f>SUMIFS(BV_Data_An_Prec!$AM:$AM,BV_Data_An_Prec!$AQ:$AQ,$V447)</f>
        <v>0</v>
      </c>
      <c r="AM447" s="459"/>
      <c r="AN447" s="457">
        <f t="shared" si="87"/>
        <v>3470.01</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3100</v>
      </c>
      <c r="AG448" s="456"/>
      <c r="AH448" s="457">
        <f t="shared" si="84"/>
        <v>3100</v>
      </c>
      <c r="AI448" s="458">
        <f t="shared" si="91"/>
        <v>0</v>
      </c>
      <c r="AJ448" s="463"/>
      <c r="AK448" s="462"/>
      <c r="AL448" s="455">
        <f>SUMIFS(BV_Data_An_Prec!$AM:$AM,BV_Data_An_Prec!$AQ:$AQ,$V448)</f>
        <v>0</v>
      </c>
      <c r="AM448" s="459"/>
      <c r="AN448" s="457">
        <f t="shared" si="87"/>
        <v>3100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7818.0599999999977</v>
      </c>
      <c r="AG449" s="456"/>
      <c r="AH449" s="778">
        <f t="shared" si="84"/>
        <v>7818.0599999999977</v>
      </c>
      <c r="AI449" s="458">
        <f t="shared" si="91"/>
        <v>0</v>
      </c>
      <c r="AJ449" s="463"/>
      <c r="AK449" s="462"/>
      <c r="AL449" s="455">
        <f>SUMIFS(BV_Data_An_Prec!$AM:$AM,BV_Data_An_Prec!$AQ:$AQ,$V449)</f>
        <v>0</v>
      </c>
      <c r="AM449" s="459"/>
      <c r="AN449" s="457">
        <f t="shared" si="87"/>
        <v>7818.0599999999977</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0.1698444930428939</v>
      </c>
      <c r="AE453" s="470"/>
      <c r="AF453" s="472">
        <f>+SUM(AF435:AF452)</f>
        <v>103919.09999999996</v>
      </c>
      <c r="AG453" s="479"/>
      <c r="AH453" s="492">
        <f>+SUM(AH435:AH452)</f>
        <v>103919.09999999996</v>
      </c>
      <c r="AI453" s="471" t="e">
        <f>AH453/Z453</f>
        <v>#DIV/0!</v>
      </c>
      <c r="AJ453" s="473" t="e">
        <f>AL453/AL408</f>
        <v>#DIV/0!</v>
      </c>
      <c r="AK453" s="470"/>
      <c r="AL453" s="472">
        <f>+SUM(AL435:AL452)</f>
        <v>0</v>
      </c>
      <c r="AM453" s="480"/>
      <c r="AN453" s="475">
        <f>+SUM(AN435:AN452)</f>
        <v>103919.09999999996</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44314.720000000016</v>
      </c>
      <c r="AG455" s="456"/>
      <c r="AH455" s="457">
        <f t="shared" si="92"/>
        <v>44314.720000000016</v>
      </c>
      <c r="AI455" s="458">
        <f t="shared" si="93"/>
        <v>0</v>
      </c>
      <c r="AJ455" s="463"/>
      <c r="AK455" s="462"/>
      <c r="AL455" s="455">
        <f>SUMIFS(BV_Data_An_Prec!$AM:$AM,BV_Data_An_Prec!$AQ:$AQ,$V455)</f>
        <v>0</v>
      </c>
      <c r="AM455" s="459"/>
      <c r="AN455" s="457">
        <f t="shared" si="94"/>
        <v>44314.720000000016</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4153.8999999999996</v>
      </c>
      <c r="AG458" s="440"/>
      <c r="AH458" s="441">
        <f t="shared" si="92"/>
        <v>4153.8999999999996</v>
      </c>
      <c r="AI458" s="468">
        <f t="shared" si="93"/>
        <v>0</v>
      </c>
      <c r="AJ458" s="467"/>
      <c r="AK458" s="466"/>
      <c r="AL458" s="439">
        <f>SUMIFS(BV_Data_An_Prec!$AM:$AM,BV_Data_An_Prec!$AQ:$AQ,$V458)</f>
        <v>0</v>
      </c>
      <c r="AM458" s="443"/>
      <c r="AN458" s="441">
        <f t="shared" si="94"/>
        <v>4153.8999999999996</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5527.5500000000102</v>
      </c>
      <c r="AG459" s="456"/>
      <c r="AH459" s="457">
        <f t="shared" si="92"/>
        <v>5527.5500000000102</v>
      </c>
      <c r="AI459" s="458">
        <f t="shared" si="93"/>
        <v>0</v>
      </c>
      <c r="AJ459" s="463"/>
      <c r="AK459" s="462"/>
      <c r="AL459" s="455">
        <f>SUMIFS(BV_Data_An_Prec!$AM:$AM,BV_Data_An_Prec!$AQ:$AQ,$V459)</f>
        <v>0</v>
      </c>
      <c r="AM459" s="459"/>
      <c r="AN459" s="457">
        <f t="shared" si="94"/>
        <v>5527.5500000000102</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6833</v>
      </c>
      <c r="AG460" s="456"/>
      <c r="AH460" s="457">
        <f t="shared" si="92"/>
        <v>6833</v>
      </c>
      <c r="AI460" s="458">
        <f t="shared" si="93"/>
        <v>0</v>
      </c>
      <c r="AJ460" s="463"/>
      <c r="AK460" s="462"/>
      <c r="AL460" s="455">
        <f>SUMIFS(BV_Data_An_Prec!$AM:$AM,BV_Data_An_Prec!$AQ:$AQ,$V460)</f>
        <v>0</v>
      </c>
      <c r="AM460" s="459"/>
      <c r="AN460" s="457">
        <f t="shared" si="94"/>
        <v>6833</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0.31188957214262092</v>
      </c>
      <c r="AE467" s="470"/>
      <c r="AF467" s="472">
        <f>SUM(AF454:AF466)</f>
        <v>190829.17000000004</v>
      </c>
      <c r="AG467" s="479"/>
      <c r="AH467" s="492">
        <f>SUM(AH454:AH466)</f>
        <v>190829.17000000004</v>
      </c>
      <c r="AI467" s="471">
        <f>IF(Z467=0,0,AH467/Z467)</f>
        <v>0</v>
      </c>
      <c r="AJ467" s="473" t="e">
        <f>AL467/AL408</f>
        <v>#DIV/0!</v>
      </c>
      <c r="AK467" s="470"/>
      <c r="AL467" s="472">
        <f>SUM(AL454:AL466)</f>
        <v>0</v>
      </c>
      <c r="AM467" s="480"/>
      <c r="AN467" s="475">
        <f>SUM(AN454:AN466)</f>
        <v>190829.17000000004</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1.0961598157687764</v>
      </c>
      <c r="AE469" s="470"/>
      <c r="AF469" s="472">
        <f>AF420+AF434+AF453+AF467</f>
        <v>670683.75000000012</v>
      </c>
      <c r="AG469" s="479"/>
      <c r="AH469" s="492">
        <f t="shared" si="96"/>
        <v>670683.75000000012</v>
      </c>
      <c r="AI469" s="471" t="e">
        <f>AH469/Z469</f>
        <v>#DIV/0!</v>
      </c>
      <c r="AJ469" s="473" t="e">
        <f>AL469/AL408</f>
        <v>#DIV/0!</v>
      </c>
      <c r="AK469" s="470"/>
      <c r="AL469" s="472">
        <f>AL420+AL434+AL453+AL467</f>
        <v>0</v>
      </c>
      <c r="AM469" s="480"/>
      <c r="AN469" s="475">
        <f t="shared" si="97"/>
        <v>670683.75000000012</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57371.03</v>
      </c>
      <c r="AG470" s="503"/>
      <c r="AH470" s="457">
        <f t="shared" si="96"/>
        <v>57371.03</v>
      </c>
      <c r="AI470" s="496" t="e">
        <f>IF(AH470=0,0,AH470/Z470)</f>
        <v>#DIV/0!</v>
      </c>
      <c r="AJ470" s="502"/>
      <c r="AK470" s="501"/>
      <c r="AL470" s="483">
        <f>-SUMIFS(BV_Data_An_Prec!$AM:$AM,BV_Data_An_Prec!$AQ:$AQ,$V470)</f>
        <v>0</v>
      </c>
      <c r="AM470" s="505"/>
      <c r="AN470" s="457">
        <f t="shared" si="97"/>
        <v>57371.03</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107335</v>
      </c>
      <c r="AG471" s="508"/>
      <c r="AH471" s="457">
        <f t="shared" si="96"/>
        <v>107335</v>
      </c>
      <c r="AI471" s="477">
        <f>IF(Z471=0,0,AH471/Z471)</f>
        <v>0</v>
      </c>
      <c r="AJ471" s="506"/>
      <c r="AK471" s="507"/>
      <c r="AL471" s="455">
        <f>-SUMIFS(BV_Data_An_Prec!$AM:$AM,BV_Data_An_Prec!$AQ:$AQ,$V471)</f>
        <v>0</v>
      </c>
      <c r="AM471" s="506"/>
      <c r="AN471" s="457">
        <f t="shared" si="97"/>
        <v>107335</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0.26919413434544454</v>
      </c>
      <c r="AE482" s="491"/>
      <c r="AF482" s="472">
        <f>SUM(AF470:AF481)</f>
        <v>164706.03</v>
      </c>
      <c r="AG482" s="479"/>
      <c r="AH482" s="475">
        <f t="shared" si="96"/>
        <v>164706.03</v>
      </c>
      <c r="AI482" s="471" t="e">
        <f>AH482/Z482</f>
        <v>#DIV/0!</v>
      </c>
      <c r="AJ482" s="471" t="e">
        <f>AL482/+AL408</f>
        <v>#DIV/0!</v>
      </c>
      <c r="AK482" s="491"/>
      <c r="AL482" s="472">
        <f>SUM(AL470:AL481)</f>
        <v>0</v>
      </c>
      <c r="AM482" s="512"/>
      <c r="AN482" s="475">
        <f t="shared" si="97"/>
        <v>164706.03</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1.757416455407259E-2</v>
      </c>
      <c r="AF484" s="528">
        <f>AF408-AF469+AF482</f>
        <v>105870.78999999966</v>
      </c>
      <c r="AG484" s="530"/>
      <c r="AH484" s="530">
        <f>AF484-Z484</f>
        <v>105870.78999999966</v>
      </c>
      <c r="AI484" s="531" t="e">
        <f>AH484/Z484</f>
        <v>#DIV/0!</v>
      </c>
      <c r="AJ484" s="526" t="s">
        <v>215</v>
      </c>
      <c r="AK484" s="527" t="e">
        <f>AL484/AL407</f>
        <v>#DIV/0!</v>
      </c>
      <c r="AL484" s="528">
        <f>AL408-AL469+AL482</f>
        <v>0</v>
      </c>
      <c r="AM484" s="533"/>
      <c r="AN484" s="529">
        <f t="shared" si="97"/>
        <v>105870.78999999966</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Octobre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2.3782195593530606E-2</v>
      </c>
      <c r="AF489" s="882">
        <f>AF490+AF416</f>
        <v>143269.38999999966</v>
      </c>
      <c r="AG489" s="530"/>
      <c r="AH489" s="530">
        <f t="shared" ref="AH489" si="101">AF489-Z489</f>
        <v>143269.38999999966</v>
      </c>
      <c r="AI489" s="531" t="e">
        <f>AH489/Z489</f>
        <v>#DIV/0!</v>
      </c>
      <c r="AJ489" s="880" t="s">
        <v>215</v>
      </c>
      <c r="AK489" s="881">
        <f>IF($AL$407=0,0,AL489/$AL$407)</f>
        <v>0</v>
      </c>
      <c r="AL489" s="882">
        <f>AL490+AL416</f>
        <v>0</v>
      </c>
      <c r="AM489" s="533"/>
      <c r="AN489" s="882">
        <f t="shared" ref="AN489" si="102">AF489-AL489</f>
        <v>143269.38999999966</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1.757416455407259E-2</v>
      </c>
      <c r="AF490" s="528">
        <f>AF484</f>
        <v>105870.78999999966</v>
      </c>
      <c r="AG490" s="529"/>
      <c r="AH490" s="530">
        <f>AF490-Z490</f>
        <v>105870.78999999966</v>
      </c>
      <c r="AI490" s="531" t="e">
        <f>AH490/Z490</f>
        <v>#DIV/0!</v>
      </c>
      <c r="AJ490" s="526" t="s">
        <v>215</v>
      </c>
      <c r="AK490" s="527">
        <f>IF($AL$407=0,0,AL490/$AL$407)</f>
        <v>0</v>
      </c>
      <c r="AL490" s="528">
        <f>AL484</f>
        <v>0</v>
      </c>
      <c r="AM490" s="538"/>
      <c r="AN490" s="539">
        <f>AF490-AL490</f>
        <v>105870.78999999966</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3947.3700000000017</v>
      </c>
      <c r="AG492" s="454"/>
      <c r="AH492" s="457">
        <f t="shared" ref="AH492:AH499" si="104">AF492-Z492</f>
        <v>3947.3700000000017</v>
      </c>
      <c r="AI492" s="477">
        <f t="shared" ref="AI492:AI498" si="105">IF(Z492=0,0,AH492/Z492)</f>
        <v>0</v>
      </c>
      <c r="AJ492" s="454"/>
      <c r="AK492" s="462"/>
      <c r="AL492" s="455">
        <f>SUMIFS(BV_Data_An_Prec!$AM:$AM,BV_Data_An_Prec!$AQ:$AQ,$V492)</f>
        <v>0</v>
      </c>
      <c r="AM492" s="459"/>
      <c r="AN492" s="457">
        <f t="shared" ref="AN492:AN499" si="106">AF492-AL492</f>
        <v>3947.3700000000017</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-5816.4400000000005</v>
      </c>
      <c r="AG497" s="456"/>
      <c r="AH497" s="457">
        <f t="shared" si="104"/>
        <v>-5816.4400000000005</v>
      </c>
      <c r="AI497" s="458">
        <f t="shared" si="105"/>
        <v>0</v>
      </c>
      <c r="AJ497" s="463"/>
      <c r="AK497" s="462"/>
      <c r="AL497" s="455">
        <f>SUMIFS(BV_Data_An_Prec!$AM:$AM,BV_Data_An_Prec!$AQ:$AQ,$V497)</f>
        <v>0</v>
      </c>
      <c r="AM497" s="545"/>
      <c r="AN497" s="457">
        <f t="shared" si="106"/>
        <v>-5816.4400000000005</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1.7884423349185771E-2</v>
      </c>
      <c r="AF499" s="528">
        <f>AF490-AF492-AF493-AF494-AF498-AF497</f>
        <v>107739.85999999967</v>
      </c>
      <c r="AG499" s="530"/>
      <c r="AH499" s="530">
        <f t="shared" si="104"/>
        <v>107739.85999999967</v>
      </c>
      <c r="AI499" s="531" t="e">
        <f>AH499/Z499</f>
        <v>#DIV/0!</v>
      </c>
      <c r="AJ499" s="526" t="s">
        <v>215</v>
      </c>
      <c r="AK499" s="527">
        <f>IF($AL$407=0,0,AL499/$AL$407)</f>
        <v>0</v>
      </c>
      <c r="AL499" s="528">
        <f>AL490-AL492-AL493-AL494-AL498-AL497</f>
        <v>0</v>
      </c>
      <c r="AM499" s="533"/>
      <c r="AN499" s="529">
        <f t="shared" si="106"/>
        <v>107739.85999999967</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Octobre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36584662.429999992</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100</v>
      </c>
      <c r="K6" s="253">
        <f t="shared" ref="K6:K12" si="3">IF(J6=0,0,L6/J6)</f>
        <v>1768.9198000000026</v>
      </c>
      <c r="L6" s="255">
        <f>-SUMIFS(BV_Data_An_Cour!$AN:$AN,BV_Data_An_Cour!$AP:$AP,$B6,BV_Data_An_Cour!$AQ:$AQ,$C6,BV_Data_An_Cour!$AR:$AR,L$2)</f>
        <v>176891.98000000027</v>
      </c>
      <c r="M6" s="254">
        <f t="shared" ref="M6:M12" si="4">J6-D6</f>
        <v>100</v>
      </c>
      <c r="N6" s="255">
        <f t="shared" ref="N6:N12" si="5">L6-F6</f>
        <v>176891.98000000027</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100</v>
      </c>
      <c r="S6" s="255">
        <f t="shared" ref="S6:S12" si="8">L6-Q6</f>
        <v>176891.98000000027</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493</v>
      </c>
      <c r="K7" s="253">
        <f t="shared" si="3"/>
        <v>2036.3753752535565</v>
      </c>
      <c r="L7" s="255">
        <f>-SUMIFS(BV_Data_An_Cour!$AN:$AN,BV_Data_An_Cour!$AP:$AP,$B7,BV_Data_An_Cour!$AQ:$AQ,$C7,BV_Data_An_Cour!$AR:$AR,L$2)</f>
        <v>1003933.0600000033</v>
      </c>
      <c r="M7" s="254">
        <f t="shared" si="4"/>
        <v>493</v>
      </c>
      <c r="N7" s="255">
        <f t="shared" si="5"/>
        <v>1003933.0600000033</v>
      </c>
      <c r="O7" s="254">
        <f>SUMIFS(BV_Data_An_Prec!$AX:$AX,BV_Data_An_Prec!$AP:$AP,$B7,BV_Data_An_Prec!$AQ:$AQ,$C7,BV_Data_An_Prec!$AY:$AY,O$2)</f>
        <v>0</v>
      </c>
      <c r="P7" s="253">
        <f t="shared" si="6"/>
        <v>0</v>
      </c>
      <c r="Q7" s="255">
        <f>-SUMIFS(BV_Data_An_Prec!$AN:$AN,BV_Data_An_Prec!$AP:$AP,$B7,BV_Data_An_Prec!$AQ:$AQ,$C7,BV_Data_An_Prec!$AR:$AR,Q$2)</f>
        <v>0</v>
      </c>
      <c r="R7" s="254">
        <f t="shared" si="7"/>
        <v>493</v>
      </c>
      <c r="S7" s="255">
        <f t="shared" si="8"/>
        <v>1003933.0600000033</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247</v>
      </c>
      <c r="K8" s="253">
        <f t="shared" si="3"/>
        <v>1840.7605668016142</v>
      </c>
      <c r="L8" s="255">
        <f>-SUMIFS(BV_Data_An_Cour!$AN:$AN,BV_Data_An_Cour!$AP:$AP,$B8,BV_Data_An_Cour!$AQ:$AQ,$C8,BV_Data_An_Cour!$AR:$AR,L$2)</f>
        <v>454667.85999999871</v>
      </c>
      <c r="M8" s="254">
        <f t="shared" si="4"/>
        <v>247</v>
      </c>
      <c r="N8" s="255">
        <f t="shared" si="5"/>
        <v>454667.85999999871</v>
      </c>
      <c r="O8" s="254">
        <f>SUMIFS(BV_Data_An_Prec!$AX:$AX,BV_Data_An_Prec!$AP:$AP,$B8,BV_Data_An_Prec!$AQ:$AQ,$C8,BV_Data_An_Prec!$AY:$AY,O$2)</f>
        <v>0</v>
      </c>
      <c r="P8" s="253">
        <f t="shared" si="6"/>
        <v>0</v>
      </c>
      <c r="Q8" s="255">
        <f>-SUMIFS(BV_Data_An_Prec!$AN:$AN,BV_Data_An_Prec!$AP:$AP,$B8,BV_Data_An_Prec!$AQ:$AQ,$C8,BV_Data_An_Prec!$AR:$AR,Q$2)</f>
        <v>0</v>
      </c>
      <c r="R8" s="254">
        <f t="shared" si="7"/>
        <v>247</v>
      </c>
      <c r="S8" s="255">
        <f t="shared" si="8"/>
        <v>454667.85999999871</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106</v>
      </c>
      <c r="K9" s="253">
        <f t="shared" si="3"/>
        <v>63.260000000004922</v>
      </c>
      <c r="L9" s="255">
        <f>-SUMIFS(BV_Data_An_Cour!$AN:$AN,BV_Data_An_Cour!$AP:$AP,$B9,BV_Data_An_Cour!$AQ:$AQ,$C9,BV_Data_An_Cour!$AR:$AR,L$2)</f>
        <v>6705.5600000005215</v>
      </c>
      <c r="M9" s="254">
        <f t="shared" si="4"/>
        <v>106</v>
      </c>
      <c r="N9" s="255">
        <f t="shared" si="5"/>
        <v>6705.5600000005215</v>
      </c>
      <c r="O9" s="254">
        <f>SUMIFS(BV_Data_An_Prec!$AX:$AX,BV_Data_An_Prec!$AP:$AP,$B9,BV_Data_An_Prec!$AQ:$AQ,$C9,BV_Data_An_Prec!$AY:$AY,O$2)</f>
        <v>0</v>
      </c>
      <c r="P9" s="253">
        <f t="shared" si="6"/>
        <v>0</v>
      </c>
      <c r="Q9" s="255">
        <f>-SUMIFS(BV_Data_An_Prec!$AN:$AN,BV_Data_An_Prec!$AP:$AP,$B9,BV_Data_An_Prec!$AQ:$AQ,$C9,BV_Data_An_Prec!$AR:$AR,Q$2)</f>
        <v>0</v>
      </c>
      <c r="R9" s="254">
        <f t="shared" si="7"/>
        <v>106</v>
      </c>
      <c r="S9" s="255">
        <f t="shared" si="8"/>
        <v>6705.5600000005215</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840</v>
      </c>
      <c r="K13" s="259">
        <f>IF(J13&lt;=0,0,L13/J13)</f>
        <v>1954.9981666666699</v>
      </c>
      <c r="L13" s="260">
        <f t="shared" ref="L13" si="10">+SUM(L6:L12)</f>
        <v>1642198.4600000028</v>
      </c>
      <c r="M13" s="261">
        <f>+SUM(M6:M12)</f>
        <v>946</v>
      </c>
      <c r="N13" s="260">
        <f t="shared" ref="N13" si="11">+SUM(N6:N12)</f>
        <v>1642198.4600000028</v>
      </c>
      <c r="O13" s="261">
        <f>+SUM(O6:O8)</f>
        <v>0</v>
      </c>
      <c r="P13" s="259">
        <f>IF(O13&lt;=0,0,Q13/O13)</f>
        <v>0</v>
      </c>
      <c r="Q13" s="260">
        <f t="shared" ref="Q13" si="12">+SUM(Q6:Q12)</f>
        <v>0</v>
      </c>
      <c r="R13" s="261">
        <f t="shared" ref="R13:S13" si="13">+SUM(R6:R12)</f>
        <v>946</v>
      </c>
      <c r="S13" s="260">
        <f t="shared" si="13"/>
        <v>1642198.4600000028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11</v>
      </c>
      <c r="K17" s="253">
        <f>IF(J17=0,0,L17/J17)</f>
        <v>1425.1881818181826</v>
      </c>
      <c r="L17" s="255">
        <f>-SUMIFS(BV_Data_An_Cour!$AN:$AN,BV_Data_An_Cour!$AP:$AP,$B17,BV_Data_An_Cour!$AQ:$AQ,$C17,BV_Data_An_Cour!$AR:$AR,L$2)</f>
        <v>15677.070000000007</v>
      </c>
      <c r="M17" s="266">
        <f>J17-D17</f>
        <v>11</v>
      </c>
      <c r="N17" s="255">
        <f>L17-F17</f>
        <v>15677.070000000007</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11</v>
      </c>
      <c r="S17" s="255">
        <f>L17-Q17</f>
        <v>15677.070000000007</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7.1910595238095238</v>
      </c>
      <c r="L21" s="255">
        <f>-SUMIFS(BV_Data_An_Cour!$AN:$AN,BV_Data_An_Cour!$AP:$AP,$B21,BV_Data_An_Cour!$AQ:$AQ,$C21,BV_Data_An_Cour!$AR:$AR,L$2)</f>
        <v>6040.49</v>
      </c>
      <c r="M21" s="254"/>
      <c r="N21" s="255">
        <f>L21-F21</f>
        <v>6040.49</v>
      </c>
      <c r="O21" s="254"/>
      <c r="P21" s="253">
        <f>IF(O13=0,0,Q21/(O13+O15))</f>
        <v>0</v>
      </c>
      <c r="Q21" s="255">
        <f>-SUMIFS(BV_Data_An_Prec!$AN:$AN,BV_Data_An_Prec!$AP:$AP,$B21,BV_Data_An_Prec!$AQ:$AQ,$C21,BV_Data_An_Prec!$AR:$AR,Q$2)</f>
        <v>0</v>
      </c>
      <c r="R21" s="254">
        <f t="shared" ref="R21:R23" si="14">O21-K21</f>
        <v>-7.1910595238095238</v>
      </c>
      <c r="S21" s="255">
        <f t="shared" ref="S21:S24" si="15">L21-Q21</f>
        <v>6040.49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1126.1530833333336</v>
      </c>
      <c r="L22" s="255">
        <f>-SUMIFS(BV_Data_An_Cour!$AN:$AN,BV_Data_An_Cour!$AP:$AP,$B22,BV_Data_An_Cour!$AQ:$AQ,$C22,BV_Data_An_Cour!$AR:$AR,L$2)</f>
        <v>945968.5900000002</v>
      </c>
      <c r="M22" s="254"/>
      <c r="N22" s="255">
        <f>L22-F22</f>
        <v>945968.5900000002</v>
      </c>
      <c r="O22" s="254"/>
      <c r="P22" s="253">
        <f>IF(O13=0,0,Q22/(O13+O15))</f>
        <v>0</v>
      </c>
      <c r="Q22" s="255">
        <f>-SUMIFS(BV_Data_An_Prec!$AN:$AN,BV_Data_An_Prec!$AP:$AP,$B22,BV_Data_An_Prec!$AQ:$AQ,$C22,BV_Data_An_Prec!$AR:$AR,Q$2)</f>
        <v>0</v>
      </c>
      <c r="R22" s="254">
        <f t="shared" si="14"/>
        <v>-1126.1530833333336</v>
      </c>
      <c r="S22" s="255">
        <f t="shared" si="15"/>
        <v>945968.5900000002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840</v>
      </c>
      <c r="K24" s="259">
        <f>IF(J24&lt;=0,0,L24/J24)</f>
        <v>1133.3441428571432</v>
      </c>
      <c r="L24" s="260">
        <f>L21+L22+L23</f>
        <v>952009.08000000019</v>
      </c>
      <c r="M24" s="274">
        <f>J24-D24</f>
        <v>840</v>
      </c>
      <c r="N24" s="260">
        <f>L24-F24</f>
        <v>952009.08000000019</v>
      </c>
      <c r="O24" s="261">
        <f>+O15+O13</f>
        <v>0</v>
      </c>
      <c r="P24" s="259">
        <f>IF(O24&lt;=0,0,Q24/O24)</f>
        <v>0</v>
      </c>
      <c r="Q24" s="260">
        <f>Q21+Q22+Q23</f>
        <v>0</v>
      </c>
      <c r="R24" s="272"/>
      <c r="S24" s="260">
        <f t="shared" si="15"/>
        <v>952009.08000000019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851</v>
      </c>
      <c r="K27" s="279">
        <f>IF(J27&lt;=0,0,L27/J27)</f>
        <v>3066.8444300822598</v>
      </c>
      <c r="L27" s="280">
        <f>L13+L17+L24+L19+L15</f>
        <v>2609884.6100000031</v>
      </c>
      <c r="M27" s="281">
        <f>J27-D27</f>
        <v>851</v>
      </c>
      <c r="N27" s="280">
        <f>L27-F27</f>
        <v>2609884.6100000031</v>
      </c>
      <c r="O27" s="281">
        <f>+O13+O15+O17</f>
        <v>0</v>
      </c>
      <c r="P27" s="279">
        <f>IF(O27&lt;=0,0,Q27/O27)</f>
        <v>0</v>
      </c>
      <c r="Q27" s="280">
        <f>Q13+Q17+Q24+Q19+Q15</f>
        <v>0</v>
      </c>
      <c r="R27" s="281">
        <f>J27-O27</f>
        <v>851</v>
      </c>
      <c r="S27" s="280">
        <f>L27-Q27</f>
        <v>2609884.6100000031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0.38479334452810149</v>
      </c>
      <c r="K31" s="290">
        <f t="shared" ref="K31:K40" si="17">IF(L31=0,0,L31/J$24)</f>
        <v>759.45174999999995</v>
      </c>
      <c r="L31" s="253">
        <f>SUMIFS(BV_Data_An_Cour!$AN:$AN,BV_Data_An_Cour!$AP:$AP,$B31,BV_Data_An_Cour!$AQ:$AQ,$C31,BV_Data_An_Cour!$AR:$AR,L$2)</f>
        <v>637939.47</v>
      </c>
      <c r="M31" s="252"/>
      <c r="N31" s="275">
        <f t="shared" ref="N31:N53" si="18">L31-F31</f>
        <v>637939.47</v>
      </c>
      <c r="O31" s="291" t="e">
        <f>Q31/(Q13+Q15+Q17)</f>
        <v>#DIV/0!</v>
      </c>
      <c r="P31" s="290">
        <f t="shared" ref="P31:P40" si="19">IF(Q31=0,0,Q31/O$24)</f>
        <v>0</v>
      </c>
      <c r="Q31" s="253">
        <f>SUMIFS(BV_Data_An_Prec!$AN:$AN,BV_Data_An_Prec!$AP:$AP,$B31,BV_Data_An_Prec!$AQ:$AQ,$C31,BV_Data_An_Prec!$AR:$AR,Q$2)</f>
        <v>0</v>
      </c>
      <c r="R31" s="252"/>
      <c r="S31" s="275">
        <f t="shared" ref="S31:S41" si="20">L31-Q31</f>
        <v>637939.47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0.36296243098857833</v>
      </c>
      <c r="K32" s="293">
        <f t="shared" si="17"/>
        <v>411.36134523809528</v>
      </c>
      <c r="L32" s="247">
        <f>SUMIFS(BV_Data_An_Cour!$AN:$AN,BV_Data_An_Cour!$AP:$AP,$B32,BV_Data_An_Cour!$AQ:$AQ,$C32,BV_Data_An_Cour!$AR:$AR,L$2)</f>
        <v>345543.53</v>
      </c>
      <c r="M32" s="245"/>
      <c r="N32" s="295">
        <f t="shared" si="18"/>
        <v>345543.53</v>
      </c>
      <c r="O32" s="294" t="e">
        <f>Q32/Q24</f>
        <v>#DIV/0!</v>
      </c>
      <c r="P32" s="293">
        <f t="shared" si="19"/>
        <v>0</v>
      </c>
      <c r="Q32" s="247">
        <f>SUMIFS(BV_Data_An_Prec!$AN:$AN,BV_Data_An_Prec!$AP:$AP,$B32,BV_Data_An_Prec!$AQ:$AQ,$C32,BV_Data_An_Prec!$AR:$AR,Q$2)</f>
        <v>0</v>
      </c>
      <c r="R32" s="245"/>
      <c r="S32" s="295">
        <f t="shared" si="20"/>
        <v>345543.53</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13.517142857142856</v>
      </c>
      <c r="L33" s="253">
        <f>SUMIFS(BV_Data_An_Cour!$AN:$AN,BV_Data_An_Cour!$AP:$AP,$B33,BV_Data_An_Cour!$AQ:$AQ,$C33,BV_Data_An_Cour!$AR:$AR,L$2)</f>
        <v>11354.4</v>
      </c>
      <c r="M33" s="252"/>
      <c r="N33" s="275">
        <f t="shared" si="18"/>
        <v>11354.4</v>
      </c>
      <c r="O33" s="252"/>
      <c r="P33" s="290">
        <f t="shared" si="19"/>
        <v>0</v>
      </c>
      <c r="Q33" s="253">
        <f>SUMIFS(BV_Data_An_Prec!$AN:$AN,BV_Data_An_Prec!$AP:$AP,$B33,BV_Data_An_Prec!$AQ:$AQ,$C33,BV_Data_An_Prec!$AR:$AR,Q$2)</f>
        <v>0</v>
      </c>
      <c r="R33" s="252"/>
      <c r="S33" s="275">
        <f t="shared" si="20"/>
        <v>11354.4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20.11188095238095</v>
      </c>
      <c r="L35" s="247">
        <f>SUMIFS(BV_Data_An_Cour!$AN:$AN,BV_Data_An_Cour!$AP:$AP,$B35,BV_Data_An_Cour!$AQ:$AQ,$C35,BV_Data_An_Cour!$AR:$AR,L$2)</f>
        <v>16893.98</v>
      </c>
      <c r="M35" s="245"/>
      <c r="N35" s="295">
        <f t="shared" si="18"/>
        <v>16893.98</v>
      </c>
      <c r="O35" s="245"/>
      <c r="P35" s="293">
        <f t="shared" si="19"/>
        <v>0</v>
      </c>
      <c r="Q35" s="247">
        <f>SUMIFS(BV_Data_An_Prec!$AN:$AN,BV_Data_An_Prec!$AP:$AP,$B35,BV_Data_An_Prec!$AQ:$AQ,$C35,BV_Data_An_Prec!$AR:$AR,Q$2)</f>
        <v>0</v>
      </c>
      <c r="R35" s="245"/>
      <c r="S35" s="295">
        <f t="shared" si="20"/>
        <v>16893.98</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199.39947619047618</v>
      </c>
      <c r="L36" s="300">
        <f>SUMIFS(BV_Data_An_Cour!$AN:$AN,BV_Data_An_Cour!$AP:$AP,$B36,BV_Data_An_Cour!$AQ:$AQ,$C36,BV_Data_An_Cour!$AR:$AR,L$2)</f>
        <v>167495.56</v>
      </c>
      <c r="M36" s="41"/>
      <c r="N36" s="275">
        <f t="shared" si="18"/>
        <v>167495.56</v>
      </c>
      <c r="O36" s="252"/>
      <c r="P36" s="290">
        <f t="shared" si="19"/>
        <v>0</v>
      </c>
      <c r="Q36" s="300">
        <f>SUMIFS(BV_Data_An_Prec!$AN:$AN,BV_Data_An_Prec!$AP:$AP,$B36,BV_Data_An_Prec!$AQ:$AQ,$C36,BV_Data_An_Prec!$AR:$AR,Q$2)</f>
        <v>0</v>
      </c>
      <c r="R36" s="252"/>
      <c r="S36" s="275">
        <f t="shared" si="20"/>
        <v>167495.56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392.83944047619048</v>
      </c>
      <c r="L37" s="768">
        <f>SUMIFS(BV_Data_An_Cour!$AN:$AN,BV_Data_An_Cour!$AP:$AP,$B37,BV_Data_An_Cour!$AQ:$AQ,$C37,BV_Data_An_Cour!$AR:$AR,L$2)</f>
        <v>329985.13</v>
      </c>
      <c r="M37" s="800"/>
      <c r="N37" s="777">
        <f t="shared" si="18"/>
        <v>329985.13</v>
      </c>
      <c r="O37" s="252"/>
      <c r="P37" s="290">
        <f t="shared" si="19"/>
        <v>0</v>
      </c>
      <c r="Q37" s="768">
        <f>SUMIFS(BV_Data_An_Prec!$AN:$AN,BV_Data_An_Prec!$AP:$AP,$B37,BV_Data_An_Prec!$AQ:$AQ,$C37,BV_Data_An_Prec!$AR:$AR,Q$2)</f>
        <v>0</v>
      </c>
      <c r="R37" s="252"/>
      <c r="S37" s="275">
        <f t="shared" si="20"/>
        <v>329985.13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0.57826773805145282</v>
      </c>
      <c r="L41" s="306">
        <f>SUM(L31:L40)</f>
        <v>1509212.0699999998</v>
      </c>
      <c r="M41" s="308"/>
      <c r="N41" s="306">
        <f t="shared" si="18"/>
        <v>1509212.0699999998</v>
      </c>
      <c r="O41" s="307" t="s">
        <v>115</v>
      </c>
      <c r="P41" s="305" t="e">
        <f>Q41/Q$27</f>
        <v>#DIV/0!</v>
      </c>
      <c r="Q41" s="306">
        <f>SUM(Q31:Q40)</f>
        <v>0</v>
      </c>
      <c r="R41" s="309"/>
      <c r="S41" s="306">
        <f t="shared" si="20"/>
        <v>1509212.0699999998</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252831.62</v>
      </c>
      <c r="M42" s="252"/>
      <c r="N42" s="275">
        <f t="shared" si="18"/>
        <v>252831.62</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33093.01</v>
      </c>
      <c r="M44" s="240"/>
      <c r="N44" s="315">
        <f t="shared" si="18"/>
        <v>33093.01</v>
      </c>
      <c r="O44" s="240"/>
      <c r="P44" s="313"/>
      <c r="Q44" s="271">
        <f>SUMIFS(BV_Data_An_Prec!$AN:$AN,BV_Data_An_Prec!$AP:$AP,$B44,BV_Data_An_Prec!$AQ:$AQ,$C44,BV_Data_An_Prec!$AR:$AR,Q$2)</f>
        <v>0</v>
      </c>
      <c r="R44" s="240"/>
      <c r="S44" s="315">
        <f t="shared" si="21"/>
        <v>33093.01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74952.570000000007</v>
      </c>
      <c r="M49" s="252"/>
      <c r="N49" s="275">
        <f t="shared" si="18"/>
        <v>74952.570000000007</v>
      </c>
      <c r="O49" s="252"/>
      <c r="P49" s="41"/>
      <c r="Q49" s="247">
        <f>SUMIFS(BV_Data_An_Prec!$AN:$AN,BV_Data_An_Prec!$AP:$AP,$B49,BV_Data_An_Prec!$AQ:$AQ,$C49,BV_Data_An_Prec!$AR:$AR,Q$2)</f>
        <v>0</v>
      </c>
      <c r="R49" s="252"/>
      <c r="S49" s="275">
        <f t="shared" si="21"/>
        <v>74952.570000000007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158948.29999999999</v>
      </c>
      <c r="M50" s="240"/>
      <c r="N50" s="315">
        <f t="shared" si="18"/>
        <v>158948.29999999999</v>
      </c>
      <c r="O50" s="240"/>
      <c r="P50" s="313"/>
      <c r="Q50" s="255">
        <f>SUMIFS(BV_Data_An_Prec!$AN:$AN,BV_Data_An_Prec!$AP:$AP,$B50,BV_Data_An_Prec!$AQ:$AQ,$C50,BV_Data_An_Prec!$AR:$AR,Q$2)</f>
        <v>0</v>
      </c>
      <c r="R50" s="240"/>
      <c r="S50" s="315">
        <f t="shared" si="21"/>
        <v>158948.29999999999</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14411.8</v>
      </c>
      <c r="M51" s="252"/>
      <c r="N51" s="275">
        <f t="shared" si="18"/>
        <v>14411.8</v>
      </c>
      <c r="O51" s="252"/>
      <c r="P51" s="41"/>
      <c r="Q51" s="255">
        <f>SUMIFS(BV_Data_An_Prec!$AN:$AN,BV_Data_An_Prec!$AP:$AP,$B51,BV_Data_An_Prec!$AQ:$AQ,$C51,BV_Data_An_Prec!$AR:$AR,Q$2)</f>
        <v>0</v>
      </c>
      <c r="R51" s="252"/>
      <c r="S51" s="275">
        <f t="shared" si="21"/>
        <v>14411.8</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0.2046976705226824</v>
      </c>
      <c r="L54" s="306">
        <f>+SUM(L42:L53)</f>
        <v>534237.30000000005</v>
      </c>
      <c r="M54" s="309"/>
      <c r="N54" s="306">
        <f>+SUM(N42:N53)</f>
        <v>534237.30000000005</v>
      </c>
      <c r="O54" s="307" t="s">
        <v>115</v>
      </c>
      <c r="P54" s="305" t="e">
        <f>Q54/Q$27</f>
        <v>#DIV/0!</v>
      </c>
      <c r="Q54" s="306">
        <f>+SUM(Q42:Q53)</f>
        <v>0</v>
      </c>
      <c r="R54" s="309"/>
      <c r="S54" s="306">
        <f>+SUM(S42:S53)</f>
        <v>281405.68</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16568.8</v>
      </c>
      <c r="M58" s="252"/>
      <c r="N58" s="275">
        <f t="shared" si="22"/>
        <v>16568.8</v>
      </c>
      <c r="O58" s="252"/>
      <c r="P58" s="41"/>
      <c r="Q58" s="255">
        <f>SUMIFS(BV_Data_An_Prec!$AN:$AN,BV_Data_An_Prec!$AP:$AP,$B58,BV_Data_An_Prec!$AQ:$AQ,$C58,BV_Data_An_Prec!$AR:$AR,Q$2)</f>
        <v>0</v>
      </c>
      <c r="R58" s="252"/>
      <c r="S58" s="275">
        <f t="shared" si="23"/>
        <v>16568.8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13335.029999999999</v>
      </c>
      <c r="M59" s="252"/>
      <c r="N59" s="275">
        <f t="shared" si="22"/>
        <v>13335.029999999999</v>
      </c>
      <c r="O59" s="252"/>
      <c r="P59" s="41"/>
      <c r="Q59" s="255">
        <f>SUMIFS(BV_Data_An_Prec!$AN:$AN,BV_Data_An_Prec!$AP:$AP,$B59,BV_Data_An_Prec!$AQ:$AQ,$C59,BV_Data_An_Prec!$AR:$AR,Q$2)</f>
        <v>0</v>
      </c>
      <c r="R59" s="252"/>
      <c r="S59" s="275">
        <f t="shared" si="23"/>
        <v>13335.029999999999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6643.42</v>
      </c>
      <c r="M60" s="245"/>
      <c r="N60" s="295">
        <f t="shared" si="22"/>
        <v>6643.42</v>
      </c>
      <c r="O60" s="245"/>
      <c r="P60" s="316"/>
      <c r="Q60" s="247">
        <f>SUMIFS(BV_Data_An_Prec!$AN:$AN,BV_Data_An_Prec!$AP:$AP,$B60,BV_Data_An_Prec!$AQ:$AQ,$C60,BV_Data_An_Prec!$AR:$AR,Q$2)</f>
        <v>0</v>
      </c>
      <c r="R60" s="245"/>
      <c r="S60" s="295">
        <f t="shared" si="23"/>
        <v>6643.42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7592.5</v>
      </c>
      <c r="M63" s="252"/>
      <c r="N63" s="275">
        <f t="shared" si="22"/>
        <v>7592.5</v>
      </c>
      <c r="O63" s="252"/>
      <c r="P63" s="41"/>
      <c r="Q63" s="255">
        <f>SUMIFS(BV_Data_An_Prec!$AN:$AN,BV_Data_An_Prec!$AP:$AP,$B63,BV_Data_An_Prec!$AQ:$AQ,$C63,BV_Data_An_Prec!$AR:$AR,Q$2)</f>
        <v>0</v>
      </c>
      <c r="R63" s="252"/>
      <c r="S63" s="275">
        <f t="shared" si="23"/>
        <v>7592.5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974.37</v>
      </c>
      <c r="M64" s="252"/>
      <c r="N64" s="275">
        <f t="shared" si="22"/>
        <v>974.37</v>
      </c>
      <c r="O64" s="252"/>
      <c r="P64" s="41"/>
      <c r="Q64" s="255">
        <f>SUMIFS(BV_Data_An_Prec!$AN:$AN,BV_Data_An_Prec!$AP:$AP,$B64,BV_Data_An_Prec!$AQ:$AQ,$C64,BV_Data_An_Prec!$AR:$AR,Q$2)</f>
        <v>0</v>
      </c>
      <c r="R64" s="252"/>
      <c r="S64" s="275">
        <f t="shared" si="23"/>
        <v>974.37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559.02</v>
      </c>
      <c r="M65" s="252"/>
      <c r="N65" s="275">
        <f t="shared" si="22"/>
        <v>559.02</v>
      </c>
      <c r="O65" s="252"/>
      <c r="P65" s="41"/>
      <c r="Q65" s="255">
        <f>SUMIFS(BV_Data_An_Prec!$AN:$AN,BV_Data_An_Prec!$AP:$AP,$B65,BV_Data_An_Prec!$AQ:$AQ,$C65,BV_Data_An_Prec!$AR:$AR,Q$2)</f>
        <v>0</v>
      </c>
      <c r="R65" s="252"/>
      <c r="S65" s="275">
        <f t="shared" si="23"/>
        <v>559.02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7750</v>
      </c>
      <c r="M67" s="252"/>
      <c r="N67" s="275">
        <f t="shared" si="22"/>
        <v>7750</v>
      </c>
      <c r="O67" s="252"/>
      <c r="P67" s="41"/>
      <c r="Q67" s="255">
        <f>SUMIFS(BV_Data_An_Prec!$AN:$AN,BV_Data_An_Prec!$AP:$AP,$B67,BV_Data_An_Prec!$AQ:$AQ,$C67,BV_Data_An_Prec!$AR:$AR,Q$2)</f>
        <v>0</v>
      </c>
      <c r="R67" s="252"/>
      <c r="S67" s="275">
        <f t="shared" si="23"/>
        <v>7750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2.0493488407520029E-2</v>
      </c>
      <c r="L72" s="306">
        <f>+SUM(L55:L71)</f>
        <v>53485.64</v>
      </c>
      <c r="M72" s="309"/>
      <c r="N72" s="306">
        <f>+SUM(N55:N71)</f>
        <v>53485.64</v>
      </c>
      <c r="O72" s="307" t="s">
        <v>115</v>
      </c>
      <c r="P72" s="305" t="e">
        <f>Q72/Q$27</f>
        <v>#DIV/0!</v>
      </c>
      <c r="Q72" s="306">
        <f>+SUM(Q55:Q71)</f>
        <v>0</v>
      </c>
      <c r="R72" s="309"/>
      <c r="S72" s="306">
        <f>+SUM(S55:S71)</f>
        <v>53485.64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0.80345889698165518</v>
      </c>
      <c r="L74" s="306">
        <f>L41+L54+L72</f>
        <v>2096935.0099999998</v>
      </c>
      <c r="M74" s="309"/>
      <c r="N74" s="318">
        <f t="shared" ref="N74:N82" si="24">L74-F74</f>
        <v>2096935.0099999998</v>
      </c>
      <c r="O74" s="307" t="s">
        <v>115</v>
      </c>
      <c r="P74" s="305" t="e">
        <f>Q74/Q$27</f>
        <v>#DIV/0!</v>
      </c>
      <c r="Q74" s="306">
        <f>Q41+Q54+Q72</f>
        <v>0</v>
      </c>
      <c r="R74" s="309"/>
      <c r="S74" s="318">
        <f>L74-Q74</f>
        <v>2096935.0099999998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1007462</v>
      </c>
      <c r="M78" s="252"/>
      <c r="N78" s="275">
        <f t="shared" si="24"/>
        <v>1007462</v>
      </c>
      <c r="O78" s="252"/>
      <c r="P78" s="41"/>
      <c r="Q78" s="255">
        <f>-SUMIFS(BV_Data_An_Prec!$AN:$AN,BV_Data_An_Prec!$AP:$AP,$B78,BV_Data_An_Prec!$AQ:$AQ,$C78,BV_Data_An_Prec!$AR:$AR,Q$2)</f>
        <v>0</v>
      </c>
      <c r="R78" s="252"/>
      <c r="S78" s="275">
        <f t="shared" si="25"/>
        <v>1007462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1007462</v>
      </c>
      <c r="M83" s="309"/>
      <c r="N83" s="306">
        <f>+SUM(N75:N82)</f>
        <v>1007462</v>
      </c>
      <c r="O83" s="307"/>
      <c r="P83" s="305"/>
      <c r="Q83" s="306">
        <f>+SUM(Q75:Q82)</f>
        <v>0</v>
      </c>
      <c r="R83" s="309"/>
      <c r="S83" s="306">
        <f>+SUM(S75:S82)</f>
        <v>1007462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1520411.6000000034</v>
      </c>
      <c r="M85" s="334"/>
      <c r="N85" s="333">
        <f>N27-N41-N54-N72+N83</f>
        <v>1520411.6000000034</v>
      </c>
      <c r="O85" s="334"/>
      <c r="P85" s="331"/>
      <c r="Q85" s="333">
        <f>Q27-Q74+Q83</f>
        <v>0</v>
      </c>
      <c r="R85" s="334"/>
      <c r="S85" s="333">
        <f>L85-Q85</f>
        <v>1520411.6000000034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Octobre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10062796.989999998</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23</v>
      </c>
      <c r="K94" s="253">
        <f t="shared" ref="K94:K95" si="28">IF(J94=0,0,L94/J94)</f>
        <v>2405.3047826086936</v>
      </c>
      <c r="L94" s="255">
        <f>-SUMIFS(BV_Data_An_Cour!$AN:$AN,BV_Data_An_Cour!$AP:$AP,$B94,BV_Data_An_Cour!$AQ:$AQ,$C94,BV_Data_An_Cour!$AR:$AR,$L2)</f>
        <v>55322.009999999951</v>
      </c>
      <c r="M94" s="254">
        <f>J94-D94</f>
        <v>23</v>
      </c>
      <c r="N94" s="255">
        <f>L94-F94</f>
        <v>55322.009999999951</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23</v>
      </c>
      <c r="S94" s="255">
        <f t="shared" ref="S94:S95" si="31">L94-Q94</f>
        <v>55322.009999999951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33</v>
      </c>
      <c r="K95" s="253">
        <f t="shared" si="28"/>
        <v>983.37000000000069</v>
      </c>
      <c r="L95" s="255">
        <f>-SUMIFS(BV_Data_An_Cour!$AN:$AN,BV_Data_An_Cour!$AP:$AP,$B95,BV_Data_An_Cour!$AQ:$AQ,$C95,BV_Data_An_Cour!$AR:$AR,$L2)</f>
        <v>32451.210000000021</v>
      </c>
      <c r="M95" s="254">
        <f>J95-D95</f>
        <v>33</v>
      </c>
      <c r="N95" s="255">
        <f>L95-F95</f>
        <v>32451.210000000021</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33</v>
      </c>
      <c r="S95" s="255">
        <f t="shared" si="31"/>
        <v>32451.210000000021</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2</v>
      </c>
      <c r="K96" s="253">
        <f t="shared" ref="K96" si="32">IF(J96=0,0,L96/J96)</f>
        <v>4195.239999999998</v>
      </c>
      <c r="L96" s="769">
        <f>-SUMIFS(BV_Data_An_Cour!$AN:$AN,BV_Data_An_Cour!$AP:$AP,$B96,BV_Data_An_Cour!$AQ:$AQ,$C96,BV_Data_An_Cour!$AR:$AR,$L2)</f>
        <v>8390.4799999999959</v>
      </c>
      <c r="M96" s="865">
        <f>J96-D96</f>
        <v>2</v>
      </c>
      <c r="N96" s="769">
        <f>L96-F96</f>
        <v>8390.4799999999959</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2</v>
      </c>
      <c r="S96" s="769">
        <f t="shared" ref="S96" si="33">L96-Q96</f>
        <v>8390.4799999999959</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58</v>
      </c>
      <c r="K97" s="259">
        <f>IF(J97&lt;=0,0,L97/J97)</f>
        <v>1657.9948275862064</v>
      </c>
      <c r="L97" s="260">
        <f>+L94+L95+L96</f>
        <v>96163.699999999968</v>
      </c>
      <c r="M97" s="261">
        <f>J97-D97</f>
        <v>58</v>
      </c>
      <c r="N97" s="260">
        <f>L97-F97</f>
        <v>96163.699999999968</v>
      </c>
      <c r="O97" s="261">
        <f>+O94+O95+O96</f>
        <v>0</v>
      </c>
      <c r="P97" s="259">
        <f>IF(O97&lt;=0,0,Q97/O97)</f>
        <v>0</v>
      </c>
      <c r="Q97" s="260">
        <f>+Q94+Q95+Q96</f>
        <v>0</v>
      </c>
      <c r="R97" s="261">
        <f>R94+R95</f>
        <v>56</v>
      </c>
      <c r="S97" s="260">
        <f>S94+S95</f>
        <v>87773.219999999972</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66</v>
      </c>
      <c r="K99" s="253">
        <f t="shared" ref="K99:K101" si="34">IF(J99=0,0,L99/J99)</f>
        <v>192.08636363636293</v>
      </c>
      <c r="L99" s="255">
        <f>-SUMIFS(BV_Data_An_Cour!$AN:$AN,BV_Data_An_Cour!$AP:$AP,$B99,BV_Data_An_Cour!$AQ:$AQ,$C99,BV_Data_An_Cour!$AR:$AR,$L2)</f>
        <v>12677.699999999953</v>
      </c>
      <c r="M99" s="254">
        <f>J99-D99</f>
        <v>66</v>
      </c>
      <c r="N99" s="255">
        <f>L99-F99</f>
        <v>12677.699999999953</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66</v>
      </c>
      <c r="S99" s="255">
        <f t="shared" ref="S99" si="37">L99-Q99</f>
        <v>12677.699999999953</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457</v>
      </c>
      <c r="K101" s="253">
        <f t="shared" si="34"/>
        <v>2802.1248796498894</v>
      </c>
      <c r="L101" s="255">
        <f>-SUMIFS(BV_Data_An_Cour!$AN:$AN,BV_Data_An_Cour!$AP:$AP,$B101,BV_Data_An_Cour!$AQ:$AQ,$C101,BV_Data_An_Cour!$AR:$AR,L$2)</f>
        <v>1280571.0699999994</v>
      </c>
      <c r="M101" s="254">
        <f>J101-D101</f>
        <v>457</v>
      </c>
      <c r="N101" s="255">
        <f>L101-F101</f>
        <v>1280571.0699999994</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457</v>
      </c>
      <c r="S101" s="255">
        <f t="shared" ref="S101" si="40">L101-Q101</f>
        <v>1280571.0699999994</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420.51499999999999</v>
      </c>
      <c r="L103" s="255">
        <f>-SUMIFS(BV_Data_An_Cour!$AN:$AN,BV_Data_An_Cour!$AP:$AP,$B103,BV_Data_An_Cour!$AQ:$AQ,$C103,BV_Data_An_Cour!$AR:$AR,$L2)</f>
        <v>24389.87</v>
      </c>
      <c r="M103" s="254"/>
      <c r="N103" s="255">
        <f>L103-F103</f>
        <v>24389.87</v>
      </c>
      <c r="O103" s="254"/>
      <c r="P103" s="253">
        <f>IF(O97=0,0,Q103/O97)</f>
        <v>0</v>
      </c>
      <c r="Q103" s="255">
        <f>-SUMIFS(BV_Data_An_Prec!$AN:$AN,BV_Data_An_Prec!$AP:$AP,$B103,BV_Data_An_Prec!$AQ:$AQ,$C103,BV_Data_An_Prec!$AR:$AR,$L2)</f>
        <v>0</v>
      </c>
      <c r="R103" s="254">
        <f t="shared" ref="R103:R105" si="42">O103-K103</f>
        <v>-420.51499999999999</v>
      </c>
      <c r="S103" s="255">
        <f t="shared" ref="S103:S106" si="43">L103-Q103</f>
        <v>24389.87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1869.8368965517241</v>
      </c>
      <c r="L104" s="255">
        <f>-SUMIFS(BV_Data_An_Cour!$AN:$AN,BV_Data_An_Cour!$AP:$AP,$B104,BV_Data_An_Cour!$AQ:$AQ,$C104,BV_Data_An_Cour!$AR:$AR,$L2)</f>
        <v>108450.54</v>
      </c>
      <c r="M104" s="254"/>
      <c r="N104" s="255">
        <f>L104-F104</f>
        <v>108450.54</v>
      </c>
      <c r="O104" s="254"/>
      <c r="P104" s="253">
        <f>IF(O97=0,0,Q104/O97)</f>
        <v>0</v>
      </c>
      <c r="Q104" s="255">
        <f>-SUMIFS(BV_Data_An_Prec!$AN:$AN,BV_Data_An_Prec!$AP:$AP,$B104,BV_Data_An_Prec!$AQ:$AQ,$C104,BV_Data_An_Prec!$AR:$AR,$L2)</f>
        <v>0</v>
      </c>
      <c r="R104" s="254">
        <f t="shared" si="42"/>
        <v>-1869.8368965517241</v>
      </c>
      <c r="S104" s="255">
        <f t="shared" si="43"/>
        <v>108450.54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58</v>
      </c>
      <c r="K106" s="259">
        <f>IF(J106&lt;=0,0,L106/J106)</f>
        <v>2290.3518965517242</v>
      </c>
      <c r="L106" s="260">
        <f>L103+L104+L105</f>
        <v>132840.41</v>
      </c>
      <c r="M106" s="254">
        <f>J106-D106</f>
        <v>58</v>
      </c>
      <c r="N106" s="260">
        <f>L106-F106</f>
        <v>132840.41</v>
      </c>
      <c r="O106" s="261">
        <f>O97</f>
        <v>0</v>
      </c>
      <c r="P106" s="259">
        <f>IF(O106&lt;=0,0,Q106/O106)</f>
        <v>0</v>
      </c>
      <c r="Q106" s="260">
        <f>Q103+Q104+Q105</f>
        <v>0</v>
      </c>
      <c r="R106" s="272"/>
      <c r="S106" s="260">
        <f t="shared" si="43"/>
        <v>132840.41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515</v>
      </c>
      <c r="K109" s="348">
        <f>IF(J109&lt;=0,0,L109/J109)</f>
        <v>2955.8308349514546</v>
      </c>
      <c r="L109" s="280">
        <f>L97+L106+L101+L99</f>
        <v>1522252.8799999992</v>
      </c>
      <c r="M109" s="281">
        <f>J109-D109</f>
        <v>515</v>
      </c>
      <c r="N109" s="280">
        <f>N97+N106+N101+N99</f>
        <v>1522252.8799999992</v>
      </c>
      <c r="O109" s="281">
        <f>O97+O101</f>
        <v>0</v>
      </c>
      <c r="P109" s="348">
        <f>IF(O109&lt;=0,0,Q109/O109)</f>
        <v>0</v>
      </c>
      <c r="Q109" s="280">
        <f>Q97+Q106+Q101+Q99</f>
        <v>0</v>
      </c>
      <c r="R109" s="281">
        <f>J109-O109</f>
        <v>515</v>
      </c>
      <c r="S109" s="280">
        <f>S97+S106+S101+S99</f>
        <v>1513862.3999999992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0.93322605099429445</v>
      </c>
      <c r="K113" s="290">
        <f>IF($J$97=0,0,L113/(J$94+J$95+J96))</f>
        <v>1547.2839655172413</v>
      </c>
      <c r="L113" s="255">
        <f>SUMIFS(BV_Data_An_Cour!$AN:$AN,BV_Data_An_Cour!$AP:$AP,$B113,BV_Data_An_Cour!$AQ:$AQ,$C113,BV_Data_An_Cour!$AR:$AR,$L$2)</f>
        <v>89742.47</v>
      </c>
      <c r="M113" s="252"/>
      <c r="N113" s="275">
        <f t="shared" ref="N113:N154" si="45">L113-F113</f>
        <v>89742.47</v>
      </c>
      <c r="O113" s="291" t="e">
        <f>+Q113/Q97</f>
        <v>#DIV/0!</v>
      </c>
      <c r="P113" s="290" t="e">
        <f>IF($J$97=0,0,Q113/(O$94+O$95+O96))</f>
        <v>#DIV/0!</v>
      </c>
      <c r="Q113" s="255">
        <f>SUMIFS(BV_Data_An_Prec!$AN:$AN,BV_Data_An_Prec!$AP:$AP,$B113,BV_Data_An_Prec!$AQ:$AQ,$C113,BV_Data_An_Prec!$AR:$AR,$L$2)</f>
        <v>0</v>
      </c>
      <c r="R113" s="252"/>
      <c r="S113" s="275">
        <f t="shared" ref="S113:S123" si="46">L113-Q113</f>
        <v>89742.47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0.22882946537126767</v>
      </c>
      <c r="K114" s="293">
        <f>IF($J$97=0,0,L114/(J$94+J$95+J96))</f>
        <v>524.1</v>
      </c>
      <c r="L114" s="255">
        <f>SUMIFS(BV_Data_An_Cour!$AN:$AN,BV_Data_An_Cour!$AP:$AP,$B114,BV_Data_An_Cour!$AQ:$AQ,$C114,BV_Data_An_Cour!$AR:$AR,$L$2)</f>
        <v>30397.8</v>
      </c>
      <c r="M114" s="245"/>
      <c r="N114" s="295">
        <f t="shared" si="45"/>
        <v>30397.8</v>
      </c>
      <c r="O114" s="294" t="e">
        <f>Q114/Q106</f>
        <v>#DIV/0!</v>
      </c>
      <c r="P114" s="293" t="e">
        <f>IF($J$97=0,0,Q114/(O$94+O$95+O96))</f>
        <v>#DIV/0!</v>
      </c>
      <c r="Q114" s="255">
        <f>SUMIFS(BV_Data_An_Prec!$AN:$AN,BV_Data_An_Prec!$AP:$AP,$B114,BV_Data_An_Prec!$AQ:$AQ,$C114,BV_Data_An_Prec!$AR:$AR,$L$2)</f>
        <v>0</v>
      </c>
      <c r="R114" s="245"/>
      <c r="S114" s="295">
        <f t="shared" si="46"/>
        <v>30397.8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1.0624137931034483</v>
      </c>
      <c r="L115" s="271">
        <f>SUMIFS(BV_Data_An_Cour!$AN:$AN,BV_Data_An_Cour!$AP:$AP,$B115,BV_Data_An_Cour!$AQ:$AQ,$C115,BV_Data_An_Cour!$AR:$AR,$L$2)</f>
        <v>61.62</v>
      </c>
      <c r="M115" s="252"/>
      <c r="N115" s="275">
        <f t="shared" si="45"/>
        <v>61.62</v>
      </c>
      <c r="O115" s="252"/>
      <c r="P115" s="290" t="e">
        <f>IF($J$97=0,0,Q115/(O$94+O$95+O96))</f>
        <v>#DIV/0!</v>
      </c>
      <c r="Q115" s="271">
        <f>SUMIFS(BV_Data_An_Prec!$AN:$AN,BV_Data_An_Prec!$AP:$AP,$B115,BV_Data_An_Prec!$AQ:$AQ,$C115,BV_Data_An_Prec!$AR:$AR,$L$2)</f>
        <v>0</v>
      </c>
      <c r="R115" s="252"/>
      <c r="S115" s="275">
        <f t="shared" si="46"/>
        <v>61.62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9.4937931034482759</v>
      </c>
      <c r="L117" s="247">
        <f>SUMIFS(BV_Data_An_Cour!$AN:$AN,BV_Data_An_Cour!$AP:$AP,$B117,BV_Data_An_Cour!$AQ:$AQ,$C117,BV_Data_An_Cour!$AR:$AR,$L$2)</f>
        <v>550.64</v>
      </c>
      <c r="M117" s="245"/>
      <c r="N117" s="295">
        <f t="shared" si="45"/>
        <v>550.64</v>
      </c>
      <c r="O117" s="245"/>
      <c r="P117" s="293" t="e">
        <f>IF($J$97=0,0,Q117/(O$94+O$95+O96))</f>
        <v>#DIV/0!</v>
      </c>
      <c r="Q117" s="247">
        <f>SUMIFS(BV_Data_An_Prec!$AN:$AN,BV_Data_An_Prec!$AP:$AP,$B117,BV_Data_An_Prec!$AQ:$AQ,$C117,BV_Data_An_Prec!$AR:$AR,$L$2)</f>
        <v>0</v>
      </c>
      <c r="R117" s="245"/>
      <c r="S117" s="295">
        <f t="shared" si="46"/>
        <v>550.64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132.84672413793103</v>
      </c>
      <c r="L118" s="255">
        <f>SUMIFS(BV_Data_An_Cour!$AN:$AN,BV_Data_An_Cour!$AP:$AP,$B118,BV_Data_An_Cour!$AQ:$AQ,$C118,BV_Data_An_Cour!$AR:$AR,$L$2)</f>
        <v>7705.11</v>
      </c>
      <c r="M118" s="252"/>
      <c r="N118" s="275">
        <f t="shared" si="45"/>
        <v>7705.11</v>
      </c>
      <c r="O118" s="252"/>
      <c r="P118" s="290" t="e">
        <f>IF($J$97=0,0,Q118/(O$94+O$95+O96))</f>
        <v>#DIV/0!</v>
      </c>
      <c r="Q118" s="255">
        <f>SUMIFS(BV_Data_An_Prec!$AN:$AN,BV_Data_An_Prec!$AP:$AP,$B118,BV_Data_An_Prec!$AQ:$AQ,$C118,BV_Data_An_Prec!$AR:$AR,$L$2)</f>
        <v>0</v>
      </c>
      <c r="R118" s="252"/>
      <c r="S118" s="275">
        <f t="shared" si="46"/>
        <v>7705.11</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62.505000000000003</v>
      </c>
      <c r="L119" s="769">
        <f>SUMIFS(BV_Data_An_Cour!$AN:$AN,BV_Data_An_Cour!$AP:$AP,$B119,BV_Data_An_Cour!$AQ:$AQ,$C119,BV_Data_An_Cour!$AR:$AR,$L$2)</f>
        <v>3625.29</v>
      </c>
      <c r="M119" s="801"/>
      <c r="N119" s="777">
        <f t="shared" si="45"/>
        <v>3625.29</v>
      </c>
      <c r="O119" s="252"/>
      <c r="P119" s="290" t="e">
        <f>IF($J$97=0,0,Q119/(O$94+O$95+O96))</f>
        <v>#DIV/0!</v>
      </c>
      <c r="Q119" s="769">
        <f>SUMIFS(BV_Data_An_Prec!$AN:$AN,BV_Data_An_Prec!$AP:$AP,$B119,BV_Data_An_Prec!$AQ:$AQ,$C119,BV_Data_An_Prec!$AR:$AR,$L$2)</f>
        <v>0</v>
      </c>
      <c r="R119" s="252"/>
      <c r="S119" s="275">
        <f t="shared" si="46"/>
        <v>3625.29</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8.6768060507791622E-2</v>
      </c>
      <c r="L123" s="306">
        <f>SUM(L113:L122)</f>
        <v>132082.93</v>
      </c>
      <c r="M123" s="309"/>
      <c r="N123" s="306">
        <f t="shared" si="45"/>
        <v>132082.93</v>
      </c>
      <c r="O123" s="307" t="s">
        <v>115</v>
      </c>
      <c r="P123" s="305" t="e">
        <f>Q123/Q$109</f>
        <v>#DIV/0!</v>
      </c>
      <c r="Q123" s="306">
        <f>SUM(Q113:Q122)</f>
        <v>0</v>
      </c>
      <c r="R123" s="309"/>
      <c r="S123" s="306">
        <f t="shared" si="46"/>
        <v>132082.93</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178543.95</v>
      </c>
      <c r="M124" s="252"/>
      <c r="N124" s="275">
        <f t="shared" si="45"/>
        <v>178543.95</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122446.16</v>
      </c>
      <c r="M126" s="240"/>
      <c r="N126" s="315">
        <f t="shared" si="45"/>
        <v>122446.16</v>
      </c>
      <c r="O126" s="240"/>
      <c r="P126" s="313"/>
      <c r="Q126" s="255">
        <f>SUMIFS(BV_Data_An_Prec!$AN:$AN,BV_Data_An_Prec!$AP:$AP,$B126,BV_Data_An_Prec!$AQ:$AQ,$C126,BV_Data_An_Prec!$AR:$AR,$L$2)</f>
        <v>0</v>
      </c>
      <c r="R126" s="240"/>
      <c r="S126" s="315">
        <f t="shared" si="49"/>
        <v>122446.16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29467.45</v>
      </c>
      <c r="M131" s="252"/>
      <c r="N131" s="275">
        <f t="shared" si="45"/>
        <v>29467.45</v>
      </c>
      <c r="O131" s="252"/>
      <c r="P131" s="41"/>
      <c r="Q131" s="255">
        <f>SUMIFS(BV_Data_An_Prec!$AN:$AN,BV_Data_An_Prec!$AP:$AP,$B131,BV_Data_An_Prec!$AQ:$AQ,$C131,BV_Data_An_Prec!$AR:$AR,$L$2)</f>
        <v>0</v>
      </c>
      <c r="R131" s="252"/>
      <c r="S131" s="275">
        <f t="shared" si="49"/>
        <v>29467.45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41750.370000000003</v>
      </c>
      <c r="M132" s="240"/>
      <c r="N132" s="315">
        <f t="shared" si="45"/>
        <v>41750.370000000003</v>
      </c>
      <c r="O132" s="240"/>
      <c r="P132" s="313"/>
      <c r="Q132" s="271">
        <f>SUMIFS(BV_Data_An_Prec!$AN:$AN,BV_Data_An_Prec!$AP:$AP,$B132,BV_Data_An_Prec!$AQ:$AQ,$C132,BV_Data_An_Prec!$AR:$AR,$L$2)</f>
        <v>0</v>
      </c>
      <c r="R132" s="240"/>
      <c r="S132" s="315">
        <f t="shared" si="49"/>
        <v>41750.370000000003</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3871.89</v>
      </c>
      <c r="M133" s="252"/>
      <c r="N133" s="275">
        <f t="shared" si="45"/>
        <v>3871.89</v>
      </c>
      <c r="O133" s="252"/>
      <c r="P133" s="41"/>
      <c r="Q133" s="255">
        <f>SUMIFS(BV_Data_An_Prec!$AN:$AN,BV_Data_An_Prec!$AP:$AP,$B133,BV_Data_An_Prec!$AQ:$AQ,$C133,BV_Data_An_Prec!$AR:$AR,$L$2)</f>
        <v>0</v>
      </c>
      <c r="R133" s="252"/>
      <c r="S133" s="275">
        <f t="shared" si="49"/>
        <v>3871.89</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0.24705476004748975</v>
      </c>
      <c r="L136" s="306">
        <f>SUM(L124:L135)</f>
        <v>376079.82</v>
      </c>
      <c r="M136" s="353"/>
      <c r="N136" s="318">
        <f t="shared" si="45"/>
        <v>376079.82</v>
      </c>
      <c r="O136" s="307" t="s">
        <v>115</v>
      </c>
      <c r="P136" s="305" t="e">
        <f>Q136/Q$109</f>
        <v>#DIV/0!</v>
      </c>
      <c r="Q136" s="306">
        <f>SUM(Q124:Q135)</f>
        <v>0</v>
      </c>
      <c r="R136" s="353"/>
      <c r="S136" s="318">
        <f t="shared" si="49"/>
        <v>376079.82</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16380.56</v>
      </c>
      <c r="M140" s="252"/>
      <c r="N140" s="275">
        <f t="shared" si="45"/>
        <v>16380.56</v>
      </c>
      <c r="O140" s="252"/>
      <c r="P140" s="41"/>
      <c r="Q140" s="255">
        <f>SUMIFS(BV_Data_An_Prec!$AN:$AN,BV_Data_An_Prec!$AP:$AP,$B140,BV_Data_An_Prec!$AQ:$AQ,$C140,BV_Data_An_Prec!$AR:$AR,$L$2)</f>
        <v>0</v>
      </c>
      <c r="R140" s="252"/>
      <c r="S140" s="275">
        <f t="shared" si="49"/>
        <v>16380.56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5418.53</v>
      </c>
      <c r="M141" s="252"/>
      <c r="N141" s="275">
        <f t="shared" si="45"/>
        <v>5418.53</v>
      </c>
      <c r="O141" s="252"/>
      <c r="P141" s="41"/>
      <c r="Q141" s="255">
        <f>SUMIFS(BV_Data_An_Prec!$AN:$AN,BV_Data_An_Prec!$AP:$AP,$B141,BV_Data_An_Prec!$AQ:$AQ,$C141,BV_Data_An_Prec!$AR:$AR,$L$2)</f>
        <v>0</v>
      </c>
      <c r="R141" s="252"/>
      <c r="S141" s="275">
        <f t="shared" si="49"/>
        <v>5418.53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6643.42</v>
      </c>
      <c r="M142" s="245"/>
      <c r="N142" s="295">
        <f t="shared" si="45"/>
        <v>6643.42</v>
      </c>
      <c r="O142" s="245"/>
      <c r="P142" s="316"/>
      <c r="Q142" s="247">
        <f>SUMIFS(BV_Data_An_Prec!$AN:$AN,BV_Data_An_Prec!$AP:$AP,$B142,BV_Data_An_Prec!$AQ:$AQ,$C142,BV_Data_An_Prec!$AR:$AR,$L$2)</f>
        <v>0</v>
      </c>
      <c r="R142" s="245"/>
      <c r="S142" s="295">
        <f t="shared" si="49"/>
        <v>6643.42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6236.37</v>
      </c>
      <c r="M145" s="252"/>
      <c r="N145" s="275">
        <f t="shared" si="45"/>
        <v>6236.37</v>
      </c>
      <c r="O145" s="252"/>
      <c r="P145" s="41"/>
      <c r="Q145" s="255">
        <f>SUMIFS(BV_Data_An_Prec!$AN:$AN,BV_Data_An_Prec!$AP:$AP,$B145,BV_Data_An_Prec!$AQ:$AQ,$C145,BV_Data_An_Prec!$AR:$AR,$L$2)</f>
        <v>0</v>
      </c>
      <c r="R145" s="252"/>
      <c r="S145" s="275">
        <f t="shared" si="49"/>
        <v>6236.37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974.37</v>
      </c>
      <c r="M146" s="252"/>
      <c r="N146" s="275">
        <f t="shared" si="45"/>
        <v>974.37</v>
      </c>
      <c r="O146" s="252"/>
      <c r="P146" s="41"/>
      <c r="Q146" s="255">
        <f>SUMIFS(BV_Data_An_Prec!$AN:$AN,BV_Data_An_Prec!$AP:$AP,$B146,BV_Data_An_Prec!$AQ:$AQ,$C146,BV_Data_An_Prec!$AR:$AR,$L$2)</f>
        <v>0</v>
      </c>
      <c r="R146" s="252"/>
      <c r="S146" s="275">
        <f t="shared" si="49"/>
        <v>974.37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2.3462428923110349E-2</v>
      </c>
      <c r="L154" s="306">
        <f>+SUM(L137:L153)</f>
        <v>35715.750000000007</v>
      </c>
      <c r="M154" s="309"/>
      <c r="N154" s="306">
        <f t="shared" si="45"/>
        <v>35715.750000000007</v>
      </c>
      <c r="O154" s="307" t="s">
        <v>115</v>
      </c>
      <c r="P154" s="305" t="e">
        <f>Q154/Q$109</f>
        <v>#DIV/0!</v>
      </c>
      <c r="Q154" s="306">
        <f>+SUM(Q137:Q153)</f>
        <v>0</v>
      </c>
      <c r="R154" s="309"/>
      <c r="S154" s="306">
        <f t="shared" si="49"/>
        <v>35715.750000000007</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0.35728524947839174</v>
      </c>
      <c r="L156" s="306">
        <f>L123+L136+L154</f>
        <v>543878.5</v>
      </c>
      <c r="M156" s="309"/>
      <c r="N156" s="318">
        <f t="shared" ref="N156:N163" si="50">L156-F156</f>
        <v>543878.5</v>
      </c>
      <c r="O156" s="307" t="s">
        <v>115</v>
      </c>
      <c r="P156" s="305" t="e">
        <f>Q156/Q$109</f>
        <v>#DIV/0!</v>
      </c>
      <c r="Q156" s="306">
        <f>Q123+Q136+Q154</f>
        <v>0</v>
      </c>
      <c r="R156" s="309"/>
      <c r="S156" s="318">
        <f t="shared" ref="S156:S163" si="51">L156-Q156</f>
        <v>543878.5</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978374.37999999919</v>
      </c>
      <c r="M166" s="330"/>
      <c r="N166" s="333">
        <f>L166-F166</f>
        <v>978374.37999999919</v>
      </c>
      <c r="O166" s="330"/>
      <c r="P166" s="332"/>
      <c r="Q166" s="333">
        <f>Q109-Q156+Q164</f>
        <v>0</v>
      </c>
      <c r="R166" s="330"/>
      <c r="S166" s="333">
        <f>L166-Q166</f>
        <v>978374.37999999919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Octobre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7093</v>
      </c>
      <c r="K173" s="253">
        <f>-SUMIFS(BV_Data_An_Cour!$AN:$AN,BV_Data_An_Cour!$AS:$AS,"Oui",BV_Data_An_Cour!$AP:$AP,$B173,BV_Data_An_Cour!$AQ:$AQ,$C173)</f>
        <v>990227.51</v>
      </c>
      <c r="L173" s="255">
        <f>-SUMIFS(BV_Data_An_Cour!$AN:$AN,BV_Data_An_Cour!$AP:$AP,$B173,BV_Data_An_Cour!$AQ:$AQ,$C173,BV_Data_An_Cour!$AR:$AR,$L$2)</f>
        <v>799103.59</v>
      </c>
      <c r="M173" s="291" t="e">
        <f>(K173-E173)/E173</f>
        <v>#DIV/0!</v>
      </c>
      <c r="N173" s="275">
        <f>L173-F173</f>
        <v>799103.59</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799103.59</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0.80698989063634474</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139.60630339771606</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2916</v>
      </c>
      <c r="K176" s="270">
        <f>-SUMIFS(BV_Data_An_Cour!$AN:$AN,BV_Data_An_Cour!$AS:$AS,"Oui",BV_Data_An_Cour!$AP:$AP,$B176,BV_Data_An_Cour!$AQ:$AQ,$C176)</f>
        <v>511217.31</v>
      </c>
      <c r="L176" s="255">
        <f>-SUMIFS(BV_Data_An_Cour!$AN:$AN,BV_Data_An_Cour!$AP:$AP,$B176,BV_Data_An_Cour!$AQ:$AQ,$C176,BV_Data_An_Cour!$AR:$AR,$L$2)</f>
        <v>367285.67</v>
      </c>
      <c r="M176" s="291" t="e">
        <f>(K176-E176)/E176</f>
        <v>#DIV/0!</v>
      </c>
      <c r="N176" s="315">
        <f>L176-F176</f>
        <v>367285.67</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367285.67</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0.71845311732499817</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175.31457818930042</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1439</v>
      </c>
      <c r="K179" s="270">
        <f>-SUMIFS(BV_Data_An_Cour!$AN:$AN,BV_Data_An_Cour!$AS:$AS,"Oui",BV_Data_An_Cour!$AP:$AP,$B179,BV_Data_An_Cour!$AQ:$AQ,$C179)</f>
        <v>227263.58</v>
      </c>
      <c r="L179" s="255">
        <f>-SUMIFS(BV_Data_An_Cour!$AN:$AN,BV_Data_An_Cour!$AP:$AP,$B179,BV_Data_An_Cour!$AQ:$AQ,$C179,BV_Data_An_Cour!$AR:$AR,$L$2)</f>
        <v>182100.46</v>
      </c>
      <c r="M179" s="291" t="e">
        <f>(K179-E179)/E179</f>
        <v>#DIV/0!</v>
      </c>
      <c r="N179" s="275">
        <f>L179-F179</f>
        <v>182100.46</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182100.46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0.80127427368696735</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157.93160528144543</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-25522.63</v>
      </c>
      <c r="M185" s="371"/>
      <c r="N185" s="275">
        <f>L185-F185</f>
        <v>-25522.63</v>
      </c>
      <c r="O185" s="276"/>
      <c r="P185" s="290"/>
      <c r="Q185" s="290">
        <f>-SUMIFS(BV_Data_An_Prec!$AN:$AN,BV_Data_An_Prec!$AP:$AP,$B185,BV_Data_An_Prec!$AQ:$AQ,$C185,BV_Data_An_Prec!$AR:$AR,$L$2)</f>
        <v>0</v>
      </c>
      <c r="R185" s="377"/>
      <c r="S185" s="275">
        <f t="shared" ref="S185:S186" si="53">L185-Q185</f>
        <v>-25522.63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11448</v>
      </c>
      <c r="K186" s="379">
        <f t="shared" si="56"/>
        <v>1728708.4000000001</v>
      </c>
      <c r="L186" s="380">
        <f t="shared" si="56"/>
        <v>1322967.0900000001</v>
      </c>
      <c r="M186" s="382" t="e">
        <f>(K186-E186)/E186</f>
        <v>#DIV/0!</v>
      </c>
      <c r="N186" s="380">
        <f>L186-F186</f>
        <v>1322967.0900000001</v>
      </c>
      <c r="O186" s="381">
        <f t="shared" ref="O186:Q186" si="57">O173+O176+O179+O182+O185</f>
        <v>0</v>
      </c>
      <c r="P186" s="379">
        <f t="shared" si="57"/>
        <v>0</v>
      </c>
      <c r="Q186" s="380">
        <f t="shared" si="57"/>
        <v>0</v>
      </c>
      <c r="R186" s="263">
        <f>IF(O186=0,0,J186/O186)</f>
        <v>0</v>
      </c>
      <c r="S186" s="380">
        <f t="shared" si="53"/>
        <v>1322967.0900000001</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151.00527603074775</v>
      </c>
      <c r="L187" s="264">
        <f>IF(L186=0,0,L186/K186)</f>
        <v>0.76529222048090928</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2578</v>
      </c>
      <c r="K189" s="253">
        <f>-SUMIFS(BV_Data_An_Cour!$AN:$AN,BV_Data_An_Cour!$AS:$AS,"Oui",BV_Data_An_Cour!$AP:$AP,$B189,BV_Data_An_Cour!$AQ:$AQ,$C189)</f>
        <v>459367.53</v>
      </c>
      <c r="L189" s="255">
        <f>-SUMIFS(BV_Data_An_Cour!$AN:$AN,BV_Data_An_Cour!$AP:$AP,$B189,BV_Data_An_Cour!$AQ:$AQ,$C189,BV_Data_An_Cour!$AR:$AR,$L$2)</f>
        <v>62903.580000000016</v>
      </c>
      <c r="M189" s="291">
        <f>IF(E189=0,0,(K189-E189)/E189)</f>
        <v>0</v>
      </c>
      <c r="N189" s="275">
        <f>L189-F189</f>
        <v>62903.580000000016</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62903.580000000016</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0.13693518999917129</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2188075.9300000002</v>
      </c>
      <c r="L195" s="280">
        <f t="shared" si="59"/>
        <v>1385870.6700000002</v>
      </c>
      <c r="M195" s="397" t="e">
        <f>L196-F196</f>
        <v>#DIV/0!</v>
      </c>
      <c r="N195" s="280">
        <f>L195-F195</f>
        <v>1385870.6700000002</v>
      </c>
      <c r="O195" s="281"/>
      <c r="P195" s="278">
        <f t="shared" ref="P195:Q195" si="60">P186+P189+P192</f>
        <v>0</v>
      </c>
      <c r="Q195" s="280">
        <f t="shared" si="60"/>
        <v>0</v>
      </c>
      <c r="R195" s="397" t="e">
        <f>L196-Q196</f>
        <v>#DIV/0!</v>
      </c>
      <c r="S195" s="280">
        <f>L195-Q195</f>
        <v>1385870.6700000002</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0.63337412152785766</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73936.740000000005</v>
      </c>
      <c r="M199" s="252"/>
      <c r="N199" s="275">
        <f t="shared" ref="N199:N230" si="61">L199-F199</f>
        <v>73936.740000000005</v>
      </c>
      <c r="O199" s="252"/>
      <c r="P199" s="41"/>
      <c r="Q199" s="255">
        <f>SUMIFS(BV_Data_An_Prec!$AN:$AN,BV_Data_An_Prec!$AP:$AP,$B199,BV_Data_An_Prec!$AQ:$AQ,$C199,BV_Data_An_Prec!$AR:$AR,$L$2)</f>
        <v>0</v>
      </c>
      <c r="R199" s="252"/>
      <c r="S199" s="255">
        <f t="shared" ref="S199:S230" si="62">L199-Q199</f>
        <v>73936.740000000005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369872.95</v>
      </c>
      <c r="M201" s="240"/>
      <c r="N201" s="315">
        <f t="shared" si="61"/>
        <v>369872.95</v>
      </c>
      <c r="O201" s="240"/>
      <c r="P201" s="313"/>
      <c r="Q201" s="271">
        <f>SUMIFS(BV_Data_An_Prec!$AN:$AN,BV_Data_An_Prec!$AP:$AP,$B201,BV_Data_An_Prec!$AQ:$AQ,$C201,BV_Data_An_Prec!$AR:$AR,$L$2)</f>
        <v>0</v>
      </c>
      <c r="R201" s="240"/>
      <c r="S201" s="315">
        <f t="shared" si="62"/>
        <v>369872.95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96444.11</v>
      </c>
      <c r="M206" s="252"/>
      <c r="N206" s="275">
        <f t="shared" si="61"/>
        <v>96444.11</v>
      </c>
      <c r="O206" s="252"/>
      <c r="P206" s="41"/>
      <c r="Q206" s="255">
        <f>SUMIFS(BV_Data_An_Prec!$AN:$AN,BV_Data_An_Prec!$AP:$AP,$B206,BV_Data_An_Prec!$AQ:$AQ,$C206,BV_Data_An_Prec!$AR:$AR,$L$2)</f>
        <v>0</v>
      </c>
      <c r="R206" s="252"/>
      <c r="S206" s="275">
        <f t="shared" si="62"/>
        <v>96444.11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136053.34</v>
      </c>
      <c r="M207" s="240"/>
      <c r="N207" s="315">
        <f t="shared" si="61"/>
        <v>136053.34</v>
      </c>
      <c r="O207" s="240"/>
      <c r="P207" s="313"/>
      <c r="Q207" s="271">
        <f>SUMIFS(BV_Data_An_Prec!$AN:$AN,BV_Data_An_Prec!$AP:$AP,$B207,BV_Data_An_Prec!$AQ:$AQ,$C207,BV_Data_An_Prec!$AR:$AR,$L$2)</f>
        <v>0</v>
      </c>
      <c r="R207" s="240"/>
      <c r="S207" s="315">
        <f t="shared" si="62"/>
        <v>136053.34</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13161.88</v>
      </c>
      <c r="M208" s="252"/>
      <c r="N208" s="275">
        <f t="shared" si="61"/>
        <v>13161.88</v>
      </c>
      <c r="O208" s="252"/>
      <c r="P208" s="41"/>
      <c r="Q208" s="255">
        <f>SUMIFS(BV_Data_An_Prec!$AN:$AN,BV_Data_An_Prec!$AP:$AP,$B208,BV_Data_An_Prec!$AQ:$AQ,$C208,BV_Data_An_Prec!$AR:$AR,$L$2)</f>
        <v>0</v>
      </c>
      <c r="R208" s="252"/>
      <c r="S208" s="275">
        <f t="shared" si="62"/>
        <v>13161.88</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0.49749881783702077</v>
      </c>
      <c r="L211" s="306">
        <f>+SUM(L199:L210)</f>
        <v>689469.02</v>
      </c>
      <c r="M211" s="353"/>
      <c r="N211" s="318">
        <f t="shared" si="61"/>
        <v>689469.02</v>
      </c>
      <c r="O211" s="307" t="s">
        <v>171</v>
      </c>
      <c r="P211" s="305" t="e">
        <f>Q211/Q$195</f>
        <v>#DIV/0!</v>
      </c>
      <c r="Q211" s="306">
        <f>+SUM(Q199:Q210)</f>
        <v>0</v>
      </c>
      <c r="R211" s="353"/>
      <c r="S211" s="318">
        <f t="shared" si="62"/>
        <v>689469.02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-15458.86</v>
      </c>
      <c r="M214" s="245"/>
      <c r="N214" s="295">
        <f t="shared" si="61"/>
        <v>-15458.86</v>
      </c>
      <c r="O214" s="245"/>
      <c r="P214" s="316"/>
      <c r="Q214" s="255">
        <f>SUMIFS(BV_Data_An_Prec!$AN:$AN,BV_Data_An_Prec!$AP:$AP,$B214,BV_Data_An_Prec!$AQ:$AQ,$C214,BV_Data_An_Prec!$AR:$AR,$L$2)</f>
        <v>0</v>
      </c>
      <c r="R214" s="245"/>
      <c r="S214" s="295">
        <f t="shared" si="62"/>
        <v>-15458.86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15867.34</v>
      </c>
      <c r="M215" s="252"/>
      <c r="N215" s="275">
        <f t="shared" si="61"/>
        <v>15867.34</v>
      </c>
      <c r="O215" s="252"/>
      <c r="P215" s="41"/>
      <c r="Q215" s="271">
        <f>SUMIFS(BV_Data_An_Prec!$AN:$AN,BV_Data_An_Prec!$AP:$AP,$B215,BV_Data_An_Prec!$AQ:$AQ,$C215,BV_Data_An_Prec!$AR:$AR,$L$2)</f>
        <v>0</v>
      </c>
      <c r="R215" s="252"/>
      <c r="S215" s="275">
        <f t="shared" si="62"/>
        <v>15867.34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28453.809999999998</v>
      </c>
      <c r="M216" s="252"/>
      <c r="N216" s="275">
        <f t="shared" si="61"/>
        <v>28453.809999999998</v>
      </c>
      <c r="O216" s="252"/>
      <c r="P216" s="41"/>
      <c r="Q216" s="255">
        <f>SUMIFS(BV_Data_An_Prec!$AN:$AN,BV_Data_An_Prec!$AP:$AP,$B216,BV_Data_An_Prec!$AQ:$AQ,$C216,BV_Data_An_Prec!$AR:$AR,$L$2)</f>
        <v>0</v>
      </c>
      <c r="R216" s="252"/>
      <c r="S216" s="275">
        <f t="shared" si="62"/>
        <v>28453.809999999998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12252.14</v>
      </c>
      <c r="M217" s="245"/>
      <c r="N217" s="295">
        <f t="shared" si="61"/>
        <v>12252.14</v>
      </c>
      <c r="O217" s="245"/>
      <c r="P217" s="316"/>
      <c r="Q217" s="255">
        <f>SUMIFS(BV_Data_An_Prec!$AN:$AN,BV_Data_An_Prec!$AP:$AP,$B217,BV_Data_An_Prec!$AQ:$AQ,$C217,BV_Data_An_Prec!$AR:$AR,$L$2)</f>
        <v>0</v>
      </c>
      <c r="R217" s="245"/>
      <c r="S217" s="295">
        <f t="shared" si="62"/>
        <v>12252.14</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48428.06</v>
      </c>
      <c r="M218" s="252"/>
      <c r="N218" s="275">
        <f t="shared" si="61"/>
        <v>48428.06</v>
      </c>
      <c r="O218" s="252"/>
      <c r="P218" s="41"/>
      <c r="Q218" s="271">
        <f>SUMIFS(BV_Data_An_Prec!$AN:$AN,BV_Data_An_Prec!$AP:$AP,$B218,BV_Data_An_Prec!$AQ:$AQ,$C218,BV_Data_An_Prec!$AR:$AR,$L$2)</f>
        <v>0</v>
      </c>
      <c r="R218" s="252"/>
      <c r="S218" s="275">
        <f t="shared" si="62"/>
        <v>48428.06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17533.41</v>
      </c>
      <c r="M220" s="252"/>
      <c r="N220" s="275">
        <f t="shared" si="61"/>
        <v>17533.41</v>
      </c>
      <c r="O220" s="252"/>
      <c r="P220" s="41"/>
      <c r="Q220" s="255">
        <f>SUMIFS(BV_Data_An_Prec!$AN:$AN,BV_Data_An_Prec!$AP:$AP,$B220,BV_Data_An_Prec!$AQ:$AQ,$C220,BV_Data_An_Prec!$AR:$AR,$L$2)</f>
        <v>0</v>
      </c>
      <c r="R220" s="252"/>
      <c r="S220" s="275">
        <f t="shared" si="62"/>
        <v>17533.41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7619.14</v>
      </c>
      <c r="M221" s="252"/>
      <c r="N221" s="275">
        <f t="shared" si="61"/>
        <v>7619.14</v>
      </c>
      <c r="O221" s="252"/>
      <c r="P221" s="41"/>
      <c r="Q221" s="255">
        <f>SUMIFS(BV_Data_An_Prec!$AN:$AN,BV_Data_An_Prec!$AP:$AP,$B221,BV_Data_An_Prec!$AQ:$AQ,$C221,BV_Data_An_Prec!$AR:$AR,$L$2)</f>
        <v>0</v>
      </c>
      <c r="R221" s="252"/>
      <c r="S221" s="275">
        <f t="shared" si="62"/>
        <v>7619.14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1169.81</v>
      </c>
      <c r="M222" s="252"/>
      <c r="N222" s="275">
        <f t="shared" si="61"/>
        <v>1169.81</v>
      </c>
      <c r="O222" s="252"/>
      <c r="P222" s="41"/>
      <c r="Q222" s="255">
        <f>SUMIFS(BV_Data_An_Prec!$AN:$AN,BV_Data_An_Prec!$AP:$AP,$B222,BV_Data_An_Prec!$AQ:$AQ,$C222,BV_Data_An_Prec!$AR:$AR,$L$2)</f>
        <v>0</v>
      </c>
      <c r="R222" s="252"/>
      <c r="S222" s="275">
        <f t="shared" si="62"/>
        <v>1169.81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1242.9000000000001</v>
      </c>
      <c r="M223" s="252"/>
      <c r="N223" s="275">
        <f t="shared" si="61"/>
        <v>1242.9000000000001</v>
      </c>
      <c r="O223" s="252"/>
      <c r="P223" s="41"/>
      <c r="Q223" s="255">
        <f>SUMIFS(BV_Data_An_Prec!$AN:$AN,BV_Data_An_Prec!$AP:$AP,$B223,BV_Data_An_Prec!$AQ:$AQ,$C223,BV_Data_An_Prec!$AR:$AR,$L$2)</f>
        <v>0</v>
      </c>
      <c r="R223" s="252"/>
      <c r="S223" s="275">
        <f t="shared" si="62"/>
        <v>1242.9000000000001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4036.5</v>
      </c>
      <c r="M224" s="252"/>
      <c r="N224" s="275">
        <f t="shared" si="61"/>
        <v>4036.5</v>
      </c>
      <c r="O224" s="252"/>
      <c r="P224" s="41"/>
      <c r="Q224" s="255">
        <f>SUMIFS(BV_Data_An_Prec!$AN:$AN,BV_Data_An_Prec!$AP:$AP,$B224,BV_Data_An_Prec!$AQ:$AQ,$C224,BV_Data_An_Prec!$AR:$AR,$L$2)</f>
        <v>0</v>
      </c>
      <c r="R224" s="252"/>
      <c r="S224" s="275">
        <f t="shared" si="62"/>
        <v>4036.5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10251.459999999999</v>
      </c>
      <c r="M225" s="252"/>
      <c r="N225" s="275">
        <f t="shared" si="61"/>
        <v>10251.459999999999</v>
      </c>
      <c r="O225" s="252"/>
      <c r="P225" s="41"/>
      <c r="Q225" s="255">
        <f>SUMIFS(BV_Data_An_Prec!$AN:$AN,BV_Data_An_Prec!$AP:$AP,$B225,BV_Data_An_Prec!$AQ:$AQ,$C225,BV_Data_An_Prec!$AR:$AR,$L$2)</f>
        <v>0</v>
      </c>
      <c r="R225" s="252"/>
      <c r="S225" s="275">
        <f t="shared" si="62"/>
        <v>10251.459999999999</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9.6688394451698703E-2</v>
      </c>
      <c r="L230" s="306">
        <f>+SUM(L212:L229)</f>
        <v>133997.60999999999</v>
      </c>
      <c r="M230" s="309"/>
      <c r="N230" s="306">
        <f t="shared" si="61"/>
        <v>133997.60999999999</v>
      </c>
      <c r="O230" s="307" t="s">
        <v>171</v>
      </c>
      <c r="P230" s="305" t="e">
        <f>Q230/Q$195</f>
        <v>#DIV/0!</v>
      </c>
      <c r="Q230" s="306">
        <f>+SUM(Q212:Q229)</f>
        <v>0</v>
      </c>
      <c r="R230" s="309"/>
      <c r="S230" s="306">
        <f t="shared" si="62"/>
        <v>133997.60999999999</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0.59418721228871951</v>
      </c>
      <c r="L232" s="306">
        <f>L211+L230</f>
        <v>823466.63</v>
      </c>
      <c r="M232" s="309"/>
      <c r="N232" s="318">
        <f>L232-F232</f>
        <v>823466.63</v>
      </c>
      <c r="O232" s="307" t="s">
        <v>115</v>
      </c>
      <c r="P232" s="305" t="e">
        <f>Q232/Q$195</f>
        <v>#DIV/0!</v>
      </c>
      <c r="Q232" s="306">
        <f>Q211+Q230</f>
        <v>0</v>
      </c>
      <c r="R232" s="309"/>
      <c r="S232" s="318">
        <f>L232-Q232</f>
        <v>823466.63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562404.04000000015</v>
      </c>
      <c r="M234" s="330"/>
      <c r="N234" s="333">
        <f>L234-F234</f>
        <v>562404.04000000015</v>
      </c>
      <c r="O234" s="330"/>
      <c r="P234" s="332"/>
      <c r="Q234" s="333">
        <f>Q195-Q232</f>
        <v>0</v>
      </c>
      <c r="R234" s="330"/>
      <c r="S234" s="333">
        <f>L234-Q234</f>
        <v>562404.04000000015</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Octobre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Octobre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691191.52</v>
      </c>
      <c r="K296" s="351">
        <f t="shared" ref="K296:K305" si="71">IF(J296&lt;=0,0,L296/J296)</f>
        <v>0.35199514600526349</v>
      </c>
      <c r="L296" s="275">
        <f>-SUMIFS(BV_Data_An_Cour!$AN:$AN,BV_Data_An_Cour!$AP:$AP,$B296,BV_Data_An_Cour!$AQ:$AQ,$C296,BV_Data_An_Cour!$AR:$AR,$L$2)</f>
        <v>243296.06</v>
      </c>
      <c r="M296" s="291" t="e">
        <f t="shared" ref="M296:M302" si="72">(+J296-D296)/D296</f>
        <v>#DIV/0!</v>
      </c>
      <c r="N296" s="275">
        <f t="shared" ref="N296:N305" si="73">L296-F296</f>
        <v>243296.06</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243296.06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1129376.45</v>
      </c>
      <c r="K298" s="351">
        <f t="shared" si="71"/>
        <v>0.19693170510151856</v>
      </c>
      <c r="L298" s="275">
        <f>-SUMIFS(BV_Data_An_Cour!$AN:$AN,BV_Data_An_Cour!$AP:$AP,$B298,BV_Data_An_Cour!$AQ:$AQ,$C298,BV_Data_An_Cour!$AR:$AR,$L$2)</f>
        <v>222410.02999999991</v>
      </c>
      <c r="M298" s="291" t="e">
        <f t="shared" si="72"/>
        <v>#DIV/0!</v>
      </c>
      <c r="N298" s="275">
        <f t="shared" si="73"/>
        <v>222410.02999999991</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222410.02999999991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88079.85</v>
      </c>
      <c r="K299" s="351">
        <f t="shared" si="71"/>
        <v>0.30595840024704857</v>
      </c>
      <c r="L299" s="275">
        <f>-SUMIFS(BV_Data_An_Cour!$AN:$AN,BV_Data_An_Cour!$AP:$AP,$B299,BV_Data_An_Cour!$AQ:$AQ,$C299,BV_Data_An_Cour!$AR:$AR,$L$2)</f>
        <v>26948.770000000004</v>
      </c>
      <c r="M299" s="291" t="e">
        <f t="shared" si="72"/>
        <v>#DIV/0!</v>
      </c>
      <c r="N299" s="275">
        <f t="shared" si="73"/>
        <v>26948.770000000004</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26948.770000000004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280892.96000000002</v>
      </c>
      <c r="K300" s="351">
        <f t="shared" si="71"/>
        <v>0.25115157745498506</v>
      </c>
      <c r="L300" s="275">
        <f>-SUMIFS(BV_Data_An_Cour!$AN:$AN,BV_Data_An_Cour!$AP:$AP,$B300,BV_Data_An_Cour!$AQ:$AQ,$C300,BV_Data_An_Cour!$AR:$AR,$L$2)</f>
        <v>70546.710000000021</v>
      </c>
      <c r="M300" s="291" t="e">
        <f t="shared" si="72"/>
        <v>#DIV/0!</v>
      </c>
      <c r="N300" s="275">
        <f t="shared" si="73"/>
        <v>70546.710000000021</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70546.710000000021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3440713.44</v>
      </c>
      <c r="K301" s="351">
        <f t="shared" si="71"/>
        <v>0.17686060191051536</v>
      </c>
      <c r="L301" s="275">
        <f>-SUMIFS(BV_Data_An_Cour!$AN:$AN,BV_Data_An_Cour!$AP:$AP,$B301,BV_Data_An_Cour!$AQ:$AQ,$C301,BV_Data_An_Cour!$AR:$AR,$L$2)</f>
        <v>608526.64999999991</v>
      </c>
      <c r="M301" s="291" t="e">
        <f t="shared" si="72"/>
        <v>#DIV/0!</v>
      </c>
      <c r="N301" s="275">
        <f t="shared" si="73"/>
        <v>608526.64999999991</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608526.64999999991</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118994.79</v>
      </c>
      <c r="M303" s="291"/>
      <c r="N303" s="275">
        <f t="shared" si="73"/>
        <v>118994.79</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118994.79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6370.53</v>
      </c>
      <c r="M304" s="291"/>
      <c r="N304" s="275">
        <f t="shared" si="73"/>
        <v>6370.53</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6370.53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5630254.2200000007</v>
      </c>
      <c r="K305" s="405">
        <f t="shared" si="71"/>
        <v>0.23037921367607442</v>
      </c>
      <c r="L305" s="390">
        <f>SUM(L296:L304)</f>
        <v>1297093.5399999998</v>
      </c>
      <c r="M305" s="406" t="e">
        <f>(+J305-D305)/D305</f>
        <v>#DIV/0!</v>
      </c>
      <c r="N305" s="390">
        <f t="shared" si="73"/>
        <v>1297093.5399999998</v>
      </c>
      <c r="O305" s="388">
        <f t="shared" ref="O305" si="79">SUM(O296:O304)</f>
        <v>0</v>
      </c>
      <c r="P305" s="405">
        <f t="shared" si="74"/>
        <v>0</v>
      </c>
      <c r="Q305" s="390">
        <f>SUM(Q296:Q304)</f>
        <v>0</v>
      </c>
      <c r="R305" s="406">
        <f t="shared" si="75"/>
        <v>0</v>
      </c>
      <c r="S305" s="390">
        <f t="shared" si="76"/>
        <v>1297093.5399999998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459383.74</v>
      </c>
      <c r="K308" s="351">
        <f t="shared" ref="K308:K310" si="81">IF(J308&lt;=0,0,L308/J308)</f>
        <v>0.21872023594043624</v>
      </c>
      <c r="L308" s="315">
        <f>-SUMIFS(BV_Data_An_Cour!$AN:$AN,BV_Data_An_Cour!$AP:$AP,$B308,BV_Data_An_Cour!$AQ:$AQ,$C308,BV_Data_An_Cour!$AR:$AR,$L$2)</f>
        <v>100476.52000000002</v>
      </c>
      <c r="M308" s="291" t="e">
        <f>(+J308-D308)/D308</f>
        <v>#DIV/0!</v>
      </c>
      <c r="N308" s="275">
        <f>L308-F308</f>
        <v>100476.52000000002</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100476.52000000002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204410.63</v>
      </c>
      <c r="K309" s="351">
        <f t="shared" si="81"/>
        <v>0.24292342330729083</v>
      </c>
      <c r="L309" s="295">
        <f>-SUMIFS(BV_Data_An_Cour!$AN:$AN,BV_Data_An_Cour!$AP:$AP,$B309,BV_Data_An_Cour!$AQ:$AQ,$C309,BV_Data_An_Cour!$AR:$AR,$L$2)</f>
        <v>49656.130000000005</v>
      </c>
      <c r="M309" s="291" t="e">
        <f>(+J309-D309)/D309</f>
        <v>#DIV/0!</v>
      </c>
      <c r="N309" s="275">
        <f>L309-F309</f>
        <v>49656.130000000005</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49656.130000000005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6294048.5900000008</v>
      </c>
      <c r="K310" s="405">
        <f t="shared" si="81"/>
        <v>0.22993565577160563</v>
      </c>
      <c r="L310" s="390">
        <f>L305+L308+L309</f>
        <v>1447226.19</v>
      </c>
      <c r="M310" s="406" t="e">
        <f>(+J310-D310)/D310</f>
        <v>#DIV/0!</v>
      </c>
      <c r="N310" s="390">
        <f>L310-F310</f>
        <v>1447226.19</v>
      </c>
      <c r="O310" s="391">
        <f t="shared" ref="O310" si="87">O305+O308+O309</f>
        <v>0</v>
      </c>
      <c r="P310" s="405">
        <f t="shared" si="82"/>
        <v>0</v>
      </c>
      <c r="Q310" s="390">
        <f>Q305+Q308+Q309</f>
        <v>0</v>
      </c>
      <c r="R310" s="406">
        <f t="shared" si="83"/>
        <v>0</v>
      </c>
      <c r="S310" s="390">
        <f t="shared" si="84"/>
        <v>1447226.19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6294048.5900000008</v>
      </c>
      <c r="K315" s="408">
        <f>IF(J315&lt;=0,0,L315/J315)</f>
        <v>0.22993565577160563</v>
      </c>
      <c r="L315" s="280">
        <f>L310+L313</f>
        <v>1447226.19</v>
      </c>
      <c r="M315" s="409" t="e">
        <f>(+J315-D315)/D315</f>
        <v>#DIV/0!</v>
      </c>
      <c r="N315" s="410">
        <f>L315-F315</f>
        <v>1447226.19</v>
      </c>
      <c r="O315" s="281">
        <f t="shared" ref="O315" si="90">O310+O313</f>
        <v>0</v>
      </c>
      <c r="P315" s="408">
        <f>IF(O315&lt;=0,0,Q315/O315)</f>
        <v>0</v>
      </c>
      <c r="Q315" s="280">
        <f>Q310+Q313</f>
        <v>0</v>
      </c>
      <c r="R315" s="409">
        <f>IF(O315=0,0,(J315-O315)/O315)</f>
        <v>0</v>
      </c>
      <c r="S315" s="410">
        <f>L315-Q315</f>
        <v>1447226.19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54618.25</v>
      </c>
      <c r="M319" s="252"/>
      <c r="N319" s="275">
        <f t="shared" ref="N319:N349" si="91">L319-F319</f>
        <v>54618.25</v>
      </c>
      <c r="O319" s="252"/>
      <c r="P319" s="41"/>
      <c r="Q319" s="255">
        <f>SUMIFS(BV_Data_An_Prec!$AN:$AN,BV_Data_An_Prec!$AP:$AP,$B319,BV_Data_An_Prec!$AQ:$AQ,$C319,BV_Data_An_Prec!$AR:$AR,$L$2)</f>
        <v>0</v>
      </c>
      <c r="R319" s="252"/>
      <c r="S319" s="255">
        <f t="shared" ref="S319:S349" si="92">L319-Q319</f>
        <v>54618.25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194401.64</v>
      </c>
      <c r="M321" s="240"/>
      <c r="N321" s="315">
        <f t="shared" si="91"/>
        <v>194401.64</v>
      </c>
      <c r="O321" s="240"/>
      <c r="P321" s="313"/>
      <c r="Q321" s="271">
        <f>SUMIFS(BV_Data_An_Prec!$AN:$AN,BV_Data_An_Prec!$AP:$AP,$B321,BV_Data_An_Prec!$AQ:$AQ,$C321,BV_Data_An_Prec!$AR:$AR,$L$2)</f>
        <v>0</v>
      </c>
      <c r="R321" s="240"/>
      <c r="S321" s="315">
        <f t="shared" si="92"/>
        <v>194401.64</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25881.79</v>
      </c>
      <c r="M326" s="252"/>
      <c r="N326" s="275">
        <f t="shared" si="91"/>
        <v>25881.79</v>
      </c>
      <c r="O326" s="252"/>
      <c r="P326" s="41"/>
      <c r="Q326" s="255">
        <f>SUMIFS(BV_Data_An_Prec!$AN:$AN,BV_Data_An_Prec!$AP:$AP,$B326,BV_Data_An_Prec!$AQ:$AQ,$C326,BV_Data_An_Prec!$AR:$AR,$L$2)</f>
        <v>0</v>
      </c>
      <c r="R326" s="252"/>
      <c r="S326" s="275">
        <f t="shared" si="92"/>
        <v>25881.79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35724.47</v>
      </c>
      <c r="M327" s="240"/>
      <c r="N327" s="315">
        <f t="shared" si="91"/>
        <v>35724.47</v>
      </c>
      <c r="O327" s="240"/>
      <c r="P327" s="313"/>
      <c r="Q327" s="271">
        <f>SUMIFS(BV_Data_An_Prec!$AN:$AN,BV_Data_An_Prec!$AP:$AP,$B327,BV_Data_An_Prec!$AQ:$AQ,$C327,BV_Data_An_Prec!$AR:$AR,$L$2)</f>
        <v>0</v>
      </c>
      <c r="R327" s="240"/>
      <c r="S327" s="315">
        <f t="shared" si="92"/>
        <v>35724.47</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3240.06</v>
      </c>
      <c r="M328" s="252"/>
      <c r="N328" s="275">
        <f t="shared" si="91"/>
        <v>3240.06</v>
      </c>
      <c r="O328" s="252"/>
      <c r="P328" s="41"/>
      <c r="Q328" s="255">
        <f>SUMIFS(BV_Data_An_Prec!$AN:$AN,BV_Data_An_Prec!$AP:$AP,$B328,BV_Data_An_Prec!$AQ:$AQ,$C328,BV_Data_An_Prec!$AR:$AR,$L$2)</f>
        <v>0</v>
      </c>
      <c r="R328" s="252"/>
      <c r="S328" s="275">
        <f t="shared" si="92"/>
        <v>3240.06</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0.2168743297825477</v>
      </c>
      <c r="L331" s="306">
        <f>+SUM(L319:L330)</f>
        <v>313866.21000000002</v>
      </c>
      <c r="M331" s="353"/>
      <c r="N331" s="318">
        <f t="shared" si="91"/>
        <v>313866.21000000002</v>
      </c>
      <c r="O331" s="307" t="s">
        <v>115</v>
      </c>
      <c r="P331" s="305" t="e">
        <f>Q331/Q$315</f>
        <v>#DIV/0!</v>
      </c>
      <c r="Q331" s="306">
        <f>+SUM(Q319:Q330)</f>
        <v>0</v>
      </c>
      <c r="R331" s="353"/>
      <c r="S331" s="318">
        <f t="shared" si="92"/>
        <v>313866.21000000002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157242.60999999999</v>
      </c>
      <c r="M332" s="252"/>
      <c r="N332" s="275">
        <f t="shared" si="91"/>
        <v>157242.60999999999</v>
      </c>
      <c r="O332" s="252"/>
      <c r="P332" s="41"/>
      <c r="Q332" s="255">
        <f>SUMIFS(BV_Data_An_Prec!$AN:$AN,BV_Data_An_Prec!$AP:$AP,$B332,BV_Data_An_Prec!$AQ:$AQ,$C332,BV_Data_An_Prec!$AR:$AR,$L$2)</f>
        <v>0</v>
      </c>
      <c r="R332" s="252"/>
      <c r="S332" s="275">
        <f t="shared" si="92"/>
        <v>157242.60999999999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1418.11</v>
      </c>
      <c r="M334" s="245"/>
      <c r="N334" s="295">
        <f t="shared" si="91"/>
        <v>1418.11</v>
      </c>
      <c r="O334" s="245"/>
      <c r="P334" s="316"/>
      <c r="Q334" s="255">
        <f>SUMIFS(BV_Data_An_Prec!$AN:$AN,BV_Data_An_Prec!$AP:$AP,$B334,BV_Data_An_Prec!$AQ:$AQ,$C334,BV_Data_An_Prec!$AR:$AR,$L$2)</f>
        <v>0</v>
      </c>
      <c r="R334" s="245"/>
      <c r="S334" s="295">
        <f t="shared" si="92"/>
        <v>1418.11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18930.32</v>
      </c>
      <c r="M335" s="252"/>
      <c r="N335" s="275">
        <f t="shared" si="91"/>
        <v>18930.32</v>
      </c>
      <c r="O335" s="252"/>
      <c r="P335" s="41"/>
      <c r="Q335" s="271">
        <f>SUMIFS(BV_Data_An_Prec!$AN:$AN,BV_Data_An_Prec!$AP:$AP,$B335,BV_Data_An_Prec!$AQ:$AQ,$C335,BV_Data_An_Prec!$AR:$AR,$L$2)</f>
        <v>0</v>
      </c>
      <c r="R335" s="252"/>
      <c r="S335" s="275">
        <f t="shared" si="92"/>
        <v>18930.32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9193.74</v>
      </c>
      <c r="M336" s="252"/>
      <c r="N336" s="275">
        <f t="shared" si="91"/>
        <v>9193.74</v>
      </c>
      <c r="O336" s="252"/>
      <c r="P336" s="41"/>
      <c r="Q336" s="255">
        <f>SUMIFS(BV_Data_An_Prec!$AN:$AN,BV_Data_An_Prec!$AP:$AP,$B336,BV_Data_An_Prec!$AQ:$AQ,$C336,BV_Data_An_Prec!$AR:$AR,$L$2)</f>
        <v>0</v>
      </c>
      <c r="R336" s="252"/>
      <c r="S336" s="275">
        <f t="shared" si="92"/>
        <v>9193.74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181072.53999999998</v>
      </c>
      <c r="M337" s="245"/>
      <c r="N337" s="295">
        <f t="shared" si="91"/>
        <v>181072.53999999998</v>
      </c>
      <c r="O337" s="245"/>
      <c r="P337" s="316"/>
      <c r="Q337" s="247">
        <f>SUMIFS(BV_Data_An_Prec!$AN:$AN,BV_Data_An_Prec!$AP:$AP,$B337,BV_Data_An_Prec!$AQ:$AQ,$C337,BV_Data_An_Prec!$AR:$AR,$L$2)</f>
        <v>0</v>
      </c>
      <c r="R337" s="245"/>
      <c r="S337" s="295">
        <f t="shared" si="92"/>
        <v>181072.53999999998</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7174.11</v>
      </c>
      <c r="M341" s="252"/>
      <c r="N341" s="275">
        <f t="shared" si="91"/>
        <v>7174.11</v>
      </c>
      <c r="O341" s="252"/>
      <c r="P341" s="41"/>
      <c r="Q341" s="255">
        <f>SUMIFS(BV_Data_An_Prec!$AN:$AN,BV_Data_An_Prec!$AP:$AP,$B341,BV_Data_An_Prec!$AQ:$AQ,$C341,BV_Data_An_Prec!$AR:$AR,$L$2)</f>
        <v>0</v>
      </c>
      <c r="R341" s="252"/>
      <c r="S341" s="275">
        <f t="shared" si="92"/>
        <v>7174.11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974.37</v>
      </c>
      <c r="M342" s="252"/>
      <c r="N342" s="275">
        <f t="shared" si="91"/>
        <v>974.37</v>
      </c>
      <c r="O342" s="252"/>
      <c r="P342" s="41"/>
      <c r="Q342" s="255">
        <f>SUMIFS(BV_Data_An_Prec!$AN:$AN,BV_Data_An_Prec!$AP:$AP,$B342,BV_Data_An_Prec!$AQ:$AQ,$C342,BV_Data_An_Prec!$AR:$AR,$L$2)</f>
        <v>0</v>
      </c>
      <c r="R342" s="252"/>
      <c r="S342" s="275">
        <f t="shared" si="92"/>
        <v>974.37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204.76</v>
      </c>
      <c r="M344" s="252"/>
      <c r="N344" s="275">
        <f t="shared" si="91"/>
        <v>204.76</v>
      </c>
      <c r="O344" s="252"/>
      <c r="P344" s="41"/>
      <c r="Q344" s="255">
        <f>SUMIFS(BV_Data_An_Prec!$AN:$AN,BV_Data_An_Prec!$AP:$AP,$B344,BV_Data_An_Prec!$AQ:$AQ,$C344,BV_Data_An_Prec!$AR:$AR,$L$2)</f>
        <v>0</v>
      </c>
      <c r="R344" s="252"/>
      <c r="S344" s="275">
        <f t="shared" si="92"/>
        <v>204.76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0.25995284123485907</v>
      </c>
      <c r="L350" s="306">
        <f>+SUM(L332:L349)</f>
        <v>376210.55999999994</v>
      </c>
      <c r="M350" s="309"/>
      <c r="N350" s="306">
        <f>+SUM(N332:N349)</f>
        <v>376210.55999999994</v>
      </c>
      <c r="O350" s="307" t="s">
        <v>115</v>
      </c>
      <c r="P350" s="305" t="e">
        <f>Q350/Q$315</f>
        <v>#DIV/0!</v>
      </c>
      <c r="Q350" s="306">
        <f>+SUM(Q332:Q349)</f>
        <v>0</v>
      </c>
      <c r="R350" s="309"/>
      <c r="S350" s="306">
        <f>+SUM(S332:S349)</f>
        <v>376210.55999999994</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0.47682717101740679</v>
      </c>
      <c r="L352" s="306">
        <f>L331+L350</f>
        <v>690076.77</v>
      </c>
      <c r="M352" s="309"/>
      <c r="N352" s="318">
        <f>L352-F352</f>
        <v>690076.77</v>
      </c>
      <c r="O352" s="307" t="s">
        <v>115</v>
      </c>
      <c r="P352" s="305" t="e">
        <f>Q352/Q$315</f>
        <v>#DIV/0!</v>
      </c>
      <c r="Q352" s="306">
        <f>Q331+Q350</f>
        <v>0</v>
      </c>
      <c r="R352" s="309"/>
      <c r="S352" s="318">
        <f>L352-Q352</f>
        <v>690076.77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757149.41999999993</v>
      </c>
      <c r="M354" s="330"/>
      <c r="N354" s="333">
        <f>L354-F354</f>
        <v>757149.41999999993</v>
      </c>
      <c r="O354" s="330"/>
      <c r="P354" s="332"/>
      <c r="Q354" s="333">
        <f>Q315-Q352</f>
        <v>0</v>
      </c>
      <c r="R354" s="330"/>
      <c r="S354" s="333">
        <f>L354-Q354</f>
        <v>757149.41999999993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Octobre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Octobre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55129583.93999999</v>
      </c>
      <c r="AG407" s="440"/>
      <c r="AH407" s="441"/>
      <c r="AI407" s="442"/>
      <c r="AJ407" s="440"/>
      <c r="AK407" s="441"/>
      <c r="AL407" s="441">
        <f>Q5+Q93+P195+P251+O315+O363</f>
        <v>0</v>
      </c>
      <c r="AM407" s="443"/>
      <c r="AN407" s="441"/>
      <c r="AO407" s="444"/>
      <c r="AP407" s="38"/>
      <c r="AQ407" s="443">
        <v>54204064.640000001</v>
      </c>
      <c r="AR407" s="569">
        <f t="shared" ref="AR407:AR408" si="99">AF407-AQ407</f>
        <v>925519.29999998957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0.12634295150096869</v>
      </c>
      <c r="AE408" s="449"/>
      <c r="AF408" s="449">
        <f>L27+L109+L195+L251+L315+L363</f>
        <v>6965234.3500000015</v>
      </c>
      <c r="AG408" s="448"/>
      <c r="AH408" s="449">
        <f>AF408-Z408</f>
        <v>6965234.3500000015</v>
      </c>
      <c r="AI408" s="450" t="e">
        <f>AH408/Z408</f>
        <v>#DIV/0!</v>
      </c>
      <c r="AJ408" s="473" t="e">
        <f>+AL408/AL407</f>
        <v>#DIV/0!</v>
      </c>
      <c r="AK408" s="449"/>
      <c r="AL408" s="449">
        <f>Q27+Q109+Q195+Q251+Q315+Q363</f>
        <v>0</v>
      </c>
      <c r="AM408" s="451"/>
      <c r="AN408" s="449">
        <f>AF408-AL408</f>
        <v>6965234.3500000015</v>
      </c>
      <c r="AO408" s="452">
        <f>IF(AL408=0,0,AN408/AL408)</f>
        <v>0</v>
      </c>
      <c r="AP408" s="94"/>
      <c r="AQ408" s="451">
        <v>7795760.1900000032</v>
      </c>
      <c r="AR408" s="570">
        <f t="shared" si="99"/>
        <v>-830525.84000000171</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810.33623608017808</v>
      </c>
      <c r="AF410" s="455">
        <f t="shared" ref="AF410:AF419" si="103">+SUMIF($C:$C,$V410,L:L)</f>
        <v>727681.94</v>
      </c>
      <c r="AG410" s="456" t="e">
        <f t="shared" ref="AG410:AG419" si="104">AE410-Y410</f>
        <v>#DIV/0!</v>
      </c>
      <c r="AH410" s="457">
        <f t="shared" ref="AH410:AH419" si="105">AF410-Z410</f>
        <v>727681.94</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727681.94</v>
      </c>
      <c r="AO410" s="464">
        <f t="shared" ref="AO410:AO432" si="110">IF(AL410=0,0,AN410/AL410)</f>
        <v>0</v>
      </c>
      <c r="AP410" s="94"/>
      <c r="AQ410" s="571">
        <v>778277.40999999992</v>
      </c>
      <c r="AR410" s="510">
        <f t="shared" ref="AR410:AR467" si="111">AF410-AQ410</f>
        <v>-50595.469999999972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418.64290645879737</v>
      </c>
      <c r="AF411" s="439">
        <f t="shared" si="103"/>
        <v>375941.33</v>
      </c>
      <c r="AG411" s="440" t="e">
        <f t="shared" si="104"/>
        <v>#DIV/0!</v>
      </c>
      <c r="AH411" s="441">
        <f t="shared" si="105"/>
        <v>375941.33</v>
      </c>
      <c r="AI411" s="468">
        <f t="shared" si="106"/>
        <v>0</v>
      </c>
      <c r="AJ411" s="467"/>
      <c r="AK411" s="466" t="e">
        <f t="shared" si="107"/>
        <v>#DIV/0!</v>
      </c>
      <c r="AL411" s="439">
        <f>SUMIFS(BV_Data_An_Prec!$AN:$AN,BV_Data_An_Prec!$AQ:$AQ,$V411)</f>
        <v>0</v>
      </c>
      <c r="AM411" s="443" t="e">
        <f t="shared" si="108"/>
        <v>#DIV/0!</v>
      </c>
      <c r="AN411" s="441">
        <f t="shared" si="109"/>
        <v>375941.33</v>
      </c>
      <c r="AO411" s="444">
        <f t="shared" si="110"/>
        <v>0</v>
      </c>
      <c r="AP411" s="94"/>
      <c r="AQ411" s="572">
        <v>469053.9</v>
      </c>
      <c r="AR411" s="569">
        <f t="shared" si="111"/>
        <v>-93112.57</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12.71271714922049</v>
      </c>
      <c r="AF412" s="455">
        <f t="shared" si="103"/>
        <v>11416.02</v>
      </c>
      <c r="AG412" s="456" t="e">
        <f t="shared" si="104"/>
        <v>#DIV/0!</v>
      </c>
      <c r="AH412" s="457">
        <f t="shared" si="105"/>
        <v>11416.02</v>
      </c>
      <c r="AI412" s="458">
        <f t="shared" si="106"/>
        <v>0</v>
      </c>
      <c r="AJ412" s="463"/>
      <c r="AK412" s="462" t="e">
        <f t="shared" si="107"/>
        <v>#DIV/0!</v>
      </c>
      <c r="AL412" s="455">
        <f>SUMIFS(BV_Data_An_Prec!$AN:$AN,BV_Data_An_Prec!$AQ:$AQ,$V412)</f>
        <v>0</v>
      </c>
      <c r="AM412" s="459" t="e">
        <f t="shared" si="108"/>
        <v>#DIV/0!</v>
      </c>
      <c r="AN412" s="457">
        <f t="shared" si="109"/>
        <v>11416.02</v>
      </c>
      <c r="AO412" s="464">
        <f t="shared" si="110"/>
        <v>0</v>
      </c>
      <c r="AP412" s="94"/>
      <c r="AQ412" s="571">
        <v>56454.65</v>
      </c>
      <c r="AR412" s="510">
        <f t="shared" si="111"/>
        <v>-45038.630000000005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19.42608017817372</v>
      </c>
      <c r="AF414" s="439">
        <f t="shared" si="103"/>
        <v>17444.62</v>
      </c>
      <c r="AG414" s="440" t="e">
        <f t="shared" si="104"/>
        <v>#DIV/0!</v>
      </c>
      <c r="AH414" s="441">
        <f t="shared" si="105"/>
        <v>17444.62</v>
      </c>
      <c r="AI414" s="468">
        <f t="shared" si="106"/>
        <v>0</v>
      </c>
      <c r="AJ414" s="467"/>
      <c r="AK414" s="466" t="e">
        <f t="shared" si="107"/>
        <v>#DIV/0!</v>
      </c>
      <c r="AL414" s="439">
        <f>SUMIFS(BV_Data_An_Prec!$AN:$AN,BV_Data_An_Prec!$AQ:$AQ,$V414)</f>
        <v>0</v>
      </c>
      <c r="AM414" s="443" t="e">
        <f t="shared" si="108"/>
        <v>#DIV/0!</v>
      </c>
      <c r="AN414" s="441">
        <f t="shared" si="109"/>
        <v>17444.62</v>
      </c>
      <c r="AO414" s="444">
        <f t="shared" si="110"/>
        <v>0</v>
      </c>
      <c r="AP414" s="94"/>
      <c r="AQ414" s="572">
        <v>111419.39000000001</v>
      </c>
      <c r="AR414" s="569">
        <f t="shared" si="111"/>
        <v>-93974.770000000019</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195.1009688195991</v>
      </c>
      <c r="AF415" s="455">
        <f t="shared" si="103"/>
        <v>175200.66999999998</v>
      </c>
      <c r="AG415" s="456" t="e">
        <f t="shared" si="104"/>
        <v>#DIV/0!</v>
      </c>
      <c r="AH415" s="457">
        <f t="shared" si="105"/>
        <v>175200.66999999998</v>
      </c>
      <c r="AI415" s="458">
        <f t="shared" si="106"/>
        <v>0</v>
      </c>
      <c r="AJ415" s="463"/>
      <c r="AK415" s="462" t="e">
        <f t="shared" si="107"/>
        <v>#DIV/0!</v>
      </c>
      <c r="AL415" s="455">
        <f>SUMIFS(BV_Data_An_Prec!$AN:$AN,BV_Data_An_Prec!$AQ:$AQ,$V415)</f>
        <v>0</v>
      </c>
      <c r="AM415" s="459" t="e">
        <f t="shared" si="108"/>
        <v>#DIV/0!</v>
      </c>
      <c r="AN415" s="457">
        <f t="shared" si="109"/>
        <v>175200.66999999998</v>
      </c>
      <c r="AO415" s="464">
        <f t="shared" si="110"/>
        <v>0</v>
      </c>
      <c r="AP415" s="94"/>
      <c r="AQ415" s="571">
        <v>186022.03999999998</v>
      </c>
      <c r="AR415" s="510">
        <f t="shared" si="111"/>
        <v>-10821.369999999995</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198.57763095238093</v>
      </c>
      <c r="AF416" s="455">
        <f t="shared" si="103"/>
        <v>333610.42</v>
      </c>
      <c r="AG416" s="456" t="e">
        <f t="shared" si="104"/>
        <v>#DIV/0!</v>
      </c>
      <c r="AH416" s="457">
        <f t="shared" si="105"/>
        <v>333610.42</v>
      </c>
      <c r="AI416" s="458">
        <f t="shared" si="106"/>
        <v>0</v>
      </c>
      <c r="AJ416" s="463"/>
      <c r="AK416" s="462" t="e">
        <f t="shared" si="107"/>
        <v>#DIV/0!</v>
      </c>
      <c r="AL416" s="455">
        <f>SUMIFS(BV_Data_An_Prec!$AN:$AN,BV_Data_An_Prec!$AQ:$AQ,$V416)</f>
        <v>0</v>
      </c>
      <c r="AM416" s="459" t="e">
        <f t="shared" si="108"/>
        <v>#DIV/0!</v>
      </c>
      <c r="AN416" s="457">
        <f t="shared" si="109"/>
        <v>333610.42</v>
      </c>
      <c r="AO416" s="464">
        <f t="shared" si="110"/>
        <v>0</v>
      </c>
      <c r="AP416" s="94"/>
      <c r="AQ416" s="571">
        <v>67811.08</v>
      </c>
      <c r="AR416" s="510">
        <f t="shared" si="111"/>
        <v>265799.33999999997</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0.23564103051320873</v>
      </c>
      <c r="AE420" s="470"/>
      <c r="AF420" s="472">
        <f>SUM(AF410:AF419)</f>
        <v>1641295</v>
      </c>
      <c r="AG420" s="474"/>
      <c r="AH420" s="475">
        <f t="shared" ref="AH420:AH452" si="114">AF420-Z420</f>
        <v>1641295</v>
      </c>
      <c r="AI420" s="471" t="e">
        <f>AH420/Z420</f>
        <v>#DIV/0!</v>
      </c>
      <c r="AJ420" s="473">
        <f>IF($AL$408=0,0,AL420/$AL$408)</f>
        <v>0</v>
      </c>
      <c r="AK420" s="470"/>
      <c r="AL420" s="472">
        <f>SUM(AL410:AL419)</f>
        <v>0</v>
      </c>
      <c r="AM420" s="476"/>
      <c r="AN420" s="475">
        <f t="shared" si="109"/>
        <v>1641295</v>
      </c>
      <c r="AO420" s="452">
        <f t="shared" si="110"/>
        <v>0</v>
      </c>
      <c r="AP420" s="94"/>
      <c r="AQ420" s="573">
        <v>1672155.7200000002</v>
      </c>
      <c r="AR420" s="574">
        <f t="shared" si="111"/>
        <v>-30860.720000000205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559930.56000000006</v>
      </c>
      <c r="AG422" s="456"/>
      <c r="AH422" s="457">
        <f t="shared" si="114"/>
        <v>559930.56000000006</v>
      </c>
      <c r="AI422" s="458">
        <f t="shared" si="115"/>
        <v>0</v>
      </c>
      <c r="AJ422" s="463"/>
      <c r="AK422" s="462"/>
      <c r="AL422" s="455">
        <f>SUMIFS(BV_Data_An_Prec!$AN:$AN,BV_Data_An_Prec!$AQ:$AQ,$V422)</f>
        <v>0</v>
      </c>
      <c r="AM422" s="459"/>
      <c r="AN422" s="457">
        <f t="shared" si="109"/>
        <v>559930.56000000006</v>
      </c>
      <c r="AO422" s="464">
        <f t="shared" si="110"/>
        <v>0</v>
      </c>
      <c r="AP422" s="94"/>
      <c r="AQ422" s="571">
        <v>480874.87</v>
      </c>
      <c r="AR422" s="510">
        <f t="shared" si="111"/>
        <v>79055.690000000061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719813.76</v>
      </c>
      <c r="AG424" s="456"/>
      <c r="AH424" s="457">
        <f t="shared" si="114"/>
        <v>719813.76</v>
      </c>
      <c r="AI424" s="458">
        <f t="shared" si="115"/>
        <v>0</v>
      </c>
      <c r="AJ424" s="463"/>
      <c r="AK424" s="462"/>
      <c r="AL424" s="455">
        <f>SUMIFS(BV_Data_An_Prec!$AN:$AN,BV_Data_An_Prec!$AQ:$AQ,$V424)</f>
        <v>0</v>
      </c>
      <c r="AM424" s="459"/>
      <c r="AN424" s="457">
        <f t="shared" si="109"/>
        <v>719813.76</v>
      </c>
      <c r="AO424" s="464">
        <f t="shared" si="110"/>
        <v>0</v>
      </c>
      <c r="AP424" s="94"/>
      <c r="AQ424" s="571">
        <v>653651.56000000006</v>
      </c>
      <c r="AR424" s="510">
        <f t="shared" si="111"/>
        <v>66162.199999999953</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226745.92</v>
      </c>
      <c r="AG429" s="440"/>
      <c r="AH429" s="441">
        <f t="shared" si="114"/>
        <v>226745.92</v>
      </c>
      <c r="AI429" s="468">
        <f t="shared" si="115"/>
        <v>0</v>
      </c>
      <c r="AJ429" s="467"/>
      <c r="AK429" s="466"/>
      <c r="AL429" s="439">
        <f>SUMIFS(BV_Data_An_Prec!$AN:$AN,BV_Data_An_Prec!$AQ:$AQ,$V429)</f>
        <v>0</v>
      </c>
      <c r="AM429" s="443"/>
      <c r="AN429" s="441">
        <f t="shared" si="109"/>
        <v>226745.92</v>
      </c>
      <c r="AO429" s="444">
        <f t="shared" si="110"/>
        <v>0</v>
      </c>
      <c r="AP429" s="94"/>
      <c r="AQ429" s="572">
        <v>484984.30000000005</v>
      </c>
      <c r="AR429" s="569">
        <f t="shared" si="111"/>
        <v>-258238.38000000003</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372476.48</v>
      </c>
      <c r="AG430" s="456"/>
      <c r="AH430" s="457">
        <f t="shared" si="114"/>
        <v>372476.48</v>
      </c>
      <c r="AI430" s="458">
        <f t="shared" si="115"/>
        <v>0</v>
      </c>
      <c r="AJ430" s="463"/>
      <c r="AK430" s="462"/>
      <c r="AL430" s="455">
        <f>SUMIFS(BV_Data_An_Prec!$AN:$AN,BV_Data_An_Prec!$AQ:$AQ,$V430)</f>
        <v>0</v>
      </c>
      <c r="AM430" s="459"/>
      <c r="AN430" s="457">
        <f t="shared" si="109"/>
        <v>372476.48</v>
      </c>
      <c r="AO430" s="464">
        <f t="shared" si="110"/>
        <v>0</v>
      </c>
      <c r="AP430" s="94"/>
      <c r="AQ430" s="571">
        <v>452089.25</v>
      </c>
      <c r="AR430" s="510">
        <f t="shared" si="111"/>
        <v>-79612.770000000019</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34685.629999999997</v>
      </c>
      <c r="AG431" s="456"/>
      <c r="AH431" s="457">
        <f t="shared" si="114"/>
        <v>34685.629999999997</v>
      </c>
      <c r="AI431" s="458">
        <f t="shared" si="115"/>
        <v>0</v>
      </c>
      <c r="AJ431" s="463"/>
      <c r="AK431" s="462"/>
      <c r="AL431" s="455">
        <f>SUMIFS(BV_Data_An_Prec!$AN:$AN,BV_Data_An_Prec!$AQ:$AQ,$V431)</f>
        <v>0</v>
      </c>
      <c r="AM431" s="459"/>
      <c r="AN431" s="457">
        <f t="shared" si="109"/>
        <v>34685.629999999997</v>
      </c>
      <c r="AO431" s="464">
        <f t="shared" si="110"/>
        <v>0</v>
      </c>
      <c r="AP431" s="94"/>
      <c r="AQ431" s="571">
        <v>250596.99999999997</v>
      </c>
      <c r="AR431" s="510">
        <f t="shared" si="111"/>
        <v>-215911.36999999997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0.27474342625672021</v>
      </c>
      <c r="AE434" s="478"/>
      <c r="AF434" s="472">
        <f>SUM(AF421:AF433)</f>
        <v>1913652.3499999999</v>
      </c>
      <c r="AG434" s="474"/>
      <c r="AH434" s="475">
        <f t="shared" si="114"/>
        <v>1913652.3499999999</v>
      </c>
      <c r="AI434" s="471" t="e">
        <f>AH434/Z434</f>
        <v>#DIV/0!</v>
      </c>
      <c r="AJ434" s="473">
        <f>IF($AL$408=0,0,AL434/$AL$408)</f>
        <v>0</v>
      </c>
      <c r="AK434" s="478"/>
      <c r="AL434" s="472">
        <f>SUM(AL421:AL433)</f>
        <v>0</v>
      </c>
      <c r="AM434" s="480"/>
      <c r="AN434" s="475">
        <f t="shared" ref="AN434:AN452" si="118">AF434-AL434</f>
        <v>1913652.3499999999</v>
      </c>
      <c r="AO434" s="452">
        <f t="shared" ref="AO434:AO462" si="119">IF(AL434=0,0,AN434/AL434)</f>
        <v>0</v>
      </c>
      <c r="AP434" s="94"/>
      <c r="AQ434" s="573">
        <v>3367938.6900000004</v>
      </c>
      <c r="AR434" s="574">
        <f t="shared" si="111"/>
        <v>-1454286.3400000005</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159844.50999999998</v>
      </c>
      <c r="AG435" s="484"/>
      <c r="AH435" s="486">
        <f t="shared" si="114"/>
        <v>159844.50999999998</v>
      </c>
      <c r="AI435" s="487">
        <f t="shared" ref="AI435:AI452" si="121">IF(Z435=0,0,AH435/Z435)</f>
        <v>0</v>
      </c>
      <c r="AJ435" s="484"/>
      <c r="AK435" s="485"/>
      <c r="AL435" s="483">
        <f>SUMIFS(BV_Data_An_Prec!$AN:$AN,BV_Data_An_Prec!$AQ:$AQ,$V435)</f>
        <v>0</v>
      </c>
      <c r="AM435" s="488"/>
      <c r="AN435" s="486">
        <f t="shared" si="118"/>
        <v>159844.50999999998</v>
      </c>
      <c r="AO435" s="460">
        <f t="shared" si="119"/>
        <v>0</v>
      </c>
      <c r="AP435" s="94"/>
      <c r="AQ435" s="577">
        <v>176878.05000000002</v>
      </c>
      <c r="AR435" s="504">
        <f t="shared" si="111"/>
        <v>-17033.540000000037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-14040.75</v>
      </c>
      <c r="AG437" s="440"/>
      <c r="AH437" s="441">
        <f t="shared" si="114"/>
        <v>-14040.75</v>
      </c>
      <c r="AI437" s="468">
        <f t="shared" si="121"/>
        <v>0</v>
      </c>
      <c r="AJ437" s="467"/>
      <c r="AK437" s="466"/>
      <c r="AL437" s="439">
        <f>SUMIFS(BV_Data_An_Prec!$AN:$AN,BV_Data_An_Prec!$AQ:$AQ,$V437)</f>
        <v>0</v>
      </c>
      <c r="AM437" s="443"/>
      <c r="AN437" s="441">
        <f t="shared" si="118"/>
        <v>-14040.75</v>
      </c>
      <c r="AO437" s="444">
        <f t="shared" si="119"/>
        <v>0</v>
      </c>
      <c r="AP437" s="94"/>
      <c r="AQ437" s="572">
        <v>276796.59999999998</v>
      </c>
      <c r="AR437" s="569">
        <f t="shared" si="111"/>
        <v>-290837.34999999998</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67747.01999999999</v>
      </c>
      <c r="AG438" s="456"/>
      <c r="AH438" s="457">
        <f t="shared" si="114"/>
        <v>67747.01999999999</v>
      </c>
      <c r="AI438" s="458">
        <f t="shared" si="121"/>
        <v>0</v>
      </c>
      <c r="AJ438" s="463"/>
      <c r="AK438" s="462"/>
      <c r="AL438" s="455">
        <f>SUMIFS(BV_Data_An_Prec!$AN:$AN,BV_Data_An_Prec!$AQ:$AQ,$V438)</f>
        <v>0</v>
      </c>
      <c r="AM438" s="459"/>
      <c r="AN438" s="457">
        <f t="shared" si="118"/>
        <v>67747.01999999999</v>
      </c>
      <c r="AO438" s="464">
        <f t="shared" si="119"/>
        <v>0</v>
      </c>
      <c r="AP438" s="94"/>
      <c r="AQ438" s="571">
        <v>239193.79</v>
      </c>
      <c r="AR438" s="510">
        <f t="shared" si="111"/>
        <v>-171446.77000000002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56401.109999999993</v>
      </c>
      <c r="AG439" s="456"/>
      <c r="AH439" s="457">
        <f t="shared" si="114"/>
        <v>56401.109999999993</v>
      </c>
      <c r="AI439" s="458">
        <f t="shared" si="121"/>
        <v>0</v>
      </c>
      <c r="AJ439" s="463"/>
      <c r="AK439" s="462"/>
      <c r="AL439" s="455">
        <f>SUMIFS(BV_Data_An_Prec!$AN:$AN,BV_Data_An_Prec!$AQ:$AQ,$V439)</f>
        <v>0</v>
      </c>
      <c r="AM439" s="459"/>
      <c r="AN439" s="457">
        <f t="shared" si="118"/>
        <v>56401.109999999993</v>
      </c>
      <c r="AO439" s="464">
        <f t="shared" si="119"/>
        <v>0</v>
      </c>
      <c r="AP439" s="94"/>
      <c r="AQ439" s="571">
        <v>42486.400000000001</v>
      </c>
      <c r="AR439" s="510">
        <f t="shared" si="111"/>
        <v>13914.709999999992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335580.80999999994</v>
      </c>
      <c r="AG440" s="456"/>
      <c r="AH440" s="457">
        <f t="shared" si="114"/>
        <v>335580.80999999994</v>
      </c>
      <c r="AI440" s="458">
        <f t="shared" si="121"/>
        <v>0</v>
      </c>
      <c r="AJ440" s="463"/>
      <c r="AK440" s="462"/>
      <c r="AL440" s="455">
        <f>SUMIFS(BV_Data_An_Prec!$AN:$AN,BV_Data_An_Prec!$AQ:$AQ,$V440)</f>
        <v>0</v>
      </c>
      <c r="AM440" s="459"/>
      <c r="AN440" s="457">
        <f t="shared" si="118"/>
        <v>335580.80999999994</v>
      </c>
      <c r="AO440" s="464">
        <f t="shared" si="119"/>
        <v>0</v>
      </c>
      <c r="AP440" s="94"/>
      <c r="AQ440" s="571">
        <v>240398.68</v>
      </c>
      <c r="AR440" s="510">
        <f t="shared" si="111"/>
        <v>95182.129999999946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48428.06</v>
      </c>
      <c r="AG441" s="490"/>
      <c r="AH441" s="486">
        <f t="shared" si="114"/>
        <v>48428.06</v>
      </c>
      <c r="AI441" s="487">
        <f t="shared" si="121"/>
        <v>0</v>
      </c>
      <c r="AJ441" s="484"/>
      <c r="AK441" s="485"/>
      <c r="AL441" s="483">
        <f>SUMIFS(BV_Data_An_Prec!$AN:$AN,BV_Data_An_Prec!$AQ:$AQ,$V441)</f>
        <v>0</v>
      </c>
      <c r="AM441" s="488"/>
      <c r="AN441" s="486">
        <f t="shared" si="118"/>
        <v>48428.06</v>
      </c>
      <c r="AO441" s="460">
        <f t="shared" si="119"/>
        <v>0</v>
      </c>
      <c r="AP441" s="94"/>
      <c r="AQ441" s="577">
        <v>0</v>
      </c>
      <c r="AR441" s="504">
        <f t="shared" si="111"/>
        <v>48428.06</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17533.41</v>
      </c>
      <c r="AG443" s="456"/>
      <c r="AH443" s="457">
        <f t="shared" si="114"/>
        <v>17533.41</v>
      </c>
      <c r="AI443" s="477">
        <f t="shared" si="121"/>
        <v>0</v>
      </c>
      <c r="AJ443" s="463"/>
      <c r="AK443" s="462"/>
      <c r="AL443" s="455">
        <f>SUMIFS(BV_Data_An_Prec!$AN:$AN,BV_Data_An_Prec!$AQ:$AQ,$V443)</f>
        <v>0</v>
      </c>
      <c r="AM443" s="459"/>
      <c r="AN443" s="457">
        <f t="shared" si="118"/>
        <v>17533.41</v>
      </c>
      <c r="AO443" s="464">
        <f t="shared" si="119"/>
        <v>0</v>
      </c>
      <c r="AP443" s="94"/>
      <c r="AQ443" s="571">
        <v>14808.84</v>
      </c>
      <c r="AR443" s="510">
        <f t="shared" si="111"/>
        <v>2724.5699999999997</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28622.12</v>
      </c>
      <c r="AG444" s="456"/>
      <c r="AH444" s="457">
        <f t="shared" si="114"/>
        <v>28622.12</v>
      </c>
      <c r="AI444" s="458">
        <f t="shared" si="121"/>
        <v>0</v>
      </c>
      <c r="AJ444" s="463"/>
      <c r="AK444" s="462"/>
      <c r="AL444" s="455">
        <f>SUMIFS(BV_Data_An_Prec!$AN:$AN,BV_Data_An_Prec!$AQ:$AQ,$V444)</f>
        <v>0</v>
      </c>
      <c r="AM444" s="459"/>
      <c r="AN444" s="457">
        <f t="shared" si="118"/>
        <v>28622.12</v>
      </c>
      <c r="AO444" s="464">
        <f t="shared" si="119"/>
        <v>0</v>
      </c>
      <c r="AP444" s="94"/>
      <c r="AQ444" s="571">
        <v>30323.510000000002</v>
      </c>
      <c r="AR444" s="510">
        <f t="shared" si="111"/>
        <v>-1701.3900000000031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4092.92</v>
      </c>
      <c r="AG445" s="456"/>
      <c r="AH445" s="457">
        <f t="shared" si="114"/>
        <v>4092.92</v>
      </c>
      <c r="AI445" s="477">
        <f t="shared" si="121"/>
        <v>0</v>
      </c>
      <c r="AJ445" s="463"/>
      <c r="AK445" s="462"/>
      <c r="AL445" s="455">
        <f>SUMIFS(BV_Data_An_Prec!$AN:$AN,BV_Data_An_Prec!$AQ:$AQ,$V445)</f>
        <v>0</v>
      </c>
      <c r="AM445" s="459"/>
      <c r="AN445" s="457">
        <f t="shared" si="118"/>
        <v>4092.92</v>
      </c>
      <c r="AO445" s="464">
        <f t="shared" si="119"/>
        <v>0</v>
      </c>
      <c r="AP445" s="94"/>
      <c r="AQ445" s="571">
        <v>8588.4900000000016</v>
      </c>
      <c r="AR445" s="510">
        <f t="shared" si="111"/>
        <v>-4495.5700000000015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1801.92</v>
      </c>
      <c r="AG446" s="456"/>
      <c r="AH446" s="457">
        <f t="shared" si="114"/>
        <v>1801.92</v>
      </c>
      <c r="AI446" s="458">
        <f t="shared" si="121"/>
        <v>0</v>
      </c>
      <c r="AJ446" s="463"/>
      <c r="AK446" s="462"/>
      <c r="AL446" s="455">
        <f>SUMIFS(BV_Data_An_Prec!$AN:$AN,BV_Data_An_Prec!$AQ:$AQ,$V446)</f>
        <v>0</v>
      </c>
      <c r="AM446" s="459"/>
      <c r="AN446" s="457">
        <f t="shared" si="118"/>
        <v>1801.92</v>
      </c>
      <c r="AO446" s="464">
        <f t="shared" si="119"/>
        <v>0</v>
      </c>
      <c r="AP446" s="94"/>
      <c r="AQ446" s="571">
        <v>3965.16</v>
      </c>
      <c r="AR446" s="510">
        <f t="shared" si="111"/>
        <v>-2163.2399999999998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15755.960000000001</v>
      </c>
      <c r="AG447" s="456"/>
      <c r="AH447" s="457">
        <f t="shared" si="114"/>
        <v>15755.960000000001</v>
      </c>
      <c r="AI447" s="477">
        <f t="shared" si="121"/>
        <v>0</v>
      </c>
      <c r="AJ447" s="463"/>
      <c r="AK447" s="462"/>
      <c r="AL447" s="455">
        <f>SUMIFS(BV_Data_An_Prec!$AN:$AN,BV_Data_An_Prec!$AQ:$AQ,$V447)</f>
        <v>0</v>
      </c>
      <c r="AM447" s="459"/>
      <c r="AN447" s="457">
        <f t="shared" si="118"/>
        <v>15755.960000000001</v>
      </c>
      <c r="AO447" s="464">
        <f t="shared" si="119"/>
        <v>0</v>
      </c>
      <c r="AP447" s="94"/>
      <c r="AQ447" s="571">
        <v>9676.7800000000007</v>
      </c>
      <c r="AR447" s="510">
        <f t="shared" si="111"/>
        <v>6079.18</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18001.46</v>
      </c>
      <c r="AG448" s="456"/>
      <c r="AH448" s="829">
        <f t="shared" si="114"/>
        <v>18001.46</v>
      </c>
      <c r="AI448" s="458">
        <f t="shared" si="121"/>
        <v>0</v>
      </c>
      <c r="AJ448" s="463"/>
      <c r="AK448" s="462"/>
      <c r="AL448" s="455">
        <f>SUMIFS(BV_Data_An_Prec!$AN:$AN,BV_Data_An_Prec!$AQ:$AQ,$V448)</f>
        <v>0</v>
      </c>
      <c r="AM448" s="459"/>
      <c r="AN448" s="457">
        <f t="shared" si="118"/>
        <v>18001.46</v>
      </c>
      <c r="AO448" s="464">
        <f t="shared" si="119"/>
        <v>0</v>
      </c>
      <c r="AP448" s="94"/>
      <c r="AQ448" s="571">
        <v>39202.850000000006</v>
      </c>
      <c r="AR448" s="510">
        <f t="shared" si="111"/>
        <v>-21201.390000000007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59764.78</v>
      </c>
      <c r="AG449" s="456"/>
      <c r="AH449" s="778">
        <f t="shared" si="114"/>
        <v>59764.78</v>
      </c>
      <c r="AI449" s="458">
        <f t="shared" si="121"/>
        <v>0</v>
      </c>
      <c r="AJ449" s="463"/>
      <c r="AK449" s="462"/>
      <c r="AL449" s="439">
        <f>SUMIFS(BV_Data_An_Prec!$AN:$AN,BV_Data_An_Prec!$AQ:$AQ,$V449)</f>
        <v>0</v>
      </c>
      <c r="AM449" s="459"/>
      <c r="AN449" s="457">
        <f t="shared" si="118"/>
        <v>59764.78</v>
      </c>
      <c r="AO449" s="464">
        <f t="shared" si="119"/>
        <v>0</v>
      </c>
      <c r="AP449" s="94"/>
      <c r="AQ449" s="572">
        <v>99368.799999999988</v>
      </c>
      <c r="AR449" s="569">
        <f t="shared" si="111"/>
        <v>-39604.01999999999</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0.11478914991568086</v>
      </c>
      <c r="AE453" s="470"/>
      <c r="AF453" s="472">
        <f>+SUM(AF435:AF452)</f>
        <v>799533.33000000007</v>
      </c>
      <c r="AG453" s="479"/>
      <c r="AH453" s="826">
        <f>+SUM(AH435:AH452)</f>
        <v>799533.33000000007</v>
      </c>
      <c r="AI453" s="471" t="e">
        <f>AH453/Z453</f>
        <v>#DIV/0!</v>
      </c>
      <c r="AJ453" s="473">
        <f>IF($AL$408=0,0,AL453/$AL$408)</f>
        <v>0</v>
      </c>
      <c r="AK453" s="470"/>
      <c r="AL453" s="472">
        <f>+SUM(AL435:AL452)</f>
        <v>0</v>
      </c>
      <c r="AM453" s="480"/>
      <c r="AN453" s="475">
        <f>+SUM(AN435:AN452)</f>
        <v>799533.33000000007</v>
      </c>
      <c r="AO453" s="493">
        <f t="shared" si="119"/>
        <v>0</v>
      </c>
      <c r="AP453" s="94"/>
      <c r="AQ453" s="573">
        <v>1279865.6600000001</v>
      </c>
      <c r="AR453" s="574">
        <f t="shared" si="111"/>
        <v>-480332.33000000007</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1300000</v>
      </c>
      <c r="AG454" s="456"/>
      <c r="AH454" s="457">
        <f t="shared" ref="AH454:AH462" si="124">AF454-Z454</f>
        <v>1300000</v>
      </c>
      <c r="AI454" s="458">
        <f t="shared" ref="AI454:AI462" si="125">IF(Z454=0,0,AH454/Z454)</f>
        <v>0</v>
      </c>
      <c r="AJ454" s="463"/>
      <c r="AK454" s="462"/>
      <c r="AL454" s="455">
        <f>SUMIFS(BV_Data_An_Prec!$AN:$AN,BV_Data_An_Prec!$AQ:$AQ,$V454)</f>
        <v>0</v>
      </c>
      <c r="AM454" s="459"/>
      <c r="AN454" s="457">
        <f t="shared" ref="AN454:AN462" si="126">AF454-AL454</f>
        <v>1300000</v>
      </c>
      <c r="AO454" s="464">
        <f t="shared" si="119"/>
        <v>0</v>
      </c>
      <c r="AP454" s="94"/>
      <c r="AQ454" s="571">
        <v>312000</v>
      </c>
      <c r="AR454" s="510">
        <f t="shared" si="111"/>
        <v>988000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453763.55000000005</v>
      </c>
      <c r="AG455" s="456"/>
      <c r="AH455" s="457">
        <f t="shared" si="124"/>
        <v>453763.55000000005</v>
      </c>
      <c r="AI455" s="458">
        <f t="shared" si="125"/>
        <v>0</v>
      </c>
      <c r="AJ455" s="463"/>
      <c r="AK455" s="462"/>
      <c r="AL455" s="455">
        <f>SUMIFS(BV_Data_An_Prec!$AN:$AN,BV_Data_An_Prec!$AQ:$AQ,$V455)</f>
        <v>0</v>
      </c>
      <c r="AM455" s="459"/>
      <c r="AN455" s="457">
        <f t="shared" si="126"/>
        <v>453763.55000000005</v>
      </c>
      <c r="AO455" s="464">
        <f t="shared" si="119"/>
        <v>0</v>
      </c>
      <c r="AP455" s="94"/>
      <c r="AQ455" s="571">
        <v>59160</v>
      </c>
      <c r="AR455" s="510">
        <f t="shared" si="111"/>
        <v>394603.55000000005</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45630.43</v>
      </c>
      <c r="AG458" s="440"/>
      <c r="AH458" s="441">
        <f t="shared" si="124"/>
        <v>45630.43</v>
      </c>
      <c r="AI458" s="468">
        <f t="shared" si="125"/>
        <v>0</v>
      </c>
      <c r="AJ458" s="467"/>
      <c r="AK458" s="466"/>
      <c r="AL458" s="439">
        <f>SUMIFS(BV_Data_An_Prec!$AN:$AN,BV_Data_An_Prec!$AQ:$AQ,$V458)</f>
        <v>0</v>
      </c>
      <c r="AM458" s="443"/>
      <c r="AN458" s="441">
        <f t="shared" si="126"/>
        <v>45630.43</v>
      </c>
      <c r="AO458" s="444">
        <f t="shared" si="119"/>
        <v>0</v>
      </c>
      <c r="AP458" s="94"/>
      <c r="AQ458" s="572">
        <v>51252</v>
      </c>
      <c r="AR458" s="569">
        <f t="shared" si="111"/>
        <v>-5621.57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90765.83</v>
      </c>
      <c r="AG459" s="456"/>
      <c r="AH459" s="457">
        <f t="shared" si="124"/>
        <v>90765.83</v>
      </c>
      <c r="AI459" s="458">
        <f t="shared" si="125"/>
        <v>0</v>
      </c>
      <c r="AJ459" s="463"/>
      <c r="AK459" s="462"/>
      <c r="AL459" s="455">
        <f>SUMIFS(BV_Data_An_Prec!$AN:$AN,BV_Data_An_Prec!$AQ:$AQ,$V459)</f>
        <v>0</v>
      </c>
      <c r="AM459" s="459"/>
      <c r="AN459" s="457">
        <f t="shared" si="126"/>
        <v>90765.83</v>
      </c>
      <c r="AO459" s="464">
        <f t="shared" si="119"/>
        <v>0</v>
      </c>
      <c r="AP459" s="94"/>
      <c r="AQ459" s="571">
        <v>28763.690000000002</v>
      </c>
      <c r="AR459" s="510">
        <f t="shared" si="111"/>
        <v>62002.14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21686.66</v>
      </c>
      <c r="AG460" s="456"/>
      <c r="AH460" s="457">
        <f t="shared" si="124"/>
        <v>21686.66</v>
      </c>
      <c r="AI460" s="458">
        <f t="shared" si="125"/>
        <v>0</v>
      </c>
      <c r="AJ460" s="463"/>
      <c r="AK460" s="462"/>
      <c r="AL460" s="455">
        <f>SUMIFS(BV_Data_An_Prec!$AN:$AN,BV_Data_An_Prec!$AQ:$AQ,$V460)</f>
        <v>0</v>
      </c>
      <c r="AM460" s="459"/>
      <c r="AN460" s="457">
        <f t="shared" si="126"/>
        <v>21686.66</v>
      </c>
      <c r="AO460" s="464">
        <f t="shared" si="119"/>
        <v>0</v>
      </c>
      <c r="AP460" s="94"/>
      <c r="AQ460" s="571">
        <v>73723.959999999992</v>
      </c>
      <c r="AR460" s="510">
        <f t="shared" si="111"/>
        <v>-52037.299999999988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0.27448415572693541</v>
      </c>
      <c r="AE467" s="470"/>
      <c r="AF467" s="472">
        <f>SUM(AF454:AF466)</f>
        <v>1911846.47</v>
      </c>
      <c r="AG467" s="479"/>
      <c r="AH467" s="826">
        <f>SUM(AH454:AH466)</f>
        <v>1911846.47</v>
      </c>
      <c r="AI467" s="471">
        <f>IF(Z467=0,0,AH467/Z467)</f>
        <v>0</v>
      </c>
      <c r="AJ467" s="473">
        <f>IF($AL$408=0,0,AL467/$AL$408)</f>
        <v>0</v>
      </c>
      <c r="AK467" s="470"/>
      <c r="AL467" s="472">
        <f>SUM(AL454:AL466)</f>
        <v>0</v>
      </c>
      <c r="AM467" s="480"/>
      <c r="AN467" s="475">
        <f>SUM(AN454:AN466)</f>
        <v>1911846.47</v>
      </c>
      <c r="AO467" s="493">
        <f t="shared" ref="AO467:AO484" si="127">IF(AL467=0,0,AN467/AL467)</f>
        <v>0</v>
      </c>
      <c r="AP467" s="94"/>
      <c r="AQ467" s="573">
        <v>582942.87</v>
      </c>
      <c r="AR467" s="574">
        <f t="shared" si="111"/>
        <v>1328903.6000000001</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0.89965776241254514</v>
      </c>
      <c r="AE469" s="470"/>
      <c r="AF469" s="472">
        <f>AF420+AF434+AF453+AF467</f>
        <v>6266327.1499999994</v>
      </c>
      <c r="AG469" s="479"/>
      <c r="AH469" s="826">
        <f t="shared" si="128"/>
        <v>6266327.1499999994</v>
      </c>
      <c r="AI469" s="471" t="e">
        <f>AH469/Z469</f>
        <v>#DIV/0!</v>
      </c>
      <c r="AJ469" s="473">
        <f>IF($AL$408=0,0,AL469/$AL$408)</f>
        <v>0</v>
      </c>
      <c r="AK469" s="470"/>
      <c r="AL469" s="472">
        <f>AL420+AL434+AL453+AL467</f>
        <v>0</v>
      </c>
      <c r="AM469" s="480"/>
      <c r="AN469" s="475">
        <f t="shared" si="129"/>
        <v>6266327.1499999994</v>
      </c>
      <c r="AO469" s="452">
        <f t="shared" si="127"/>
        <v>0</v>
      </c>
      <c r="AP469" s="94"/>
      <c r="AQ469" s="573">
        <v>6902902.9400000004</v>
      </c>
      <c r="AR469" s="574">
        <f t="shared" ref="AR469:AR482" si="130">AF469-AQ469</f>
        <v>-636575.79000000097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480440.44</v>
      </c>
      <c r="AG470" s="503"/>
      <c r="AH470" s="457">
        <f t="shared" si="128"/>
        <v>480440.44</v>
      </c>
      <c r="AI470" s="496" t="e">
        <f>IF(AH470=0,0,AH470/Z470)</f>
        <v>#DIV/0!</v>
      </c>
      <c r="AJ470" s="502"/>
      <c r="AK470" s="501"/>
      <c r="AL470" s="455">
        <f>-SUMIFS(BV_Data_An_Prec!$AN:$AN,BV_Data_An_Prec!$AQ:$AQ,$V470)</f>
        <v>0</v>
      </c>
      <c r="AM470" s="505"/>
      <c r="AN470" s="457">
        <f t="shared" si="129"/>
        <v>480440.44</v>
      </c>
      <c r="AO470" s="464">
        <f t="shared" si="127"/>
        <v>0</v>
      </c>
      <c r="AP470" s="94"/>
      <c r="AQ470" s="571">
        <v>275258.11</v>
      </c>
      <c r="AR470" s="510">
        <f t="shared" si="130"/>
        <v>205182.33000000002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1007462</v>
      </c>
      <c r="AG471" s="508"/>
      <c r="AH471" s="457">
        <f t="shared" si="128"/>
        <v>1007462</v>
      </c>
      <c r="AI471" s="477">
        <f>IF(Z471=0,0,AH471/Z471)</f>
        <v>0</v>
      </c>
      <c r="AJ471" s="509"/>
      <c r="AK471" s="495"/>
      <c r="AL471" s="455">
        <f>-SUMIFS(BV_Data_An_Prec!$AN:$AN,BV_Data_An_Prec!$AQ:$AQ,$V471)</f>
        <v>0</v>
      </c>
      <c r="AM471" s="506"/>
      <c r="AN471" s="457">
        <f t="shared" si="129"/>
        <v>1007462</v>
      </c>
      <c r="AO471" s="464">
        <f t="shared" si="127"/>
        <v>0</v>
      </c>
      <c r="AP471" s="94"/>
      <c r="AQ471" s="571">
        <v>693962.92</v>
      </c>
      <c r="AR471" s="510">
        <f t="shared" si="130"/>
        <v>313499.07999999996</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0.21361843194838084</v>
      </c>
      <c r="AE482" s="491"/>
      <c r="AF482" s="472">
        <f>SUM(AF470:AF481)</f>
        <v>1487902.44</v>
      </c>
      <c r="AG482" s="479"/>
      <c r="AH482" s="475">
        <f t="shared" si="128"/>
        <v>1487902.44</v>
      </c>
      <c r="AI482" s="471" t="e">
        <f>AH482/Z482</f>
        <v>#DIV/0!</v>
      </c>
      <c r="AJ482" s="471"/>
      <c r="AK482" s="491"/>
      <c r="AL482" s="472">
        <f>SUM(AL470:AL481)</f>
        <v>0</v>
      </c>
      <c r="AM482" s="512"/>
      <c r="AN482" s="475">
        <f t="shared" si="129"/>
        <v>1487902.44</v>
      </c>
      <c r="AO482" s="493">
        <f t="shared" si="127"/>
        <v>0</v>
      </c>
      <c r="AP482" s="94"/>
      <c r="AQ482" s="573">
        <v>1343989.52</v>
      </c>
      <c r="AR482" s="574">
        <f t="shared" si="130"/>
        <v>143912.91999999993</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3.966671764437775E-2</v>
      </c>
      <c r="AF484" s="529">
        <f>AF408-AF469+AF482</f>
        <v>2186809.640000002</v>
      </c>
      <c r="AG484" s="530"/>
      <c r="AH484" s="530">
        <f>AF484-Z484</f>
        <v>2186809.640000002</v>
      </c>
      <c r="AI484" s="531" t="e">
        <f>AH484/Z484</f>
        <v>#DIV/0!</v>
      </c>
      <c r="AJ484" s="526" t="s">
        <v>215</v>
      </c>
      <c r="AK484" s="527">
        <f>IF($AL$407=0,0,AL484/$AL$407)</f>
        <v>0</v>
      </c>
      <c r="AL484" s="529">
        <f>AL408-AL469+AL482</f>
        <v>0</v>
      </c>
      <c r="AM484" s="533"/>
      <c r="AN484" s="529">
        <f t="shared" si="129"/>
        <v>2186809.640000002</v>
      </c>
      <c r="AO484" s="534">
        <f t="shared" si="127"/>
        <v>0</v>
      </c>
      <c r="AP484" s="94"/>
      <c r="AQ484" s="533">
        <v>2236846.7700000028</v>
      </c>
      <c r="AR484" s="537">
        <f>AF484-AQ484</f>
        <v>-50037.13000000082</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Octobre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4.5718104144284649E-2</v>
      </c>
      <c r="AF489" s="882">
        <f>AF490+AF416</f>
        <v>2520420.0600000019</v>
      </c>
      <c r="AG489" s="530"/>
      <c r="AH489" s="530">
        <f t="shared" ref="AH489" si="134">AF489-Z489</f>
        <v>2520420.0600000019</v>
      </c>
      <c r="AI489" s="531" t="e">
        <f>AH489/Z489</f>
        <v>#DIV/0!</v>
      </c>
      <c r="AJ489" s="880" t="s">
        <v>215</v>
      </c>
      <c r="AK489" s="881">
        <f>IF($AL$407=0,0,AL489/$AL$407)</f>
        <v>0</v>
      </c>
      <c r="AL489" s="882">
        <f>AL490+AL416</f>
        <v>0</v>
      </c>
      <c r="AM489" s="533"/>
      <c r="AN489" s="882">
        <f t="shared" ref="AN489" si="135">AF489-AL489</f>
        <v>2520420.0600000019</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3.966671764437775E-2</v>
      </c>
      <c r="AF490" s="528">
        <f>AF484</f>
        <v>2186809.640000002</v>
      </c>
      <c r="AG490" s="529"/>
      <c r="AH490" s="530">
        <f>AF490-Z490</f>
        <v>2186809.640000002</v>
      </c>
      <c r="AI490" s="531" t="e">
        <f>AH490/Z490</f>
        <v>#DIV/0!</v>
      </c>
      <c r="AJ490" s="526" t="s">
        <v>215</v>
      </c>
      <c r="AK490" s="527">
        <f>IF($AL$407=0,0,AL490/$AL$407)</f>
        <v>0</v>
      </c>
      <c r="AL490" s="537">
        <f>AL484</f>
        <v>0</v>
      </c>
      <c r="AM490" s="538"/>
      <c r="AN490" s="539">
        <f>AF490-AL490</f>
        <v>2186809.640000002</v>
      </c>
      <c r="AO490" s="540">
        <f>IF(AL490=0,0,AN490/AL490)</f>
        <v>0</v>
      </c>
      <c r="AP490" s="94"/>
      <c r="AQ490" s="586">
        <v>2236846.7700000028</v>
      </c>
      <c r="AR490" s="537">
        <f>AF490-AQ490</f>
        <v>-50037.13000000082</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40378.47</v>
      </c>
      <c r="AG492" s="454"/>
      <c r="AH492" s="457">
        <f t="shared" ref="AH492:AH499" si="137">AF492-Z492</f>
        <v>40378.47</v>
      </c>
      <c r="AI492" s="477">
        <f t="shared" ref="AI492:AI498" si="138">IF(Z492=0,0,AH492/Z492)</f>
        <v>0</v>
      </c>
      <c r="AJ492" s="454"/>
      <c r="AK492" s="454"/>
      <c r="AL492" s="455">
        <f>SUMIFS(BV_Data_An_Prec!$AN:$AN,BV_Data_An_Prec!$AQ:$AQ,$V492)</f>
        <v>0</v>
      </c>
      <c r="AM492" s="459"/>
      <c r="AN492" s="457">
        <f t="shared" ref="AN492:AN499" si="139">AF492-AL492</f>
        <v>40378.47</v>
      </c>
      <c r="AO492" s="464">
        <f t="shared" ref="AO492:AO499" si="140">IF(AL492=0,0,AN492/AL492)</f>
        <v>0</v>
      </c>
      <c r="AP492" s="94"/>
      <c r="AQ492" s="571">
        <v>51774</v>
      </c>
      <c r="AR492" s="510">
        <f t="shared" ref="AR492:AR494" si="141">AF492-AQ492</f>
        <v>-11395.529999999999</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30957.690000000002</v>
      </c>
      <c r="AG494" s="38"/>
      <c r="AH494" s="457">
        <f t="shared" si="137"/>
        <v>30957.690000000002</v>
      </c>
      <c r="AI494" s="477">
        <f t="shared" si="138"/>
        <v>0</v>
      </c>
      <c r="AJ494" s="38"/>
      <c r="AK494" s="38"/>
      <c r="AL494" s="455">
        <f>SUMIFS(BV_Data_An_Prec!$AN:$AN,BV_Data_An_Prec!$AQ:$AQ,$V494)</f>
        <v>0</v>
      </c>
      <c r="AM494" s="545"/>
      <c r="AN494" s="457">
        <f t="shared" si="139"/>
        <v>30957.690000000002</v>
      </c>
      <c r="AO494" s="464">
        <f t="shared" si="140"/>
        <v>0</v>
      </c>
      <c r="AP494" s="94"/>
      <c r="AQ494" s="571">
        <v>5121.4799999999996</v>
      </c>
      <c r="AR494" s="510">
        <f t="shared" si="141"/>
        <v>25836.210000000003</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-9994.7900000000009</v>
      </c>
      <c r="AG497" s="38"/>
      <c r="AH497" s="457">
        <f t="shared" si="137"/>
        <v>-9994.7900000000009</v>
      </c>
      <c r="AI497" s="477">
        <f t="shared" si="138"/>
        <v>0</v>
      </c>
      <c r="AJ497" s="38"/>
      <c r="AK497" s="38"/>
      <c r="AL497" s="455">
        <f>SUMIFS(BV_Data_An_Prec!$AN:$AN,BV_Data_An_Prec!$AQ:$AQ,$V497)</f>
        <v>0</v>
      </c>
      <c r="AM497" s="545"/>
      <c r="AN497" s="457">
        <f t="shared" si="139"/>
        <v>-9994.7900000000009</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3.8554041552594426E-2</v>
      </c>
      <c r="AF499" s="529">
        <f>AF490-AF492-AF493-AF494-AF498-AF497</f>
        <v>2125468.2700000019</v>
      </c>
      <c r="AG499" s="530"/>
      <c r="AH499" s="530">
        <f t="shared" si="137"/>
        <v>2125468.2700000019</v>
      </c>
      <c r="AI499" s="531" t="e">
        <f>AH499/Z499</f>
        <v>#DIV/0!</v>
      </c>
      <c r="AJ499" s="532" t="s">
        <v>215</v>
      </c>
      <c r="AK499" s="527">
        <f>IF($AL$407=0,0,AL499/$AL$407)</f>
        <v>0</v>
      </c>
      <c r="AL499" s="529">
        <f>AL490-AL492-AL493-AL494-AL498-AL497</f>
        <v>0</v>
      </c>
      <c r="AM499" s="533"/>
      <c r="AN499" s="529">
        <f t="shared" si="139"/>
        <v>2125468.2700000019</v>
      </c>
      <c r="AO499" s="547">
        <f t="shared" si="140"/>
        <v>0</v>
      </c>
      <c r="AP499" s="94"/>
      <c r="AQ499" s="538">
        <v>2179951.2900000028</v>
      </c>
      <c r="AR499" s="588">
        <f>AF499-AQ499</f>
        <v>-54483.02000000095</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0</v>
      </c>
      <c r="AM6" s="1030">
        <f t="shared" si="2"/>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0</v>
      </c>
      <c r="AM7" s="1030">
        <f t="shared" si="2"/>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229199.18</v>
      </c>
      <c r="AM8" s="1030">
        <f t="shared" si="2"/>
        <v>23632.440000000002</v>
      </c>
      <c r="AN8" s="1030">
        <f>INDEX(G8:R8,1,MATCH(Parametres!$B$3,G$1:R$1,0))*IF(OR(F8="L",F8="S",F8="I"),-1,1)</f>
        <v>252831.62</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572249.31999999995</v>
      </c>
      <c r="AM9" s="1030">
        <f t="shared" si="2"/>
        <v>65690.150000000023</v>
      </c>
      <c r="AN9" s="1030">
        <f>INDEX(G9:R9,1,MATCH(Parametres!$B$3,G$1:R$1,0))*IF(OR(F9="L",F9="S",F9="I"),-1,1)</f>
        <v>637939.47</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304452.82</v>
      </c>
      <c r="AM10" s="1030">
        <f t="shared" si="2"/>
        <v>41090.710000000021</v>
      </c>
      <c r="AN10" s="1030">
        <f>INDEX(G10:R10,1,MATCH(Parametres!$B$3,G$1:R$1,0))*IF(OR(F10="L",F10="S",F10="I"),-1,1)</f>
        <v>345543.53</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3223.62</v>
      </c>
      <c r="AM11" s="1030">
        <f t="shared" si="2"/>
        <v>8130.78</v>
      </c>
      <c r="AN11" s="1030">
        <f>INDEX(G11:R11,1,MATCH(Parametres!$B$3,G$1:R$1,0))*IF(OR(F11="L",F11="S",F11="I"),-1,1)</f>
        <v>11354.4</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2664.73</v>
      </c>
      <c r="AM12" s="1030">
        <f t="shared" si="2"/>
        <v>749.09999999999991</v>
      </c>
      <c r="AN12" s="1030">
        <f>INDEX(G12:R12,1,MATCH(Parametres!$B$3,G$1:R$1,0))*IF(OR(F12="L",F12="S",F12="I"),-1,1)</f>
        <v>3413.83</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234186.46</v>
      </c>
      <c r="AM13" s="1030">
        <f t="shared" si="2"/>
        <v>14499.180000000022</v>
      </c>
      <c r="AN13" s="1030">
        <f>INDEX(G13:R13,1,MATCH(Parametres!$B$3,G$1:R$1,0))*IF(OR(F13="L",F13="S",F13="I"),-1,1)</f>
        <v>248685.64</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-75858.5</v>
      </c>
      <c r="AM14" s="1030">
        <f t="shared" si="2"/>
        <v>-5331.5800000000017</v>
      </c>
      <c r="AN14" s="1030">
        <f>INDEX(G14:R14,1,MATCH(Parametres!$B$3,G$1:R$1,0))*IF(OR(F14="L",F14="S",F14="I"),-1,1)</f>
        <v>-81190.080000000002</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13480.15</v>
      </c>
      <c r="AM16" s="1030">
        <f t="shared" si="2"/>
        <v>0</v>
      </c>
      <c r="AN16" s="1030">
        <f>INDEX(G16:R16,1,MATCH(Parametres!$B$3,G$1:R$1,0))*IF(OR(F16="L",F16="S",F16="I"),-1,1)</f>
        <v>13480.15</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293085.83</v>
      </c>
      <c r="AM17" s="1030">
        <f t="shared" si="2"/>
        <v>36899.299999999988</v>
      </c>
      <c r="AN17" s="1030">
        <f>INDEX(G17:R17,1,MATCH(Parametres!$B$3,G$1:R$1,0))*IF(OR(F17="L",F17="S",F17="I"),-1,1)</f>
        <v>329985.13</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28497.43</v>
      </c>
      <c r="AM20" s="1030">
        <f t="shared" si="2"/>
        <v>4595.5800000000017</v>
      </c>
      <c r="AN20" s="1030">
        <f>INDEX(G20:R20,1,MATCH(Parametres!$B$3,G$1:R$1,0))*IF(OR(F20="L",F20="S",F20="I"),-1,1)</f>
        <v>33093.01</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67402.09</v>
      </c>
      <c r="AM21" s="1030">
        <f t="shared" si="2"/>
        <v>7550.4800000000105</v>
      </c>
      <c r="AN21" s="1030">
        <f>INDEX(G21:R21,1,MATCH(Parametres!$B$3,G$1:R$1,0))*IF(OR(F21="L",F21="S",F21="I"),-1,1)</f>
        <v>74952.570000000007</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14145</v>
      </c>
      <c r="AM24" s="1030">
        <f t="shared" si="2"/>
        <v>266.79999999999927</v>
      </c>
      <c r="AN24" s="1030">
        <f>INDEX(G24:R24,1,MATCH(Parametres!$B$3,G$1:R$1,0))*IF(OR(F24="L",F24="S",F24="I"),-1,1)</f>
        <v>14411.8</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147003.53</v>
      </c>
      <c r="AM25" s="1030">
        <f t="shared" si="2"/>
        <v>11944.76999999999</v>
      </c>
      <c r="AN25" s="1030">
        <f>INDEX(G25:R25,1,MATCH(Parametres!$B$3,G$1:R$1,0))*IF(OR(F25="L",F25="S",F25="I"),-1,1)</f>
        <v>158948.29999999999</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6200</v>
      </c>
      <c r="AM26" s="1030">
        <f t="shared" si="2"/>
        <v>1550</v>
      </c>
      <c r="AN26" s="1030">
        <f>INDEX(G26:R26,1,MATCH(Parametres!$B$3,G$1:R$1,0))*IF(OR(F26="L",F26="S",F26="I"),-1,1)</f>
        <v>7750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7148.67</v>
      </c>
      <c r="AM27" s="1030">
        <f t="shared" si="2"/>
        <v>443.82999999999993</v>
      </c>
      <c r="AN27" s="1030">
        <f>INDEX(G27:R27,1,MATCH(Parametres!$B$3,G$1:R$1,0))*IF(OR(F27="L",F27="S",F27="I"),-1,1)</f>
        <v>7592.5</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4030</v>
      </c>
      <c r="AM30" s="1030">
        <f t="shared" si="2"/>
        <v>2094.58</v>
      </c>
      <c r="AN30" s="1030">
        <f>INDEX(G30:R30,1,MATCH(Parametres!$B$3,G$1:R$1,0))*IF(OR(F30="L",F30="S",F30="I"),-1,1)</f>
        <v>6124.58</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477.59</v>
      </c>
      <c r="AM31" s="1030">
        <f t="shared" si="2"/>
        <v>41.250000000000057</v>
      </c>
      <c r="AN31" s="1030">
        <f>INDEX(G31:R31,1,MATCH(Parametres!$B$3,G$1:R$1,0))*IF(OR(F31="L",F31="S",F31="I"),-1,1)</f>
        <v>518.84</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14866.22</v>
      </c>
      <c r="AM34" s="1030">
        <f t="shared" si="2"/>
        <v>1702.58</v>
      </c>
      <c r="AN34" s="1030">
        <f>INDEX(G34:R34,1,MATCH(Parametres!$B$3,G$1:R$1,0))*IF(OR(F34="L",F34="S",F34="I"),-1,1)</f>
        <v>16568.8</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6366.43</v>
      </c>
      <c r="AM35" s="1030">
        <f t="shared" si="2"/>
        <v>591.35999999999967</v>
      </c>
      <c r="AN35" s="1030">
        <f>INDEX(G35:R35,1,MATCH(Parametres!$B$3,G$1:R$1,0))*IF(OR(F35="L",F35="S",F35="I"),-1,1)</f>
        <v>6957.79</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6377.24</v>
      </c>
      <c r="AN36" s="1030">
        <f>INDEX(G36:R36,1,MATCH(Parametres!$B$3,G$1:R$1,0))*IF(OR(F36="L",F36="S",F36="I"),-1,1)</f>
        <v>6377.24</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858.27</v>
      </c>
      <c r="AM37" s="1030">
        <f t="shared" si="2"/>
        <v>116.10000000000002</v>
      </c>
      <c r="AN37" s="1030">
        <f>INDEX(G37:R37,1,MATCH(Parametres!$B$3,G$1:R$1,0))*IF(OR(F37="L",F37="S",F37="I"),-1,1)</f>
        <v>974.37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441.23</v>
      </c>
      <c r="AM39" s="1030">
        <f t="shared" si="2"/>
        <v>117.78999999999996</v>
      </c>
      <c r="AN39" s="1030">
        <f>INDEX(G39:R39,1,MATCH(Parametres!$B$3,G$1:R$1,0))*IF(OR(F39="L",F39="S",F39="I"),-1,1)</f>
        <v>559.02</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292500</v>
      </c>
      <c r="AM42" s="1030">
        <f t="shared" si="2"/>
        <v>32500</v>
      </c>
      <c r="AN42" s="1030">
        <f>INDEX(G42:R42,1,MATCH(Parametres!$B$3,G$1:R$1,0))*IF(OR(F42="L",F42="S",F42="I"),-1,1)</f>
        <v>325000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1308.6099999999999</v>
      </c>
      <c r="AM43" s="1030">
        <f t="shared" si="2"/>
        <v>56.940000000000055</v>
      </c>
      <c r="AN43" s="1030">
        <f>INDEX(G43:R43,1,MATCH(Parametres!$B$3,G$1:R$1,0))*IF(OR(F43="L",F43="S",F43="I"),-1,1)</f>
        <v>1365.55</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23615.759999999998</v>
      </c>
      <c r="AM44" s="1030">
        <f t="shared" si="2"/>
        <v>2075.41</v>
      </c>
      <c r="AN44" s="1030">
        <f>INDEX(G44:R44,1,MATCH(Parametres!$B$3,G$1:R$1,0))*IF(OR(F44="L",F44="S",F44="I"),-1,1)</f>
        <v>25691.17</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130559.94</v>
      </c>
      <c r="AM45" s="1030">
        <f t="shared" si="2"/>
        <v>11078.690000000002</v>
      </c>
      <c r="AN45" s="1030">
        <f>INDEX(G45:R45,1,MATCH(Parametres!$B$3,G$1:R$1,0))*IF(OR(F45="L",F45="S",F45="I"),-1,1)</f>
        <v>141638.63</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10369.16</v>
      </c>
      <c r="AM46" s="1030">
        <f t="shared" si="2"/>
        <v>1038.4799999999996</v>
      </c>
      <c r="AN46" s="1030">
        <f>INDEX(G46:R46,1,MATCH(Parametres!$B$3,G$1:R$1,0))*IF(OR(F46="L",F46="S",F46="I"),-1,1)</f>
        <v>11407.64</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7799.2</v>
      </c>
      <c r="AM49" s="1030">
        <f t="shared" si="2"/>
        <v>929.91000000000076</v>
      </c>
      <c r="AN49" s="1030">
        <f>INDEX(G49:R49,1,MATCH(Parametres!$B$3,G$1:R$1,0))*IF(OR(F49="L",F49="S",F49="I"),-1,1)</f>
        <v>8729.11</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21309.599999999999</v>
      </c>
      <c r="AM51" s="1030">
        <f t="shared" si="2"/>
        <v>1381.8900000000031</v>
      </c>
      <c r="AN51" s="1030">
        <f>INDEX(G51:R51,1,MATCH(Parametres!$B$3,G$1:R$1,0))*IF(OR(F51="L",F51="S",F51="I"),-1,1)</f>
        <v>22691.49</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3000</v>
      </c>
      <c r="AM52" s="1030">
        <f t="shared" si="2"/>
        <v>368.69999999999982</v>
      </c>
      <c r="AN52" s="1030">
        <f>INDEX(G52:R52,1,MATCH(Parametres!$B$3,G$1:R$1,0))*IF(OR(F52="L",F52="S",F52="I"),-1,1)</f>
        <v>3368.7</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2104.9299999999998</v>
      </c>
      <c r="AM53" s="1030">
        <f t="shared" si="2"/>
        <v>504.75</v>
      </c>
      <c r="AN53" s="1030">
        <f>INDEX(G53:R53,1,MATCH(Parametres!$B$3,G$1:R$1,0))*IF(OR(F53="L",F53="S",F53="I"),-1,1)</f>
        <v>2609.6799999999998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627.48</v>
      </c>
      <c r="AM56" s="1030">
        <f t="shared" si="2"/>
        <v>1614.85</v>
      </c>
      <c r="AN56" s="1030">
        <f>INDEX(G56:R56,1,MATCH(Parametres!$B$3,G$1:R$1,0))*IF(OR(F56="L",F56="S",F56="I"),-1,1)</f>
        <v>2242.33</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170467.91</v>
      </c>
      <c r="AM57" s="1030">
        <f t="shared" si="2"/>
        <v>8076.0400000000081</v>
      </c>
      <c r="AN57" s="1030">
        <f>INDEX(G57:R57,1,MATCH(Parametres!$B$3,G$1:R$1,0))*IF(OR(F57="L",F57="S",F57="I"),-1,1)</f>
        <v>178543.95</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78537.69</v>
      </c>
      <c r="AM58" s="1030">
        <f t="shared" si="2"/>
        <v>11204.779999999999</v>
      </c>
      <c r="AN58" s="1030">
        <f>INDEX(G58:R58,1,MATCH(Parametres!$B$3,G$1:R$1,0))*IF(OR(F58="L",F58="S",F58="I"),-1,1)</f>
        <v>89742.47</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23985.95</v>
      </c>
      <c r="AM59" s="1030">
        <f t="shared" si="2"/>
        <v>6411.8499999999985</v>
      </c>
      <c r="AN59" s="1030">
        <f>INDEX(G59:R59,1,MATCH(Parametres!$B$3,G$1:R$1,0))*IF(OR(F59="L",F59="S",F59="I"),-1,1)</f>
        <v>30397.8</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61.6</v>
      </c>
      <c r="AM60" s="1030">
        <f t="shared" si="2"/>
        <v>1.9999999999996021E-2</v>
      </c>
      <c r="AN60" s="1030">
        <f>INDEX(G60:R60,1,MATCH(Parametres!$B$3,G$1:R$1,0))*IF(OR(F60="L",F60="S",F60="I"),-1,1)</f>
        <v>61.62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7311.02</v>
      </c>
      <c r="AM62" s="1030">
        <f t="shared" si="2"/>
        <v>394.08999999999924</v>
      </c>
      <c r="AN62" s="1030">
        <f>INDEX(G62:R62,1,MATCH(Parametres!$B$3,G$1:R$1,0))*IF(OR(F62="L",F62="S",F62="I"),-1,1)</f>
        <v>7705.11</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136.88</v>
      </c>
      <c r="AM65" s="1030">
        <f t="shared" si="2"/>
        <v>0</v>
      </c>
      <c r="AN65" s="1030">
        <f>INDEX(G65:R65,1,MATCH(Parametres!$B$3,G$1:R$1,0))*IF(OR(F65="L",F65="S",F65="I"),-1,1)</f>
        <v>136.88</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3125.99</v>
      </c>
      <c r="AM66" s="1030">
        <f t="shared" si="2"/>
        <v>499.30000000000018</v>
      </c>
      <c r="AN66" s="1030">
        <f>INDEX(G66:R66,1,MATCH(Parametres!$B$3,G$1:R$1,0))*IF(OR(F66="L",F66="S",F66="I"),-1,1)</f>
        <v>3625.29</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106027.62</v>
      </c>
      <c r="AM68" s="1030">
        <f t="shared" ref="AM68:AM131" si="8">AN68-N(AL68)</f>
        <v>16418.540000000008</v>
      </c>
      <c r="AN68" s="1030">
        <f>INDEX(G68:R68,1,MATCH(Parametres!$B$3,G$1:R$1,0))*IF(OR(F68="L",F68="S",F68="I"),-1,1)</f>
        <v>122446.16</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26840.18</v>
      </c>
      <c r="AM69" s="1030">
        <f t="shared" si="8"/>
        <v>2627.2700000000004</v>
      </c>
      <c r="AN69" s="1030">
        <f>INDEX(G69:R69,1,MATCH(Parametres!$B$3,G$1:R$1,0))*IF(OR(F69="L",F69="S",F69="I"),-1,1)</f>
        <v>29467.45</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3392.43</v>
      </c>
      <c r="AM72" s="1030">
        <f t="shared" si="8"/>
        <v>479.46000000000004</v>
      </c>
      <c r="AN72" s="1030">
        <f>INDEX(G72:R72,1,MATCH(Parametres!$B$3,G$1:R$1,0))*IF(OR(F72="L",F72="S",F72="I"),-1,1)</f>
        <v>3871.89</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39189.11</v>
      </c>
      <c r="AM73" s="1030">
        <f t="shared" si="8"/>
        <v>2561.260000000002</v>
      </c>
      <c r="AN73" s="1030">
        <f>INDEX(G73:R73,1,MATCH(Parametres!$B$3,G$1:R$1,0))*IF(OR(F73="L",F73="S",F73="I"),-1,1)</f>
        <v>41750.370000000003</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5792.54</v>
      </c>
      <c r="AM75" s="1030">
        <f t="shared" si="8"/>
        <v>443.82999999999993</v>
      </c>
      <c r="AN75" s="1030">
        <f>INDEX(G75:R75,1,MATCH(Parametres!$B$3,G$1:R$1,0))*IF(OR(F75="L",F75="S",F75="I"),-1,1)</f>
        <v>6236.37</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4030</v>
      </c>
      <c r="AM78" s="1030">
        <f t="shared" si="8"/>
        <v>2094.58</v>
      </c>
      <c r="AN78" s="1030">
        <f>INDEX(G78:R78,1,MATCH(Parametres!$B$3,G$1:R$1,0))*IF(OR(F78="L",F78="S",F78="I"),-1,1)</f>
        <v>6124.58</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477.59</v>
      </c>
      <c r="AM79" s="1030">
        <f t="shared" si="8"/>
        <v>41.250000000000057</v>
      </c>
      <c r="AN79" s="1030">
        <f>INDEX(G79:R79,1,MATCH(Parametres!$B$3,G$1:R$1,0))*IF(OR(F79="L",F79="S",F79="I"),-1,1)</f>
        <v>518.84</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14617.56</v>
      </c>
      <c r="AM82" s="1030">
        <f t="shared" si="8"/>
        <v>1763</v>
      </c>
      <c r="AN82" s="1030">
        <f>INDEX(G82:R82,1,MATCH(Parametres!$B$3,G$1:R$1,0))*IF(OR(F82="L",F82="S",F82="I"),-1,1)</f>
        <v>16380.56</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4977.0200000000004</v>
      </c>
      <c r="AM83" s="1030">
        <f t="shared" si="8"/>
        <v>441.50999999999931</v>
      </c>
      <c r="AN83" s="1030">
        <f>INDEX(G83:R83,1,MATCH(Parametres!$B$3,G$1:R$1,0))*IF(OR(F83="L",F83="S",F83="I"),-1,1)</f>
        <v>5418.53</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858.27</v>
      </c>
      <c r="AM85" s="1030">
        <f t="shared" si="8"/>
        <v>116.10000000000002</v>
      </c>
      <c r="AN85" s="1030">
        <f>INDEX(G85:R85,1,MATCH(Parametres!$B$3,G$1:R$1,0))*IF(OR(F85="L",F85="S",F85="I"),-1,1)</f>
        <v>974.37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292500</v>
      </c>
      <c r="AM89" s="1030">
        <f t="shared" si="8"/>
        <v>32500</v>
      </c>
      <c r="AN89" s="1030">
        <f>INDEX(G89:R89,1,MATCH(Parametres!$B$3,G$1:R$1,0))*IF(OR(F89="L",F89="S",F89="I"),-1,1)</f>
        <v>325000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1308.6099999999999</v>
      </c>
      <c r="AM90" s="1030">
        <f t="shared" si="8"/>
        <v>56.940000000000055</v>
      </c>
      <c r="AN90" s="1030">
        <f>INDEX(G90:R90,1,MATCH(Parametres!$B$3,G$1:R$1,0))*IF(OR(F90="L",F90="S",F90="I"),-1,1)</f>
        <v>1365.55</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23615.759999999998</v>
      </c>
      <c r="AM91" s="1030">
        <f t="shared" si="8"/>
        <v>2075.41</v>
      </c>
      <c r="AN91" s="1030">
        <f>INDEX(G91:R91,1,MATCH(Parametres!$B$3,G$1:R$1,0))*IF(OR(F91="L",F91="S",F91="I"),-1,1)</f>
        <v>25691.17</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130559.94</v>
      </c>
      <c r="AM92" s="1030">
        <f t="shared" si="8"/>
        <v>11078.690000000002</v>
      </c>
      <c r="AN92" s="1030">
        <f>INDEX(G92:R92,1,MATCH(Parametres!$B$3,G$1:R$1,0))*IF(OR(F92="L",F92="S",F92="I"),-1,1)</f>
        <v>141638.63</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10369.16</v>
      </c>
      <c r="AM93" s="1030">
        <f t="shared" si="8"/>
        <v>1038.4799999999996</v>
      </c>
      <c r="AN93" s="1030">
        <f>INDEX(G93:R93,1,MATCH(Parametres!$B$3,G$1:R$1,0))*IF(OR(F93="L",F93="S",F93="I"),-1,1)</f>
        <v>11407.64</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7799.2</v>
      </c>
      <c r="AM96" s="1030">
        <f t="shared" si="8"/>
        <v>929.91000000000076</v>
      </c>
      <c r="AN96" s="1030">
        <f>INDEX(G96:R96,1,MATCH(Parametres!$B$3,G$1:R$1,0))*IF(OR(F96="L",F96="S",F96="I"),-1,1)</f>
        <v>8729.11</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21309.599999999999</v>
      </c>
      <c r="AM98" s="1030">
        <f t="shared" si="8"/>
        <v>1381.8900000000031</v>
      </c>
      <c r="AN98" s="1030">
        <f>INDEX(G98:R98,1,MATCH(Parametres!$B$3,G$1:R$1,0))*IF(OR(F98="L",F98="S",F98="I"),-1,1)</f>
        <v>22691.49</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2000</v>
      </c>
      <c r="AM99" s="1030">
        <f t="shared" si="8"/>
        <v>368.69999999999982</v>
      </c>
      <c r="AN99" s="1030">
        <f>INDEX(G99:R99,1,MATCH(Parametres!$B$3,G$1:R$1,0))*IF(OR(F99="L",F99="S",F99="I"),-1,1)</f>
        <v>2368.6999999999998</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2104.9299999999998</v>
      </c>
      <c r="AM100" s="1030">
        <f t="shared" si="8"/>
        <v>504.75</v>
      </c>
      <c r="AN100" s="1030">
        <f>INDEX(G100:R100,1,MATCH(Parametres!$B$3,G$1:R$1,0))*IF(OR(F100="L",F100="S",F100="I"),-1,1)</f>
        <v>2609.6799999999998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325</v>
      </c>
      <c r="AN102" s="1030">
        <f>INDEX(G102:R102,1,MATCH(Parametres!$B$3,G$1:R$1,0))*IF(OR(F102="L",F102="S",F102="I"),-1,1)</f>
        <v>325</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50876.72</v>
      </c>
      <c r="AM103" s="1030">
        <f t="shared" si="8"/>
        <v>3741.5299999999988</v>
      </c>
      <c r="AN103" s="1030">
        <f>INDEX(G103:R103,1,MATCH(Parametres!$B$3,G$1:R$1,0))*IF(OR(F103="L",F103="S",F103="I"),-1,1)</f>
        <v>54618.25</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166938.18</v>
      </c>
      <c r="AM104" s="1030">
        <f t="shared" si="8"/>
        <v>27463.460000000021</v>
      </c>
      <c r="AN104" s="1030">
        <f>INDEX(G104:R104,1,MATCH(Parametres!$B$3,G$1:R$1,0))*IF(OR(F104="L",F104="S",F104="I"),-1,1)</f>
        <v>194401.64</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22727.62</v>
      </c>
      <c r="AM105" s="1030">
        <f t="shared" si="8"/>
        <v>3154.1700000000019</v>
      </c>
      <c r="AN105" s="1030">
        <f>INDEX(G105:R105,1,MATCH(Parametres!$B$3,G$1:R$1,0))*IF(OR(F105="L",F105="S",F105="I"),-1,1)</f>
        <v>25881.79</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2723.41</v>
      </c>
      <c r="AM108" s="1030">
        <f t="shared" si="8"/>
        <v>516.65000000000009</v>
      </c>
      <c r="AN108" s="1030">
        <f>INDEX(G108:R108,1,MATCH(Parametres!$B$3,G$1:R$1,0))*IF(OR(F108="L",F108="S",F108="I"),-1,1)</f>
        <v>3240.06</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32069.95</v>
      </c>
      <c r="AM109" s="1030">
        <f t="shared" si="8"/>
        <v>3654.5200000000004</v>
      </c>
      <c r="AN109" s="1030">
        <f>INDEX(G109:R109,1,MATCH(Parametres!$B$3,G$1:R$1,0))*IF(OR(F109="L",F109="S",F109="I"),-1,1)</f>
        <v>35724.47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6701.29</v>
      </c>
      <c r="AM111" s="1030">
        <f t="shared" si="8"/>
        <v>472.81999999999971</v>
      </c>
      <c r="AN111" s="1030">
        <f>INDEX(G111:R111,1,MATCH(Parametres!$B$3,G$1:R$1,0))*IF(OR(F111="L",F111="S",F111="I"),-1,1)</f>
        <v>7174.11</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4030</v>
      </c>
      <c r="AM114" s="1030">
        <f t="shared" si="8"/>
        <v>2094.58</v>
      </c>
      <c r="AN114" s="1030">
        <f>INDEX(G114:R114,1,MATCH(Parametres!$B$3,G$1:R$1,0))*IF(OR(F114="L",F114="S",F114="I"),-1,1)</f>
        <v>6124.58</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1414.93</v>
      </c>
      <c r="AM115" s="1030">
        <f t="shared" si="8"/>
        <v>3.1799999999998363</v>
      </c>
      <c r="AN115" s="1030">
        <f>INDEX(G115:R115,1,MATCH(Parametres!$B$3,G$1:R$1,0))*IF(OR(F115="L",F115="S",F115="I"),-1,1)</f>
        <v>1418.11</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136140.4</v>
      </c>
      <c r="AM116" s="1030">
        <f t="shared" si="8"/>
        <v>21102.209999999992</v>
      </c>
      <c r="AN116" s="1030">
        <f>INDEX(G116:R116,1,MATCH(Parametres!$B$3,G$1:R$1,0))*IF(OR(F116="L",F116="S",F116="I"),-1,1)</f>
        <v>157242.60999999999</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477.59</v>
      </c>
      <c r="AM117" s="1030">
        <f t="shared" si="8"/>
        <v>41.250000000000057</v>
      </c>
      <c r="AN117" s="1030">
        <f>INDEX(G117:R117,1,MATCH(Parametres!$B$3,G$1:R$1,0))*IF(OR(F117="L",F117="S",F117="I"),-1,1)</f>
        <v>518.84</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100</v>
      </c>
      <c r="AM119" s="1030">
        <f t="shared" si="8"/>
        <v>0</v>
      </c>
      <c r="AN119" s="1030">
        <f>INDEX(G119:R119,1,MATCH(Parametres!$B$3,G$1:R$1,0))*IF(OR(F119="L",F119="S",F119="I"),-1,1)</f>
        <v>100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4914.91</v>
      </c>
      <c r="AM120" s="1030">
        <f t="shared" si="8"/>
        <v>500</v>
      </c>
      <c r="AN120" s="1030">
        <f>INDEX(G120:R120,1,MATCH(Parametres!$B$3,G$1:R$1,0))*IF(OR(F120="L",F120="S",F120="I"),-1,1)</f>
        <v>5414.91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17267.32</v>
      </c>
      <c r="AM121" s="1030">
        <f t="shared" si="8"/>
        <v>1663</v>
      </c>
      <c r="AN121" s="1030">
        <f>INDEX(G121:R121,1,MATCH(Parametres!$B$3,G$1:R$1,0))*IF(OR(F121="L",F121="S",F121="I"),-1,1)</f>
        <v>18930.32</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7436.62</v>
      </c>
      <c r="AM122" s="1030">
        <f t="shared" si="8"/>
        <v>1107.1199999999999</v>
      </c>
      <c r="AN122" s="1030">
        <f>INDEX(G122:R122,1,MATCH(Parametres!$B$3,G$1:R$1,0))*IF(OR(F122="L",F122="S",F122="I"),-1,1)</f>
        <v>8543.74</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585</v>
      </c>
      <c r="AM123" s="1030">
        <f t="shared" si="8"/>
        <v>65</v>
      </c>
      <c r="AN123" s="1030">
        <f>INDEX(G123:R123,1,MATCH(Parametres!$B$3,G$1:R$1,0))*IF(OR(F123="L",F123="S",F123="I"),-1,1)</f>
        <v>650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858.27</v>
      </c>
      <c r="AM124" s="1030">
        <f t="shared" si="8"/>
        <v>116.10000000000002</v>
      </c>
      <c r="AN124" s="1030">
        <f>INDEX(G124:R124,1,MATCH(Parametres!$B$3,G$1:R$1,0))*IF(OR(F124="L",F124="S",F124="I"),-1,1)</f>
        <v>974.37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149538.76</v>
      </c>
      <c r="AM126" s="1030">
        <f t="shared" si="8"/>
        <v>19375.449999999983</v>
      </c>
      <c r="AN126" s="1030">
        <f>INDEX(G126:R126,1,MATCH(Parametres!$B$3,G$1:R$1,0))*IF(OR(F126="L",F126="S",F126="I"),-1,1)</f>
        <v>168914.21</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204.76</v>
      </c>
      <c r="AM127" s="1030">
        <f t="shared" si="8"/>
        <v>0</v>
      </c>
      <c r="AN127" s="1030">
        <f>INDEX(G127:R127,1,MATCH(Parametres!$B$3,G$1:R$1,0))*IF(OR(F127="L",F127="S",F127="I"),-1,1)</f>
        <v>204.76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292500</v>
      </c>
      <c r="AM128" s="1030">
        <f t="shared" si="8"/>
        <v>32500</v>
      </c>
      <c r="AN128" s="1030">
        <f>INDEX(G128:R128,1,MATCH(Parametres!$B$3,G$1:R$1,0))*IF(OR(F128="L",F128="S",F128="I"),-1,1)</f>
        <v>325000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1308.6099999999999</v>
      </c>
      <c r="AM129" s="1030">
        <f t="shared" si="8"/>
        <v>56.940000000000055</v>
      </c>
      <c r="AN129" s="1030">
        <f>INDEX(G129:R129,1,MATCH(Parametres!$B$3,G$1:R$1,0))*IF(OR(F129="L",F129="S",F129="I"),-1,1)</f>
        <v>1365.55</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20411.060000000001</v>
      </c>
      <c r="AM130" s="1030">
        <f t="shared" si="8"/>
        <v>1737.9099999999999</v>
      </c>
      <c r="AN130" s="1030">
        <f>INDEX(G130:R130,1,MATCH(Parametres!$B$3,G$1:R$1,0))*IF(OR(F130="L",F130="S",F130="I"),-1,1)</f>
        <v>22148.97</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74164.58</v>
      </c>
      <c r="AM131" s="1030">
        <f t="shared" si="8"/>
        <v>11078.690000000002</v>
      </c>
      <c r="AN131" s="1030">
        <f>INDEX(G131:R131,1,MATCH(Parametres!$B$3,G$1:R$1,0))*IF(OR(F131="L",F131="S",F131="I"),-1,1)</f>
        <v>85243.27</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10369.16</v>
      </c>
      <c r="AM132" s="1030">
        <f t="shared" ref="AM132:AM195" si="14">AN132-N(AL132)</f>
        <v>1038.4799999999996</v>
      </c>
      <c r="AN132" s="1030">
        <f>INDEX(G132:R132,1,MATCH(Parametres!$B$3,G$1:R$1,0))*IF(OR(F132="L",F132="S",F132="I"),-1,1)</f>
        <v>11407.64</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7799.2</v>
      </c>
      <c r="AM135" s="1030">
        <f t="shared" si="14"/>
        <v>929.91000000000076</v>
      </c>
      <c r="AN135" s="1030">
        <f>INDEX(G135:R135,1,MATCH(Parametres!$B$3,G$1:R$1,0))*IF(OR(F135="L",F135="S",F135="I"),-1,1)</f>
        <v>8729.11</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21309.599999999999</v>
      </c>
      <c r="AM137" s="1030">
        <f t="shared" si="14"/>
        <v>1381.8900000000031</v>
      </c>
      <c r="AN137" s="1030">
        <f>INDEX(G137:R137,1,MATCH(Parametres!$B$3,G$1:R$1,0))*IF(OR(F137="L",F137="S",F137="I"),-1,1)</f>
        <v>22691.49</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2000</v>
      </c>
      <c r="AM138" s="1030">
        <f t="shared" si="14"/>
        <v>368.69999999999982</v>
      </c>
      <c r="AN138" s="1030">
        <f>INDEX(G138:R138,1,MATCH(Parametres!$B$3,G$1:R$1,0))*IF(OR(F138="L",F138="S",F138="I"),-1,1)</f>
        <v>2368.6999999999998</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2104.9299999999998</v>
      </c>
      <c r="AM139" s="1030">
        <f t="shared" si="14"/>
        <v>1455.75</v>
      </c>
      <c r="AN139" s="1030">
        <f>INDEX(G139:R139,1,MATCH(Parametres!$B$3,G$1:R$1,0))*IF(OR(F139="L",F139="S",F139="I"),-1,1)</f>
        <v>3560.68</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59.36</v>
      </c>
      <c r="AM141" s="1030">
        <f t="shared" si="14"/>
        <v>473.4</v>
      </c>
      <c r="AN141" s="1030">
        <f>INDEX(G141:R141,1,MATCH(Parametres!$B$3,G$1:R$1,0))*IF(OR(F141="L",F141="S",F141="I"),-1,1)</f>
        <v>532.76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63300.56</v>
      </c>
      <c r="AM142" s="1030">
        <f t="shared" si="14"/>
        <v>10636.180000000008</v>
      </c>
      <c r="AN142" s="1030">
        <f>INDEX(G142:R142,1,MATCH(Parametres!$B$3,G$1:R$1,0))*IF(OR(F142="L",F142="S",F142="I"),-1,1)</f>
        <v>73936.740000000005</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323525.99</v>
      </c>
      <c r="AM143" s="1030">
        <f t="shared" si="14"/>
        <v>46346.960000000021</v>
      </c>
      <c r="AN143" s="1030">
        <f>INDEX(G143:R143,1,MATCH(Parametres!$B$3,G$1:R$1,0))*IF(OR(F143="L",F143="S",F143="I"),-1,1)</f>
        <v>369872.95</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88838.7</v>
      </c>
      <c r="AM144" s="1030">
        <f t="shared" si="14"/>
        <v>7605.4100000000035</v>
      </c>
      <c r="AN144" s="1030">
        <f>INDEX(G144:R144,1,MATCH(Parametres!$B$3,G$1:R$1,0))*IF(OR(F144="L",F144="S",F144="I"),-1,1)</f>
        <v>96444.11</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11521.48</v>
      </c>
      <c r="AM147" s="1030">
        <f t="shared" si="14"/>
        <v>1640.3999999999996</v>
      </c>
      <c r="AN147" s="1030">
        <f>INDEX(G147:R147,1,MATCH(Parametres!$B$3,G$1:R$1,0))*IF(OR(F147="L",F147="S",F147="I"),-1,1)</f>
        <v>13161.88</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123267.46</v>
      </c>
      <c r="AM148" s="1030">
        <f t="shared" si="14"/>
        <v>12785.87999999999</v>
      </c>
      <c r="AN148" s="1030">
        <f>INDEX(G148:R148,1,MATCH(Parametres!$B$3,G$1:R$1,0))*IF(OR(F148="L",F148="S",F148="I"),-1,1)</f>
        <v>136053.34</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8701.4599999999991</v>
      </c>
      <c r="AM149" s="1030">
        <f t="shared" si="14"/>
        <v>1550</v>
      </c>
      <c r="AN149" s="1030">
        <f>INDEX(G149:R149,1,MATCH(Parametres!$B$3,G$1:R$1,0))*IF(OR(F149="L",F149="S",F149="I"),-1,1)</f>
        <v>10251.459999999999</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7175.33</v>
      </c>
      <c r="AM150" s="1030">
        <f t="shared" si="14"/>
        <v>443.8100000000004</v>
      </c>
      <c r="AN150" s="1030">
        <f>INDEX(G150:R150,1,MATCH(Parametres!$B$3,G$1:R$1,0))*IF(OR(F150="L",F150="S",F150="I"),-1,1)</f>
        <v>7619.14</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42115.75</v>
      </c>
      <c r="AM151" s="1030">
        <f t="shared" si="14"/>
        <v>6312.3099999999977</v>
      </c>
      <c r="AN151" s="1030">
        <f>INDEX(G151:R151,1,MATCH(Parametres!$B$3,G$1:R$1,0))*IF(OR(F151="L",F151="S",F151="I"),-1,1)</f>
        <v>48428.06</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15180.23</v>
      </c>
      <c r="AM152" s="1030">
        <f t="shared" si="14"/>
        <v>2353.1800000000003</v>
      </c>
      <c r="AN152" s="1030">
        <f>INDEX(G152:R152,1,MATCH(Parametres!$B$3,G$1:R$1,0))*IF(OR(F152="L",F152="S",F152="I"),-1,1)</f>
        <v>17533.41</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4030</v>
      </c>
      <c r="AM153" s="1030">
        <f t="shared" si="14"/>
        <v>2094.59</v>
      </c>
      <c r="AN153" s="1030">
        <f>INDEX(G153:R153,1,MATCH(Parametres!$B$3,G$1:R$1,0))*IF(OR(F153="L",F153="S",F153="I"),-1,1)</f>
        <v>6124.59</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34347.82</v>
      </c>
      <c r="AM154" s="1030">
        <f t="shared" si="14"/>
        <v>5935.8700000000026</v>
      </c>
      <c r="AN154" s="1030">
        <f>INDEX(G154:R154,1,MATCH(Parametres!$B$3,G$1:R$1,0))*IF(OR(F154="L",F154="S",F154="I"),-1,1)</f>
        <v>40283.69</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477.51</v>
      </c>
      <c r="AM157" s="1030">
        <f t="shared" si="14"/>
        <v>5340.04</v>
      </c>
      <c r="AN157" s="1030">
        <f>INDEX(G157:R157,1,MATCH(Parametres!$B$3,G$1:R$1,0))*IF(OR(F157="L",F157="S",F157="I"),-1,1)</f>
        <v>5817.55</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-46932.53</v>
      </c>
      <c r="AM158" s="1030">
        <f t="shared" si="14"/>
        <v>-8810.0200000000041</v>
      </c>
      <c r="AN158" s="1030">
        <f>INDEX(G158:R158,1,MATCH(Parametres!$B$3,G$1:R$1,0))*IF(OR(F158="L",F158="S",F158="I"),-1,1)</f>
        <v>-55742.55</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310</v>
      </c>
      <c r="AM159" s="1030">
        <f t="shared" si="14"/>
        <v>0</v>
      </c>
      <c r="AN159" s="1030">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14204.37</v>
      </c>
      <c r="AM161" s="1030">
        <f t="shared" si="14"/>
        <v>1662.9699999999993</v>
      </c>
      <c r="AN161" s="1030">
        <f>INDEX(G161:R161,1,MATCH(Parametres!$B$3,G$1:R$1,0))*IF(OR(F161="L",F161="S",F161="I"),-1,1)</f>
        <v>15867.34</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4976.97</v>
      </c>
      <c r="AM162" s="1030">
        <f t="shared" si="14"/>
        <v>441.48999999999978</v>
      </c>
      <c r="AN162" s="1030">
        <f>INDEX(G162:R162,1,MATCH(Parametres!$B$3,G$1:R$1,0))*IF(OR(F162="L",F162="S",F162="I"),-1,1)</f>
        <v>5418.46</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20401.849999999999</v>
      </c>
      <c r="AM163" s="1030">
        <f t="shared" si="14"/>
        <v>2633.5</v>
      </c>
      <c r="AN163" s="1030">
        <f>INDEX(G163:R163,1,MATCH(Parametres!$B$3,G$1:R$1,0))*IF(OR(F163="L",F163="S",F163="I"),-1,1)</f>
        <v>23035.35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1053.73</v>
      </c>
      <c r="AM164" s="1030">
        <f t="shared" si="14"/>
        <v>116.07999999999993</v>
      </c>
      <c r="AN164" s="1030">
        <f>INDEX(G164:R164,1,MATCH(Parametres!$B$3,G$1:R$1,0))*IF(OR(F164="L",F164="S",F164="I"),-1,1)</f>
        <v>1169.81</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500</v>
      </c>
      <c r="AN165" s="1030">
        <f>INDEX(G165:R165,1,MATCH(Parametres!$B$3,G$1:R$1,0))*IF(OR(F165="L",F165="S",F165="I"),-1,1)</f>
        <v>500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742.9</v>
      </c>
      <c r="AM166" s="1030">
        <f t="shared" si="14"/>
        <v>0</v>
      </c>
      <c r="AN166" s="1030">
        <f>INDEX(G166:R166,1,MATCH(Parametres!$B$3,G$1:R$1,0))*IF(OR(F166="L",F166="S",F166="I"),-1,1)</f>
        <v>742.9</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3100</v>
      </c>
      <c r="AM168" s="1030">
        <f t="shared" si="14"/>
        <v>500</v>
      </c>
      <c r="AN168" s="1030">
        <f>INDEX(G168:R168,1,MATCH(Parametres!$B$3,G$1:R$1,0))*IF(OR(F168="L",F168="S",F168="I"),-1,1)</f>
        <v>3600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292500</v>
      </c>
      <c r="AM169" s="1030">
        <f t="shared" si="14"/>
        <v>32500</v>
      </c>
      <c r="AN169" s="1030">
        <f>INDEX(G169:R169,1,MATCH(Parametres!$B$3,G$1:R$1,0))*IF(OR(F169="L",F169="S",F169="I"),-1,1)</f>
        <v>325000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1308.6500000000001</v>
      </c>
      <c r="AM170" s="1030">
        <f t="shared" si="14"/>
        <v>56.929999999999836</v>
      </c>
      <c r="AN170" s="1030">
        <f>INDEX(G170:R170,1,MATCH(Parametres!$B$3,G$1:R$1,0))*IF(OR(F170="L",F170="S",F170="I"),-1,1)</f>
        <v>1365.58</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53745.21</v>
      </c>
      <c r="AM171" s="1030">
        <f t="shared" si="14"/>
        <v>1692.7700000000041</v>
      </c>
      <c r="AN171" s="1030">
        <f>INDEX(G171:R171,1,MATCH(Parametres!$B$3,G$1:R$1,0))*IF(OR(F171="L",F171="S",F171="I"),-1,1)</f>
        <v>55437.98</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74164.37</v>
      </c>
      <c r="AM172" s="1030">
        <f t="shared" si="14"/>
        <v>11078.650000000009</v>
      </c>
      <c r="AN172" s="1030">
        <f>INDEX(G172:R172,1,MATCH(Parametres!$B$3,G$1:R$1,0))*IF(OR(F172="L",F172="S",F172="I"),-1,1)</f>
        <v>85243.02</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10369.049999999999</v>
      </c>
      <c r="AM173" s="1030">
        <f t="shared" si="14"/>
        <v>1038.4600000000009</v>
      </c>
      <c r="AN173" s="1030">
        <f>INDEX(G173:R173,1,MATCH(Parametres!$B$3,G$1:R$1,0))*IF(OR(F173="L",F173="S",F173="I"),-1,1)</f>
        <v>11407.51</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7799.02</v>
      </c>
      <c r="AM176" s="1030">
        <f t="shared" si="14"/>
        <v>929.88999999999942</v>
      </c>
      <c r="AN176" s="1030">
        <f>INDEX(G176:R176,1,MATCH(Parametres!$B$3,G$1:R$1,0))*IF(OR(F176="L",F176="S",F176="I"),-1,1)</f>
        <v>8728.91</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21309.48</v>
      </c>
      <c r="AM178" s="1030">
        <f t="shared" si="14"/>
        <v>1381.880000000001</v>
      </c>
      <c r="AN178" s="1030">
        <f>INDEX(G178:R178,1,MATCH(Parametres!$B$3,G$1:R$1,0))*IF(OR(F178="L",F178="S",F178="I"),-1,1)</f>
        <v>22691.360000000001</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2000</v>
      </c>
      <c r="AM179" s="1030">
        <f t="shared" si="14"/>
        <v>368.69999999999982</v>
      </c>
      <c r="AN179" s="1030">
        <f>INDEX(G179:R179,1,MATCH(Parametres!$B$3,G$1:R$1,0))*IF(OR(F179="L",F179="S",F179="I"),-1,1)</f>
        <v>2368.6999999999998</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2104.87</v>
      </c>
      <c r="AM180" s="1030">
        <f t="shared" si="14"/>
        <v>504.76000000000022</v>
      </c>
      <c r="AN180" s="1030">
        <f>INDEX(G180:R180,1,MATCH(Parametres!$B$3,G$1:R$1,0))*IF(OR(F180="L",F180="S",F180="I"),-1,1)</f>
        <v>2609.63</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5166.82</v>
      </c>
      <c r="AM182" s="1030">
        <f t="shared" si="14"/>
        <v>2944.9500000000007</v>
      </c>
      <c r="AN182" s="1030">
        <f>INDEX(G182:R182,1,MATCH(Parametres!$B$3,G$1:R$1,0))*IF(OR(F182="L",F182="S",F182="I"),-1,1)</f>
        <v>8111.77</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1220</v>
      </c>
      <c r="AM323" s="1030">
        <f t="shared" si="26"/>
        <v>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1600000</v>
      </c>
      <c r="AN329" s="1030">
        <f>INDEX(G329:R329,1,MATCH(Parametres!$B$3,G$1:R$1,0))*IF(OR(F329="L",F329="S",F329="I"),-1,1)</f>
        <v>1600000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1644258.89</v>
      </c>
      <c r="AM330" s="1030">
        <f t="shared" si="32"/>
        <v>185891.14000000013</v>
      </c>
      <c r="AN330" s="1030">
        <f>INDEX(G330:R330,1,MATCH(Parametres!$B$3,G$1:R$1,0))*IF(OR(F330="L",F330="S",F330="I"),-1,1)</f>
        <v>1830150.03</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0</v>
      </c>
      <c r="AM331" s="1030">
        <f t="shared" si="32"/>
        <v>0</v>
      </c>
      <c r="AN331" s="1030">
        <f>INDEX(G331:R331,1,MATCH(Parametres!$B$3,G$1:R$1,0))*IF(OR(F331="L",F331="S",F331="I"),-1,1)</f>
        <v>0</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0</v>
      </c>
      <c r="AM333" s="1030">
        <f t="shared" si="32"/>
        <v>198870.6</v>
      </c>
      <c r="AN333" s="1030">
        <f>INDEX(G333:R333,1,MATCH(Parametres!$B$3,G$1:R$1,0))*IF(OR(F333="L",F333="S",F333="I"),-1,1)</f>
        <v>198870.6</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-802.24</v>
      </c>
      <c r="AM335" s="1030">
        <f t="shared" si="32"/>
        <v>719.57</v>
      </c>
      <c r="AN335" s="1030">
        <f>INDEX(G335:R335,1,MATCH(Parametres!$B$3,G$1:R$1,0))*IF(OR(F335="L",F335="S",F335="I"),-1,1)</f>
        <v>-82.67</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546070.72</v>
      </c>
      <c r="AM340" s="1030">
        <f t="shared" si="32"/>
        <v>-83672.889999999956</v>
      </c>
      <c r="AN340" s="1030">
        <f>INDEX(G340:R340,1,MATCH(Parametres!$B$3,G$1:R$1,0))*IF(OR(F340="L",F340="S",F340="I"),-1,1)</f>
        <v>462397.83</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-3239.83</v>
      </c>
      <c r="AM342" s="1030">
        <f t="shared" si="32"/>
        <v>-2234.3599999999997</v>
      </c>
      <c r="AN342" s="1030">
        <f>INDEX(G342:R342,1,MATCH(Parametres!$B$3,G$1:R$1,0))*IF(OR(F342="L",F342="S",F342="I"),-1,1)</f>
        <v>-5474.19</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-1358.42</v>
      </c>
      <c r="AM344" s="1030">
        <f t="shared" si="32"/>
        <v>0</v>
      </c>
      <c r="AN344" s="1030">
        <f>INDEX(G344:R344,1,MATCH(Parametres!$B$3,G$1:R$1,0))*IF(OR(F344="L",F344="S",F344="I"),-1,1)</f>
        <v>-1358.42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226058.34</v>
      </c>
      <c r="AM346" s="1030">
        <f t="shared" si="32"/>
        <v>-28756.429999999993</v>
      </c>
      <c r="AN346" s="1030">
        <f>INDEX(G346:R346,1,MATCH(Parametres!$B$3,G$1:R$1,0))*IF(OR(F346="L",F346="S",F346="I"),-1,1)</f>
        <v>197301.91</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26857.38</v>
      </c>
      <c r="AM347" s="1030">
        <f t="shared" si="32"/>
        <v>0</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121666.46</v>
      </c>
      <c r="AM349" s="1030">
        <f t="shared" si="32"/>
        <v>54595.17</v>
      </c>
      <c r="AN349" s="1030">
        <f>INDEX(G349:R349,1,MATCH(Parametres!$B$3,G$1:R$1,0))*IF(OR(F349="L",F349="S",F349="I"),-1,1)</f>
        <v>176261.63</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-24883</v>
      </c>
      <c r="AM350" s="1030">
        <f t="shared" si="32"/>
        <v>2004</v>
      </c>
      <c r="AN350" s="1030">
        <f>INDEX(G350:R350,1,MATCH(Parametres!$B$3,G$1:R$1,0))*IF(OR(F350="L",F350="S",F350="I"),-1,1)</f>
        <v>-22879</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-62990</v>
      </c>
      <c r="AM351" s="1030">
        <f t="shared" si="32"/>
        <v>-13481</v>
      </c>
      <c r="AN351" s="1030">
        <f>INDEX(G351:R351,1,MATCH(Parametres!$B$3,G$1:R$1,0))*IF(OR(F351="L",F351="S",F351="I"),-1,1)</f>
        <v>-76471</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9850.83</v>
      </c>
      <c r="AM352" s="1030">
        <f t="shared" si="32"/>
        <v>-472.20000000000073</v>
      </c>
      <c r="AN352" s="1030">
        <f>INDEX(G352:R352,1,MATCH(Parametres!$B$3,G$1:R$1,0))*IF(OR(F352="L",F352="S",F352="I"),-1,1)</f>
        <v>9378.6299999999992</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-3700344.38</v>
      </c>
      <c r="AM354" s="1030">
        <f t="shared" si="32"/>
        <v>66734.179999999702</v>
      </c>
      <c r="AN354" s="1030">
        <f>INDEX(G354:R354,1,MATCH(Parametres!$B$3,G$1:R$1,0))*IF(OR(F354="L",F354="S",F354="I"),-1,1)</f>
        <v>-3633610.2</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-242595.93</v>
      </c>
      <c r="AM356" s="1030">
        <f t="shared" si="32"/>
        <v>0</v>
      </c>
      <c r="AN356" s="1030">
        <f>INDEX(G356:R356,1,MATCH(Parametres!$B$3,G$1:R$1,0))*IF(OR(F356="L",F356="S",F356="I"),-1,1)</f>
        <v>-242595.93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-150000</v>
      </c>
      <c r="AM357" s="1030">
        <f t="shared" si="32"/>
        <v>0</v>
      </c>
      <c r="AN357" s="1030">
        <f>INDEX(G357:R357,1,MATCH(Parametres!$B$3,G$1:R$1,0))*IF(OR(F357="L",F357="S",F357="I"),-1,1)</f>
        <v>-150000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3500000</v>
      </c>
      <c r="AM358" s="1030">
        <f t="shared" si="32"/>
        <v>0</v>
      </c>
      <c r="AN358" s="1030">
        <f>INDEX(G358:R358,1,MATCH(Parametres!$B$3,G$1:R$1,0))*IF(OR(F358="L",F358="S",F358="I"),-1,1)</f>
        <v>3500000</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-4185742.06</v>
      </c>
      <c r="AM359" s="1030">
        <f t="shared" si="32"/>
        <v>-1199999.9999999995</v>
      </c>
      <c r="AN359" s="1030">
        <f>INDEX(G359:R359,1,MATCH(Parametres!$B$3,G$1:R$1,0))*IF(OR(F359="L",F359="S",F359="I"),-1,1)</f>
        <v>-5385742.0599999996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-295.64</v>
      </c>
      <c r="AM362" s="1030">
        <f t="shared" si="32"/>
        <v>-95.410000000000025</v>
      </c>
      <c r="AN362" s="1030">
        <f>INDEX(G362:R362,1,MATCH(Parametres!$B$3,G$1:R$1,0))*IF(OR(F362="L",F362="S",F362="I"),-1,1)</f>
        <v>-391.05</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0</v>
      </c>
      <c r="AM369" s="1030">
        <f t="shared" si="32"/>
        <v>0</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530004.29</v>
      </c>
      <c r="AM370" s="1030">
        <f t="shared" si="32"/>
        <v>353450.27999999991</v>
      </c>
      <c r="AN370" s="1030">
        <f>INDEX(G370:R370,1,MATCH(Parametres!$B$3,G$1:R$1,0))*IF(OR(F370="L",F370="S",F370="I"),-1,1)</f>
        <v>883454.57</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4426293.9800000004</v>
      </c>
      <c r="AM371" s="1030">
        <f t="shared" si="32"/>
        <v>843411.69999999925</v>
      </c>
      <c r="AN371" s="1030">
        <f>INDEX(G371:R371,1,MATCH(Parametres!$B$3,G$1:R$1,0))*IF(OR(F371="L",F371="S",F371="I"),-1,1)</f>
        <v>5269705.68</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3872659.93</v>
      </c>
      <c r="AM372" s="1030">
        <f t="shared" si="32"/>
        <v>-1130304.02</v>
      </c>
      <c r="AN372" s="1030">
        <f>INDEX(G372:R372,1,MATCH(Parametres!$B$3,G$1:R$1,0))*IF(OR(F372="L",F372="S",F372="I"),-1,1)</f>
        <v>2742355.91</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153038.01999999999</v>
      </c>
      <c r="AM374" s="1030">
        <f t="shared" si="32"/>
        <v>6582.7200000000012</v>
      </c>
      <c r="AN374" s="1030">
        <f>INDEX(G374:R374,1,MATCH(Parametres!$B$3,G$1:R$1,0))*IF(OR(F374="L",F374="S",F374="I"),-1,1)</f>
        <v>159620.74</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242742.71</v>
      </c>
      <c r="AM376" s="1030">
        <f t="shared" si="32"/>
        <v>83592.199999999983</v>
      </c>
      <c r="AN376" s="1030">
        <f>INDEX(G376:R376,1,MATCH(Parametres!$B$3,G$1:R$1,0))*IF(OR(F376="L",F376="S",F376="I"),-1,1)</f>
        <v>326334.90999999997</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63599.45</v>
      </c>
      <c r="AM377" s="1030">
        <f t="shared" si="32"/>
        <v>-4453.0599999999977</v>
      </c>
      <c r="AN377" s="1030">
        <f>INDEX(G377:R377,1,MATCH(Parametres!$B$3,G$1:R$1,0))*IF(OR(F377="L",F377="S",F377="I"),-1,1)</f>
        <v>59146.39</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426281.11</v>
      </c>
      <c r="AM379" s="1030">
        <f t="shared" si="32"/>
        <v>54013.299999999988</v>
      </c>
      <c r="AN379" s="1030">
        <f>INDEX(G379:R379,1,MATCH(Parametres!$B$3,G$1:R$1,0))*IF(OR(F379="L",F379="S",F379="I"),-1,1)</f>
        <v>480294.41</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6122.35</v>
      </c>
      <c r="AM380" s="1030">
        <f t="shared" si="32"/>
        <v>-2287.6400000000003</v>
      </c>
      <c r="AN380" s="1030">
        <f>INDEX(G380:R380,1,MATCH(Parametres!$B$3,G$1:R$1,0))*IF(OR(F380="L",F380="S",F380="I"),-1,1)</f>
        <v>3834.71</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253433.5</v>
      </c>
      <c r="AM381" s="1030">
        <f t="shared" si="32"/>
        <v>-78808.13</v>
      </c>
      <c r="AN381" s="1030">
        <f>INDEX(G381:R381,1,MATCH(Parametres!$B$3,G$1:R$1,0))*IF(OR(F381="L",F381="S",F381="I"),-1,1)</f>
        <v>174625.37</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10051.07</v>
      </c>
      <c r="AM382" s="1030">
        <f t="shared" si="32"/>
        <v>6638.9599999999991</v>
      </c>
      <c r="AN382" s="1030">
        <f>INDEX(G382:R382,1,MATCH(Parametres!$B$3,G$1:R$1,0))*IF(OR(F382="L",F382="S",F382="I"),-1,1)</f>
        <v>16690.03</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24420.81</v>
      </c>
      <c r="AM385" s="1030">
        <f t="shared" si="32"/>
        <v>8158.7199999999975</v>
      </c>
      <c r="AN385" s="1030">
        <f>INDEX(G385:R385,1,MATCH(Parametres!$B$3,G$1:R$1,0))*IF(OR(F385="L",F385="S",F385="I"),-1,1)</f>
        <v>32579.53</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-5457.55</v>
      </c>
      <c r="AM386" s="1030">
        <f t="shared" si="32"/>
        <v>14688.189999999999</v>
      </c>
      <c r="AN386" s="1030">
        <f>INDEX(G386:R386,1,MATCH(Parametres!$B$3,G$1:R$1,0))*IF(OR(F386="L",F386="S",F386="I"),-1,1)</f>
        <v>9230.64</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-1751.91</v>
      </c>
      <c r="AM387" s="1030">
        <f t="shared" si="32"/>
        <v>7262.58</v>
      </c>
      <c r="AN387" s="1030">
        <f>INDEX(G387:R387,1,MATCH(Parametres!$B$3,G$1:R$1,0))*IF(OR(F387="L",F387="S",F387="I"),-1,1)</f>
        <v>5510.67</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-18612.87</v>
      </c>
      <c r="AM388" s="1030">
        <f t="shared" ref="AM388:AM451" si="38">AN388-N(AL388)</f>
        <v>-3863.4600000000028</v>
      </c>
      <c r="AN388" s="1030">
        <f>INDEX(G388:R388,1,MATCH(Parametres!$B$3,G$1:R$1,0))*IF(OR(F388="L",F388="S",F388="I"),-1,1)</f>
        <v>-22476.33</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235531.46</v>
      </c>
      <c r="AM392" s="1030">
        <f t="shared" si="38"/>
        <v>-44314.720000000001</v>
      </c>
      <c r="AN392" s="1030">
        <f>INDEX(G392:R392,1,MATCH(Parametres!$B$3,G$1:R$1,0))*IF(OR(F392="L",F392="S",F392="I"),-1,1)</f>
        <v>191216.74</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38798.080000000002</v>
      </c>
      <c r="AM393" s="1030">
        <f t="shared" si="38"/>
        <v>-4153.9000000000015</v>
      </c>
      <c r="AN393" s="1030">
        <f>INDEX(G393:R393,1,MATCH(Parametres!$B$3,G$1:R$1,0))*IF(OR(F393="L",F393="S",F393="I"),-1,1)</f>
        <v>34644.18</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63798.67</v>
      </c>
      <c r="AM396" s="1030">
        <f t="shared" si="38"/>
        <v>666.66999999999825</v>
      </c>
      <c r="AN396" s="1030">
        <f>INDEX(G396:R396,1,MATCH(Parametres!$B$3,G$1:R$1,0))*IF(OR(F396="L",F396="S",F396="I"),-1,1)</f>
        <v>64465.34</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8011.3</v>
      </c>
      <c r="AM397" s="1030">
        <f t="shared" si="38"/>
        <v>-4006.2000000000003</v>
      </c>
      <c r="AN397" s="1030">
        <f>INDEX(G397:R397,1,MATCH(Parametres!$B$3,G$1:R$1,0))*IF(OR(F397="L",F397="S",F397="I"),-1,1)</f>
        <v>4005.1</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0</v>
      </c>
      <c r="AM398" s="1030">
        <f t="shared" si="38"/>
        <v>0</v>
      </c>
      <c r="AN398" s="1030">
        <f>INDEX(G398:R398,1,MATCH(Parametres!$B$3,G$1:R$1,0))*IF(OR(F398="L",F398="S",F398="I"),-1,1)</f>
        <v>0</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-2491.1</v>
      </c>
      <c r="AM399" s="1030">
        <f t="shared" si="38"/>
        <v>-13508.9</v>
      </c>
      <c r="AN399" s="1030">
        <f>INDEX(G399:R399,1,MATCH(Parametres!$B$3,G$1:R$1,0))*IF(OR(F399="L",F399="S",F399="I"),-1,1)</f>
        <v>-16000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132620.64000000001</v>
      </c>
      <c r="AM406" s="1030">
        <f t="shared" si="38"/>
        <v>0</v>
      </c>
      <c r="AN406" s="1030">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-121233.37</v>
      </c>
      <c r="AM407" s="1030">
        <f t="shared" si="38"/>
        <v>-227.75</v>
      </c>
      <c r="AN407" s="1030">
        <f>INDEX(G407:R407,1,MATCH(Parametres!$B$3,G$1:R$1,0))*IF(OR(F407="L",F407="S",F407="I"),-1,1)</f>
        <v>-121461.12</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298574.2</v>
      </c>
      <c r="AM408" s="1030">
        <f t="shared" si="38"/>
        <v>17273.849999999977</v>
      </c>
      <c r="AN408" s="1030">
        <f>INDEX(G408:R408,1,MATCH(Parametres!$B$3,G$1:R$1,0))*IF(OR(F408="L",F408="S",F408="I"),-1,1)</f>
        <v>315848.05</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-261287.94</v>
      </c>
      <c r="AM409" s="1030">
        <f t="shared" si="38"/>
        <v>-739.22000000000116</v>
      </c>
      <c r="AN409" s="1030">
        <f>INDEX(G409:R409,1,MATCH(Parametres!$B$3,G$1:R$1,0))*IF(OR(F409="L",F409="S",F409="I"),-1,1)</f>
        <v>-262027.16</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-12640.15</v>
      </c>
      <c r="AM411" s="1030">
        <f t="shared" si="38"/>
        <v>-0.32999999999992724</v>
      </c>
      <c r="AN411" s="1030">
        <f>INDEX(G411:R411,1,MATCH(Parametres!$B$3,G$1:R$1,0))*IF(OR(F411="L",F411="S",F411="I"),-1,1)</f>
        <v>-12640.48</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745424.53</v>
      </c>
      <c r="AM412" s="1030">
        <f t="shared" si="38"/>
        <v>23038.79999999993</v>
      </c>
      <c r="AN412" s="1030">
        <f>INDEX(G412:R412,1,MATCH(Parametres!$B$3,G$1:R$1,0))*IF(OR(F412="L",F412="S",F412="I"),-1,1)</f>
        <v>768463.33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-642929.14</v>
      </c>
      <c r="AM413" s="1030">
        <f t="shared" si="38"/>
        <v>-2510.6700000000419</v>
      </c>
      <c r="AN413" s="1030">
        <f>INDEX(G413:R413,1,MATCH(Parametres!$B$3,G$1:R$1,0))*IF(OR(F413="L",F413="S",F413="I"),-1,1)</f>
        <v>-645439.81000000006</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-68084.61</v>
      </c>
      <c r="AM415" s="1030">
        <f t="shared" si="38"/>
        <v>-187.83999999999651</v>
      </c>
      <c r="AN415" s="1030">
        <f>INDEX(G415:R415,1,MATCH(Parametres!$B$3,G$1:R$1,0))*IF(OR(F415="L",F415="S",F415="I"),-1,1)</f>
        <v>-68272.45</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-200330.54</v>
      </c>
      <c r="AM419" s="1030">
        <f t="shared" si="38"/>
        <v>-281.55999999999767</v>
      </c>
      <c r="AN419" s="1030">
        <f>INDEX(G419:R419,1,MATCH(Parametres!$B$3,G$1:R$1,0))*IF(OR(F419="L",F419="S",F419="I"),-1,1)</f>
        <v>-200612.1</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6950932</v>
      </c>
      <c r="AM428" s="1030">
        <f t="shared" si="38"/>
        <v>0</v>
      </c>
      <c r="AN428" s="1030">
        <f>INDEX(G428:R428,1,MATCH(Parametres!$B$3,G$1:R$1,0))*IF(OR(F428="L",F428="S",F428="I"),-1,1)</f>
        <v>6950932</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-232333</v>
      </c>
      <c r="AM429" s="1030">
        <f t="shared" si="38"/>
        <v>0</v>
      </c>
      <c r="AN429" s="1030">
        <f>INDEX(G429:R429,1,MATCH(Parametres!$B$3,G$1:R$1,0))*IF(OR(F429="L",F429="S",F429="I"),-1,1)</f>
        <v>-232333</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-9934155.8599999994</v>
      </c>
      <c r="AM432" s="1030">
        <f t="shared" si="38"/>
        <v>-685933.70000000112</v>
      </c>
      <c r="AN432" s="1030">
        <f>INDEX(G432:R432,1,MATCH(Parametres!$B$3,G$1:R$1,0))*IF(OR(F432="L",F432="S",F432="I"),-1,1)</f>
        <v>-10620089.560000001</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-158112</v>
      </c>
      <c r="AM433" s="1030">
        <f t="shared" si="38"/>
        <v>5697</v>
      </c>
      <c r="AN433" s="1030">
        <f>INDEX(G433:R433,1,MATCH(Parametres!$B$3,G$1:R$1,0))*IF(OR(F433="L",F433="S",F433="I"),-1,1)</f>
        <v>-152415</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-576723.29</v>
      </c>
      <c r="AM434" s="1030">
        <f t="shared" si="38"/>
        <v>-28032.339999999967</v>
      </c>
      <c r="AN434" s="1030">
        <f>INDEX(G434:R434,1,MATCH(Parametres!$B$3,G$1:R$1,0))*IF(OR(F434="L",F434="S",F434="I"),-1,1)</f>
        <v>-604755.63</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-255265.88</v>
      </c>
      <c r="AM441" s="1030">
        <f t="shared" si="38"/>
        <v>-95043.479999999981</v>
      </c>
      <c r="AN441" s="1030">
        <f>INDEX(G441:R441,1,MATCH(Parametres!$B$3,G$1:R$1,0))*IF(OR(F441="L",F441="S",F441="I"),-1,1)</f>
        <v>-350309.36</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-3247.23</v>
      </c>
      <c r="AM442" s="1030">
        <f t="shared" si="38"/>
        <v>-457.44000000000005</v>
      </c>
      <c r="AN442" s="1030">
        <f>INDEX(G442:R442,1,MATCH(Parametres!$B$3,G$1:R$1,0))*IF(OR(F442="L",F442="S",F442="I"),-1,1)</f>
        <v>-3704.67</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-1538</v>
      </c>
      <c r="AM443" s="1030">
        <f t="shared" si="38"/>
        <v>-18255</v>
      </c>
      <c r="AN443" s="1030">
        <f>INDEX(G443:R443,1,MATCH(Parametres!$B$3,G$1:R$1,0))*IF(OR(F443="L",F443="S",F443="I"),-1,1)</f>
        <v>-19793</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-20489.71</v>
      </c>
      <c r="AM444" s="1030">
        <f t="shared" si="38"/>
        <v>-16798.78</v>
      </c>
      <c r="AN444" s="1030">
        <f>INDEX(G444:R444,1,MATCH(Parametres!$B$3,G$1:R$1,0))*IF(OR(F444="L",F444="S",F444="I"),-1,1)</f>
        <v>-37288.49</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-46272.76</v>
      </c>
      <c r="AM445" s="1030">
        <f t="shared" si="38"/>
        <v>-60963.609999999993</v>
      </c>
      <c r="AN445" s="1030">
        <f>INDEX(G445:R445,1,MATCH(Parametres!$B$3,G$1:R$1,0))*IF(OR(F445="L",F445="S",F445="I"),-1,1)</f>
        <v>-107236.37</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-87099.67</v>
      </c>
      <c r="AM447" s="1030">
        <f t="shared" si="38"/>
        <v>0</v>
      </c>
      <c r="AN447" s="1030">
        <f>INDEX(G447:R447,1,MATCH(Parametres!$B$3,G$1:R$1,0))*IF(OR(F447="L",F447="S",F447="I"),-1,1)</f>
        <v>-87099.67</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397.58</v>
      </c>
      <c r="AM449" s="1030">
        <f t="shared" si="38"/>
        <v>-1091.5999999999999</v>
      </c>
      <c r="AN449" s="1030">
        <f>INDEX(G449:R449,1,MATCH(Parametres!$B$3,G$1:R$1,0))*IF(OR(F449="L",F449="S",F449="I"),-1,1)</f>
        <v>-694.02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-6777.66</v>
      </c>
      <c r="AM450" s="1030">
        <f t="shared" si="38"/>
        <v>6411.3</v>
      </c>
      <c r="AN450" s="1030">
        <f>INDEX(G450:R450,1,MATCH(Parametres!$B$3,G$1:R$1,0))*IF(OR(F450="L",F450="S",F450="I"),-1,1)</f>
        <v>-366.36</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1365.9</v>
      </c>
      <c r="AM451" s="1030">
        <f t="shared" si="38"/>
        <v>-9.9999999999909051E-3</v>
      </c>
      <c r="AN451" s="1030">
        <f>INDEX(G451:R451,1,MATCH(Parametres!$B$3,G$1:R$1,0))*IF(OR(F451="L",F451="S",F451="I"),-1,1)</f>
        <v>1365.89</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828.6</v>
      </c>
      <c r="AM452" s="1030">
        <f t="shared" ref="AM452:AM515" si="44">AN452-N(AL452)</f>
        <v>-5102.47</v>
      </c>
      <c r="AN452" s="1030">
        <f>INDEX(G452:R452,1,MATCH(Parametres!$B$3,G$1:R$1,0))*IF(OR(F452="L",F452="S",F452="I"),-1,1)</f>
        <v>-4273.87</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-84644.53</v>
      </c>
      <c r="AM453" s="1030">
        <f t="shared" si="44"/>
        <v>84644.53</v>
      </c>
      <c r="AN453" s="1030">
        <f>INDEX(G453:R453,1,MATCH(Parametres!$B$3,G$1:R$1,0))*IF(OR(F453="L",F453="S",F453="I"),-1,1)</f>
        <v>0</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67563.490000000005</v>
      </c>
      <c r="AM454" s="1030">
        <f t="shared" si="44"/>
        <v>-67563.490000000005</v>
      </c>
      <c r="AN454" s="1030">
        <f>INDEX(G454:R454,1,MATCH(Parametres!$B$3,G$1:R$1,0))*IF(OR(F454="L",F454="S",F454="I"),-1,1)</f>
        <v>0</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-2299.5</v>
      </c>
      <c r="AM455" s="1030">
        <f t="shared" si="44"/>
        <v>2299.5</v>
      </c>
      <c r="AN455" s="1030">
        <f>INDEX(G455:R455,1,MATCH(Parametres!$B$3,G$1:R$1,0))*IF(OR(F455="L",F455="S",F455="I"),-1,1)</f>
        <v>0</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29852.99</v>
      </c>
      <c r="AM456" s="1030">
        <f t="shared" si="44"/>
        <v>14380.490000000002</v>
      </c>
      <c r="AN456" s="1030">
        <f>INDEX(G456:R456,1,MATCH(Parametres!$B$3,G$1:R$1,0))*IF(OR(F456="L",F456="S",F456="I"),-1,1)</f>
        <v>44233.48</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0</v>
      </c>
      <c r="AM457" s="1030">
        <f t="shared" si="44"/>
        <v>0</v>
      </c>
      <c r="AN457" s="1030">
        <f>INDEX(G457:R457,1,MATCH(Parametres!$B$3,G$1:R$1,0))*IF(OR(F457="L",F457="S",F457="I"),-1,1)</f>
        <v>0</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-1183.77</v>
      </c>
      <c r="AM458" s="1030">
        <f t="shared" si="44"/>
        <v>1183.77</v>
      </c>
      <c r="AN458" s="1030">
        <f>INDEX(G458:R458,1,MATCH(Parametres!$B$3,G$1:R$1,0))*IF(OR(F458="L",F458="S",F458="I"),-1,1)</f>
        <v>0</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0</v>
      </c>
      <c r="AM459" s="1030">
        <f t="shared" si="44"/>
        <v>4712.99</v>
      </c>
      <c r="AN459" s="1030">
        <f>INDEX(G459:R459,1,MATCH(Parametres!$B$3,G$1:R$1,0))*IF(OR(F459="L",F459="S",F459="I"),-1,1)</f>
        <v>4712.99</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-18116.89</v>
      </c>
      <c r="AM460" s="1030">
        <f t="shared" si="44"/>
        <v>10927.11</v>
      </c>
      <c r="AN460" s="1030">
        <f>INDEX(G460:R460,1,MATCH(Parametres!$B$3,G$1:R$1,0))*IF(OR(F460="L",F460="S",F460="I"),-1,1)</f>
        <v>-7189.78</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-117348.54</v>
      </c>
      <c r="AM461" s="1030">
        <f t="shared" si="44"/>
        <v>36756.649999999994</v>
      </c>
      <c r="AN461" s="1030">
        <f>INDEX(G461:R461,1,MATCH(Parametres!$B$3,G$1:R$1,0))*IF(OR(F461="L",F461="S",F461="I"),-1,1)</f>
        <v>-80591.89</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-18129.23</v>
      </c>
      <c r="AM462" s="1030">
        <f t="shared" si="44"/>
        <v>9877.9</v>
      </c>
      <c r="AN462" s="1030">
        <f>INDEX(G462:R462,1,MATCH(Parametres!$B$3,G$1:R$1,0))*IF(OR(F462="L",F462="S",F462="I"),-1,1)</f>
        <v>-8251.33</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-13030.24</v>
      </c>
      <c r="AM464" s="1030">
        <f t="shared" si="44"/>
        <v>3.2999999999992724</v>
      </c>
      <c r="AN464" s="1030">
        <f>INDEX(G464:R464,1,MATCH(Parametres!$B$3,G$1:R$1,0))*IF(OR(F464="L",F464="S",F464="I"),-1,1)</f>
        <v>-13026.94</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-286884.83</v>
      </c>
      <c r="AM465" s="1030">
        <f t="shared" si="44"/>
        <v>286884.83</v>
      </c>
      <c r="AN465" s="1030">
        <f>INDEX(G465:R465,1,MATCH(Parametres!$B$3,G$1:R$1,0))*IF(OR(F465="L",F465="S",F465="I"),-1,1)</f>
        <v>0</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318346.36</v>
      </c>
      <c r="AM466" s="1030">
        <f t="shared" si="44"/>
        <v>-318346.36</v>
      </c>
      <c r="AN466" s="1030">
        <f>INDEX(G466:R466,1,MATCH(Parametres!$B$3,G$1:R$1,0))*IF(OR(F466="L",F466="S",F466="I"),-1,1)</f>
        <v>0</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0</v>
      </c>
      <c r="AM468" s="1030">
        <f t="shared" si="44"/>
        <v>0</v>
      </c>
      <c r="AN468" s="1030">
        <f>INDEX(G468:R468,1,MATCH(Parametres!$B$3,G$1:R$1,0))*IF(OR(F468="L",F468="S",F468="I"),-1,1)</f>
        <v>0</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0</v>
      </c>
      <c r="AM469" s="1030">
        <f t="shared" si="44"/>
        <v>0</v>
      </c>
      <c r="AN469" s="1030">
        <f>INDEX(G469:R469,1,MATCH(Parametres!$B$3,G$1:R$1,0))*IF(OR(F469="L",F469="S",F469="I"),-1,1)</f>
        <v>0</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0</v>
      </c>
      <c r="AM470" s="1030">
        <f t="shared" si="44"/>
        <v>0</v>
      </c>
      <c r="AN470" s="1030">
        <f>INDEX(G470:R470,1,MATCH(Parametres!$B$3,G$1:R$1,0))*IF(OR(F470="L",F470="S",F470="I"),-1,1)</f>
        <v>0</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15187.38</v>
      </c>
      <c r="AM471" s="1030">
        <f t="shared" si="44"/>
        <v>-1943</v>
      </c>
      <c r="AN471" s="1030">
        <f>INDEX(G471:R471,1,MATCH(Parametres!$B$3,G$1:R$1,0))*IF(OR(F471="L",F471="S",F471="I"),-1,1)</f>
        <v>13244.38</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-5691.99</v>
      </c>
      <c r="AM472" s="1030">
        <f t="shared" si="44"/>
        <v>-1140</v>
      </c>
      <c r="AN472" s="1030">
        <f>INDEX(G472:R472,1,MATCH(Parametres!$B$3,G$1:R$1,0))*IF(OR(F472="L",F472="S",F472="I"),-1,1)</f>
        <v>-6831.99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-15027</v>
      </c>
      <c r="AM473" s="1030">
        <f t="shared" si="44"/>
        <v>-2265</v>
      </c>
      <c r="AN473" s="1030">
        <f>INDEX(G473:R473,1,MATCH(Parametres!$B$3,G$1:R$1,0))*IF(OR(F473="L",F473="S",F473="I"),-1,1)</f>
        <v>-17292</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-3100</v>
      </c>
      <c r="AM474" s="1030">
        <f t="shared" si="44"/>
        <v>-500</v>
      </c>
      <c r="AN474" s="1030">
        <f>INDEX(G474:R474,1,MATCH(Parametres!$B$3,G$1:R$1,0))*IF(OR(F474="L",F474="S",F474="I"),-1,1)</f>
        <v>-3600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-10500</v>
      </c>
      <c r="AM475" s="1030">
        <f t="shared" si="44"/>
        <v>-1500</v>
      </c>
      <c r="AN475" s="1030">
        <f>INDEX(G475:R475,1,MATCH(Parametres!$B$3,G$1:R$1,0))*IF(OR(F475="L",F475="S",F475="I"),-1,1)</f>
        <v>-12000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-437.22</v>
      </c>
      <c r="AM481" s="1030">
        <f t="shared" si="44"/>
        <v>-6748.49</v>
      </c>
      <c r="AN481" s="1030">
        <f>INDEX(G481:R481,1,MATCH(Parametres!$B$3,G$1:R$1,0))*IF(OR(F481="L",F481="S",F481="I"),-1,1)</f>
        <v>-7185.71</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-44279.1</v>
      </c>
      <c r="AM482" s="1030">
        <f t="shared" si="44"/>
        <v>13873.73</v>
      </c>
      <c r="AN482" s="1030">
        <f>INDEX(G482:R482,1,MATCH(Parametres!$B$3,G$1:R$1,0))*IF(OR(F482="L",F482="S",F482="I"),-1,1)</f>
        <v>-30405.37</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-154194.29</v>
      </c>
      <c r="AM485" s="1030">
        <f t="shared" si="44"/>
        <v>-12875.529999999999</v>
      </c>
      <c r="AN485" s="1030">
        <f>INDEX(G485:R485,1,MATCH(Parametres!$B$3,G$1:R$1,0))*IF(OR(F485="L",F485="S",F485="I"),-1,1)</f>
        <v>-167069.82</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44651.42</v>
      </c>
      <c r="AM487" s="1030">
        <f t="shared" si="44"/>
        <v>-12000</v>
      </c>
      <c r="AN487" s="1030">
        <f>INDEX(G487:R487,1,MATCH(Parametres!$B$3,G$1:R$1,0))*IF(OR(F487="L",F487="S",F487="I"),-1,1)</f>
        <v>32651.42</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5174.24</v>
      </c>
      <c r="AM495" s="1030">
        <f t="shared" si="44"/>
        <v>-4529.88</v>
      </c>
      <c r="AN495" s="1030">
        <f>INDEX(G495:R495,1,MATCH(Parametres!$B$3,G$1:R$1,0))*IF(OR(F495="L",F495="S",F495="I"),-1,1)</f>
        <v>644.36</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-156892.98000000001</v>
      </c>
      <c r="AM496" s="1030">
        <f t="shared" si="44"/>
        <v>7216</v>
      </c>
      <c r="AN496" s="1030">
        <f>INDEX(G496:R496,1,MATCH(Parametres!$B$3,G$1:R$1,0))*IF(OR(F496="L",F496="S",F496="I"),-1,1)</f>
        <v>-149676.98000000001</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-164796</v>
      </c>
      <c r="AM497" s="1030">
        <f t="shared" si="44"/>
        <v>0</v>
      </c>
      <c r="AN497" s="1030">
        <f>INDEX(G497:R497,1,MATCH(Parametres!$B$3,G$1:R$1,0))*IF(OR(F497="L",F497="S",F497="I"),-1,1)</f>
        <v>-164796</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213921</v>
      </c>
      <c r="AM498" s="1030">
        <f t="shared" si="44"/>
        <v>23769</v>
      </c>
      <c r="AN498" s="1030">
        <f>INDEX(G498:R498,1,MATCH(Parametres!$B$3,G$1:R$1,0))*IF(OR(F498="L",F498="S",F498="I"),-1,1)</f>
        <v>237690</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278973</v>
      </c>
      <c r="AM499" s="1030">
        <f t="shared" si="44"/>
        <v>30997</v>
      </c>
      <c r="AN499" s="1030">
        <f>INDEX(G499:R499,1,MATCH(Parametres!$B$3,G$1:R$1,0))*IF(OR(F499="L",F499="S",F499="I"),-1,1)</f>
        <v>309970</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0</v>
      </c>
      <c r="AM501" s="1030">
        <f t="shared" si="44"/>
        <v>0</v>
      </c>
      <c r="AN501" s="1030">
        <f>INDEX(G501:R501,1,MATCH(Parametres!$B$3,G$1:R$1,0))*IF(OR(F501="L",F501="S",F501="I"),-1,1)</f>
        <v>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-364994.57</v>
      </c>
      <c r="AM502" s="1030">
        <f t="shared" si="44"/>
        <v>0</v>
      </c>
      <c r="AN502" s="1030">
        <f>INDEX(G502:R502,1,MATCH(Parametres!$B$3,G$1:R$1,0))*IF(OR(F502="L",F502="S",F502="I"),-1,1)</f>
        <v>-364994.57</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v>
      </c>
      <c r="AM512" s="1030">
        <f t="shared" si="44"/>
        <v>0</v>
      </c>
      <c r="AN512" s="1030">
        <f>INDEX(G512:R512,1,MATCH(Parametres!$B$3,G$1:R$1,0))*IF(OR(F512="L",F512="S",F512="I"),-1,1)</f>
        <v>0</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-468400</v>
      </c>
      <c r="AM513" s="1030">
        <f t="shared" si="44"/>
        <v>0</v>
      </c>
      <c r="AN513" s="1030">
        <f>INDEX(G513:R513,1,MATCH(Parametres!$B$3,G$1:R$1,0))*IF(OR(F513="L",F513="S",F513="I"),-1,1)</f>
        <v>-468400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0</v>
      </c>
      <c r="AM518" s="1030">
        <f t="shared" si="50"/>
        <v>0</v>
      </c>
      <c r="AN518" s="1030">
        <f>INDEX(G518:R518,1,MATCH(Parametres!$B$3,G$1:R$1,0))*IF(OR(F518="L",F518="S",F518="I"),-1,1)</f>
        <v>0</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-20</v>
      </c>
      <c r="AM519" s="1030">
        <f t="shared" si="50"/>
        <v>0</v>
      </c>
      <c r="AN519" s="1030">
        <f>INDEX(G519:R519,1,MATCH(Parametres!$B$3,G$1:R$1,0))*IF(OR(F519="L",F519="S",F519="I"),-1,1)</f>
        <v>-20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-100</v>
      </c>
      <c r="AM520" s="1030">
        <f t="shared" si="50"/>
        <v>0</v>
      </c>
      <c r="AN520" s="1030">
        <f>INDEX(G520:R520,1,MATCH(Parametres!$B$3,G$1:R$1,0))*IF(OR(F520="L",F520="S",F520="I"),-1,1)</f>
        <v>-100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0</v>
      </c>
      <c r="AM522" s="1030">
        <f t="shared" si="50"/>
        <v>0</v>
      </c>
      <c r="AN522" s="1030">
        <f>INDEX(G522:R522,1,MATCH(Parametres!$B$3,G$1:R$1,0))*IF(OR(F522="L",F522="S",F522="I"),-1,1)</f>
        <v>0</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0</v>
      </c>
      <c r="AM526" s="1030">
        <f t="shared" si="50"/>
        <v>0</v>
      </c>
      <c r="AN526" s="1030">
        <f>INDEX(G526:R526,1,MATCH(Parametres!$B$3,G$1:R$1,0))*IF(OR(F526="L",F526="S",F526="I"),-1,1)</f>
        <v>0</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0</v>
      </c>
      <c r="AM528" s="1030">
        <f t="shared" si="50"/>
        <v>0</v>
      </c>
      <c r="AN528" s="1030">
        <f>INDEX(G528:R528,1,MATCH(Parametres!$B$3,G$1:R$1,0))*IF(OR(F528="L",F528="S",F528="I"),-1,1)</f>
        <v>0</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-764248.55</v>
      </c>
      <c r="AM532" s="1030">
        <f t="shared" si="50"/>
        <v>-38</v>
      </c>
      <c r="AN532" s="1030">
        <f>INDEX(G532:R532,1,MATCH(Parametres!$B$3,G$1:R$1,0))*IF(OR(F532="L",F532="S",F532="I"),-1,1)</f>
        <v>-764286.55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-681361.58</v>
      </c>
      <c r="AM544" s="1030">
        <f t="shared" si="50"/>
        <v>0</v>
      </c>
      <c r="AN544" s="1030">
        <f>INDEX(G544:R544,1,MATCH(Parametres!$B$3,G$1:R$1,0))*IF(OR(F544="L",F544="S",F544="I"),-1,1)</f>
        <v>-681361.58</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13</v>
      </c>
      <c r="AW544" s="1030">
        <f t="shared" si="53"/>
        <v>0</v>
      </c>
      <c r="AX544" s="1030">
        <f>INDEX(V544:AG544,1,MATCH(Parametres!$B$3,V$1:AG$1,0))*IF(OR(C544="L",C544="S",C544="I"),-1,1)</f>
        <v>13</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-1200257.0900000001</v>
      </c>
      <c r="AM546" s="1030">
        <f t="shared" si="50"/>
        <v>-50848</v>
      </c>
      <c r="AN546" s="1030">
        <f>INDEX(G546:R546,1,MATCH(Parametres!$B$3,G$1:R$1,0))*IF(OR(F546="L",F546="S",F546="I"),-1,1)</f>
        <v>-1251105.0900000001</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25</v>
      </c>
      <c r="AW546" s="1030">
        <f t="shared" si="53"/>
        <v>1</v>
      </c>
      <c r="AX546" s="1030">
        <f>INDEX(V546:AG546,1,MATCH(Parametres!$B$3,V$1:AG$1,0))*IF(OR(C546="L",C546="S",C546="I"),-1,1)</f>
        <v>26</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-2183117.56</v>
      </c>
      <c r="AM551" s="1030">
        <f t="shared" si="50"/>
        <v>-300726.37999999989</v>
      </c>
      <c r="AN551" s="1030">
        <f>INDEX(G551:R551,1,MATCH(Parametres!$B$3,G$1:R$1,0))*IF(OR(F551="L",F551="S",F551="I"),-1,1)</f>
        <v>-2483843.94</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75</v>
      </c>
      <c r="AW551" s="1030">
        <f t="shared" si="53"/>
        <v>11</v>
      </c>
      <c r="AX551" s="1030">
        <f>INDEX(V551:AG551,1,MATCH(Parametres!$B$3,V$1:AG$1,0))*IF(OR(C551="L",C551="S",C551="I"),-1,1)</f>
        <v>86</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-205381.15</v>
      </c>
      <c r="AM554" s="1030">
        <f t="shared" si="50"/>
        <v>0</v>
      </c>
      <c r="AN554" s="1030">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6</v>
      </c>
      <c r="AW554" s="1030">
        <f t="shared" si="53"/>
        <v>0</v>
      </c>
      <c r="AX554" s="1030">
        <f>INDEX(V554:AG554,1,MATCH(Parametres!$B$3,V$1:AG$1,0))*IF(OR(C554="L",C554="S",C554="I"),-1,1)</f>
        <v>6</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-5854031.46</v>
      </c>
      <c r="AM559" s="1030">
        <f t="shared" si="50"/>
        <v>-921461.87999999989</v>
      </c>
      <c r="AN559" s="1030">
        <f>INDEX(G559:R559,1,MATCH(Parametres!$B$3,G$1:R$1,0))*IF(OR(F559="L",F559="S",F559="I"),-1,1)</f>
        <v>-6775493.3399999999</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172</v>
      </c>
      <c r="AW559" s="1030">
        <f t="shared" si="53"/>
        <v>27</v>
      </c>
      <c r="AX559" s="1030">
        <f>INDEX(V559:AG559,1,MATCH(Parametres!$B$3,V$1:AG$1,0))*IF(OR(C559="L",C559="S",C559="I"),-1,1)</f>
        <v>199</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-3826037.53</v>
      </c>
      <c r="AM560" s="1030">
        <f t="shared" si="50"/>
        <v>-678094.68000000017</v>
      </c>
      <c r="AN560" s="1030">
        <f>INDEX(G560:R560,1,MATCH(Parametres!$B$3,G$1:R$1,0))*IF(OR(F560="L",F560="S",F560="I"),-1,1)</f>
        <v>-4504132.21</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78</v>
      </c>
      <c r="AW560" s="1030">
        <f t="shared" si="53"/>
        <v>14</v>
      </c>
      <c r="AX560" s="1030">
        <f>INDEX(V560:AG560,1,MATCH(Parametres!$B$3,V$1:AG$1,0))*IF(OR(C560="L",C560="S",C560="I"),-1,1)</f>
        <v>92</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-226386.45</v>
      </c>
      <c r="AM561" s="1030">
        <f t="shared" si="50"/>
        <v>-77346</v>
      </c>
      <c r="AN561" s="1030">
        <f>INDEX(G561:R561,1,MATCH(Parametres!$B$3,G$1:R$1,0))*IF(OR(F561="L",F561="S",F561="I"),-1,1)</f>
        <v>-303732.45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6</v>
      </c>
      <c r="AW561" s="1030">
        <f t="shared" si="53"/>
        <v>2</v>
      </c>
      <c r="AX561" s="1030">
        <f>INDEX(V561:AG561,1,MATCH(Parametres!$B$3,V$1:AG$1,0))*IF(OR(C561="L",C561="S",C561="I"),-1,1)</f>
        <v>8</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-3027146.87</v>
      </c>
      <c r="AM564" s="1030">
        <f t="shared" si="50"/>
        <v>-519022.87999999989</v>
      </c>
      <c r="AN564" s="1030">
        <f>INDEX(G564:R564,1,MATCH(Parametres!$B$3,G$1:R$1,0))*IF(OR(F564="L",F564="S",F564="I"),-1,1)</f>
        <v>-3546169.75</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75</v>
      </c>
      <c r="AW564" s="1030">
        <f t="shared" si="53"/>
        <v>13</v>
      </c>
      <c r="AX564" s="1030">
        <f>INDEX(V564:AG564,1,MATCH(Parametres!$B$3,V$1:AG$1,0))*IF(OR(C564="L",C564="S",C564="I"),-1,1)</f>
        <v>88</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-1937644.59</v>
      </c>
      <c r="AM565" s="1030">
        <f t="shared" si="50"/>
        <v>-89973.039999999804</v>
      </c>
      <c r="AN565" s="1030">
        <f>INDEX(G565:R565,1,MATCH(Parametres!$B$3,G$1:R$1,0))*IF(OR(F565="L",F565="S",F565="I"),-1,1)</f>
        <v>-2027617.63</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41</v>
      </c>
      <c r="AW565" s="1030">
        <f t="shared" si="53"/>
        <v>2</v>
      </c>
      <c r="AX565" s="1030">
        <f>INDEX(V565:AG565,1,MATCH(Parametres!$B$3,V$1:AG$1,0))*IF(OR(C565="L",C565="S",C565="I"),-1,1)</f>
        <v>43</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-2040067.87</v>
      </c>
      <c r="AM566" s="1030">
        <f t="shared" si="50"/>
        <v>0</v>
      </c>
      <c r="AN566" s="1030">
        <f>INDEX(G566:R566,1,MATCH(Parametres!$B$3,G$1:R$1,0))*IF(OR(F566="L",F566="S",F566="I"),-1,1)</f>
        <v>-2040067.87</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41</v>
      </c>
      <c r="AW566" s="1030">
        <f t="shared" si="53"/>
        <v>0</v>
      </c>
      <c r="AX566" s="1030">
        <f>INDEX(V566:AG566,1,MATCH(Parametres!$B$3,V$1:AG$1,0))*IF(OR(C566="L",C566="S",C566="I"),-1,1)</f>
        <v>41</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-911430</v>
      </c>
      <c r="AM568" s="1030">
        <f t="shared" si="50"/>
        <v>-113660</v>
      </c>
      <c r="AN568" s="1030">
        <f>INDEX(G568:R568,1,MATCH(Parametres!$B$3,G$1:R$1,0))*IF(OR(F568="L",F568="S",F568="I"),-1,1)</f>
        <v>-1025090</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431</v>
      </c>
      <c r="AW568" s="1030">
        <f t="shared" si="53"/>
        <v>45</v>
      </c>
      <c r="AX568" s="1030">
        <f>INDEX(V568:AG568,1,MATCH(Parametres!$B$3,V$1:AG$1,0))*IF(OR(C568="L",C568="S",C568="I"),-1,1)</f>
        <v>476</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-63911.07</v>
      </c>
      <c r="AM569" s="1030">
        <f t="shared" si="50"/>
        <v>0</v>
      </c>
      <c r="AN569" s="1030">
        <f>INDEX(G569:R569,1,MATCH(Parametres!$B$3,G$1:R$1,0))*IF(OR(F569="L",F569="S",F569="I"),-1,1)</f>
        <v>-63911.07</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22</v>
      </c>
      <c r="AW569" s="1030">
        <f t="shared" si="53"/>
        <v>0</v>
      </c>
      <c r="AX569" s="1030">
        <f>INDEX(V569:AG569,1,MATCH(Parametres!$B$3,V$1:AG$1,0))*IF(OR(C569="L",C569="S",C569="I"),-1,1)</f>
        <v>22</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-5644</v>
      </c>
      <c r="AM571" s="1030">
        <f t="shared" si="50"/>
        <v>0</v>
      </c>
      <c r="AN571" s="1030">
        <f>INDEX(G571:R571,1,MATCH(Parametres!$B$3,G$1:R$1,0))*IF(OR(F571="L",F571="S",F571="I"),-1,1)</f>
        <v>-5644</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2</v>
      </c>
      <c r="AW571" s="1030">
        <f t="shared" si="53"/>
        <v>0</v>
      </c>
      <c r="AX571" s="1030">
        <f>INDEX(V571:AG571,1,MATCH(Parametres!$B$3,V$1:AG$1,0))*IF(OR(C571="L",C571="S",C571="I"),-1,1)</f>
        <v>2</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-4881.41</v>
      </c>
      <c r="AM572" s="1030">
        <f t="shared" si="50"/>
        <v>-1174.08</v>
      </c>
      <c r="AN572" s="1030">
        <f>INDEX(G572:R572,1,MATCH(Parametres!$B$3,G$1:R$1,0))*IF(OR(F572="L",F572="S",F572="I"),-1,1)</f>
        <v>-6055.49</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8</v>
      </c>
      <c r="AW572" s="1030">
        <f t="shared" si="53"/>
        <v>2</v>
      </c>
      <c r="AX572" s="1030">
        <f>INDEX(V572:AG572,1,MATCH(Parametres!$B$3,V$1:AG$1,0))*IF(OR(C572="L",C572="S",C572="I"),-1,1)</f>
        <v>10</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-498853.75</v>
      </c>
      <c r="AM573" s="1030">
        <f t="shared" si="50"/>
        <v>-72998</v>
      </c>
      <c r="AN573" s="1030">
        <f>INDEX(G573:R573,1,MATCH(Parametres!$B$3,G$1:R$1,0))*IF(OR(F573="L",F573="S",F573="I"),-1,1)</f>
        <v>-571851.75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455</v>
      </c>
      <c r="AW573" s="1030">
        <f t="shared" si="53"/>
        <v>73</v>
      </c>
      <c r="AX573" s="1030">
        <f>INDEX(V573:AG573,1,MATCH(Parametres!$B$3,V$1:AG$1,0))*IF(OR(C573="L",C573="S",C573="I"),-1,1)</f>
        <v>528</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-149253</v>
      </c>
      <c r="AM575" s="1030">
        <f t="shared" si="50"/>
        <v>-26288</v>
      </c>
      <c r="AN575" s="1030">
        <f>INDEX(G575:R575,1,MATCH(Parametres!$B$3,G$1:R$1,0))*IF(OR(F575="L",F575="S",F575="I"),-1,1)</f>
        <v>-175541</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95</v>
      </c>
      <c r="AW575" s="1030">
        <f t="shared" si="53"/>
        <v>17</v>
      </c>
      <c r="AX575" s="1030">
        <f>INDEX(V575:AG575,1,MATCH(Parametres!$B$3,V$1:AG$1,0))*IF(OR(C575="L",C575="S",C575="I"),-1,1)</f>
        <v>112</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-62084</v>
      </c>
      <c r="AM576" s="1030">
        <f t="shared" si="50"/>
        <v>0</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2</v>
      </c>
      <c r="AW576" s="1030">
        <f t="shared" si="53"/>
        <v>0</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-87028.51</v>
      </c>
      <c r="AM577" s="1030">
        <f t="shared" si="50"/>
        <v>-275509.8</v>
      </c>
      <c r="AN577" s="1030">
        <f>INDEX(G577:R577,1,MATCH(Parametres!$B$3,G$1:R$1,0))*IF(OR(F577="L",F577="S",F577="I"),-1,1)</f>
        <v>-362538.31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2</v>
      </c>
      <c r="AW577" s="1030">
        <f t="shared" si="53"/>
        <v>7</v>
      </c>
      <c r="AX577" s="1030">
        <f>INDEX(V577:AG577,1,MATCH(Parametres!$B$3,V$1:AG$1,0))*IF(OR(C577="L",C577="S",C577="I"),-1,1)</f>
        <v>9</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-1007181.42</v>
      </c>
      <c r="AM578" s="1030">
        <f t="shared" si="50"/>
        <v>-100693.55999999994</v>
      </c>
      <c r="AN578" s="1030">
        <f>INDEX(G578:R578,1,MATCH(Parametres!$B$3,G$1:R$1,0))*IF(OR(F578="L",F578="S",F578="I"),-1,1)</f>
        <v>-1107874.98</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61</v>
      </c>
      <c r="AW578" s="1030">
        <f t="shared" si="53"/>
        <v>5</v>
      </c>
      <c r="AX578" s="1030">
        <f>INDEX(V578:AG578,1,MATCH(Parametres!$B$3,V$1:AG$1,0))*IF(OR(C578="L",C578="S",C578="I"),-1,1)</f>
        <v>66</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-502014.18</v>
      </c>
      <c r="AM579" s="1030">
        <f t="shared" si="50"/>
        <v>0</v>
      </c>
      <c r="AN579" s="1030">
        <f>INDEX(G579:R579,1,MATCH(Parametres!$B$3,G$1:R$1,0))*IF(OR(F579="L",F579="S",F579="I"),-1,1)</f>
        <v>-502014.18</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8</v>
      </c>
      <c r="AW579" s="1030">
        <f t="shared" si="53"/>
        <v>0</v>
      </c>
      <c r="AX579" s="1030">
        <f>INDEX(V579:AG579,1,MATCH(Parametres!$B$3,V$1:AG$1,0))*IF(OR(C579="L",C579="S",C579="I"),-1,1)</f>
        <v>8</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-2719401.47</v>
      </c>
      <c r="AM580" s="1030">
        <f t="shared" ref="AM580:AM643" si="56">AN580-N(AL580)</f>
        <v>-303159.93999999994</v>
      </c>
      <c r="AN580" s="1030">
        <f>INDEX(G580:R580,1,MATCH(Parametres!$B$3,G$1:R$1,0))*IF(OR(F580="L",F580="S",F580="I"),-1,1)</f>
        <v>-3022561.41</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104</v>
      </c>
      <c r="AW580" s="1030">
        <f t="shared" ref="AW580:AW643" si="59">AX580-N(AV580)</f>
        <v>11</v>
      </c>
      <c r="AX580" s="1030">
        <f>INDEX(V580:AG580,1,MATCH(Parametres!$B$3,V$1:AG$1,0))*IF(OR(C580="L",C580="S",C580="I"),-1,1)</f>
        <v>115</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-442305.38</v>
      </c>
      <c r="AM581" s="1030">
        <f t="shared" si="56"/>
        <v>-112134.96999999997</v>
      </c>
      <c r="AN581" s="1030">
        <f>INDEX(G581:R581,1,MATCH(Parametres!$B$3,G$1:R$1,0))*IF(OR(F581="L",F581="S",F581="I"),-1,1)</f>
        <v>-554440.35</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18</v>
      </c>
      <c r="AW581" s="1030">
        <f t="shared" si="59"/>
        <v>5</v>
      </c>
      <c r="AX581" s="1030">
        <f>INDEX(V581:AG581,1,MATCH(Parametres!$B$3,V$1:AG$1,0))*IF(OR(C581="L",C581="S",C581="I"),-1,1)</f>
        <v>23</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-196151.61</v>
      </c>
      <c r="AM583" s="1030">
        <f t="shared" si="56"/>
        <v>-116570.90000000002</v>
      </c>
      <c r="AN583" s="1030">
        <f>INDEX(G583:R583,1,MATCH(Parametres!$B$3,G$1:R$1,0))*IF(OR(F583="L",F583="S",F583="I"),-1,1)</f>
        <v>-312722.51</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8</v>
      </c>
      <c r="AW583" s="1030">
        <f t="shared" si="59"/>
        <v>4</v>
      </c>
      <c r="AX583" s="1030">
        <f>INDEX(V583:AG583,1,MATCH(Parametres!$B$3,V$1:AG$1,0))*IF(OR(C583="L",C583="S",C583="I"),-1,1)</f>
        <v>12</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-37400</v>
      </c>
      <c r="AM585" s="1030">
        <f t="shared" si="56"/>
        <v>-31578.39</v>
      </c>
      <c r="AN585" s="1030">
        <f>INDEX(G585:R585,1,MATCH(Parametres!$B$3,G$1:R$1,0))*IF(OR(F585="L",F585="S",F585="I"),-1,1)</f>
        <v>-68978.39</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1</v>
      </c>
      <c r="AW585" s="1030">
        <f t="shared" si="59"/>
        <v>1</v>
      </c>
      <c r="AX585" s="1030">
        <f>INDEX(V585:AG585,1,MATCH(Parametres!$B$3,V$1:AG$1,0))*IF(OR(C585="L",C585="S",C585="I"),-1,1)</f>
        <v>2</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-374998.77</v>
      </c>
      <c r="AM587" s="1030">
        <f t="shared" si="56"/>
        <v>-40250</v>
      </c>
      <c r="AN587" s="1030">
        <f>INDEX(G587:R587,1,MATCH(Parametres!$B$3,G$1:R$1,0))*IF(OR(F587="L",F587="S",F587="I"),-1,1)</f>
        <v>-415248.77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18</v>
      </c>
      <c r="AW587" s="1030">
        <f t="shared" si="59"/>
        <v>3</v>
      </c>
      <c r="AX587" s="1030">
        <f>INDEX(V587:AG587,1,MATCH(Parametres!$B$3,V$1:AG$1,0))*IF(OR(C587="L",C587="S",C587="I"),-1,1)</f>
        <v>21</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-4154447.58</v>
      </c>
      <c r="AM589" s="1030">
        <f t="shared" si="56"/>
        <v>-425859</v>
      </c>
      <c r="AN589" s="1030">
        <f>INDEX(G589:R589,1,MATCH(Parametres!$B$3,G$1:R$1,0))*IF(OR(F589="L",F589="S",F589="I"),-1,1)</f>
        <v>-4580306.58</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99</v>
      </c>
      <c r="AW589" s="1030">
        <f t="shared" si="59"/>
        <v>7</v>
      </c>
      <c r="AX589" s="1030">
        <f>INDEX(V589:AG589,1,MATCH(Parametres!$B$3,V$1:AG$1,0))*IF(OR(C589="L",C589="S",C589="I"),-1,1)</f>
        <v>106</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-667154</v>
      </c>
      <c r="AM591" s="1030">
        <f t="shared" si="56"/>
        <v>-24900</v>
      </c>
      <c r="AN591" s="1030">
        <f>INDEX(G591:R591,1,MATCH(Parametres!$B$3,G$1:R$1,0))*IF(OR(F591="L",F591="S",F591="I"),-1,1)</f>
        <v>-692054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43</v>
      </c>
      <c r="AW591" s="1030">
        <f t="shared" si="59"/>
        <v>1</v>
      </c>
      <c r="AX591" s="1030">
        <f>INDEX(V591:AG591,1,MATCH(Parametres!$B$3,V$1:AG$1,0))*IF(OR(C591="L",C591="S",C591="I"),-1,1)</f>
        <v>44</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-6334522.8399999999</v>
      </c>
      <c r="AM592" s="1030">
        <f t="shared" si="56"/>
        <v>-365718</v>
      </c>
      <c r="AN592" s="1030">
        <f>INDEX(G592:R592,1,MATCH(Parametres!$B$3,G$1:R$1,0))*IF(OR(F592="L",F592="S",F592="I"),-1,1)</f>
        <v>-6700240.8399999999</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384</v>
      </c>
      <c r="AW592" s="1030">
        <f t="shared" si="59"/>
        <v>29</v>
      </c>
      <c r="AX592" s="1030">
        <f>INDEX(V592:AG592,1,MATCH(Parametres!$B$3,V$1:AG$1,0))*IF(OR(C592="L",C592="S",C592="I"),-1,1)</f>
        <v>413</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-106171</v>
      </c>
      <c r="AM602" s="1030">
        <f t="shared" si="56"/>
        <v>-21580</v>
      </c>
      <c r="AN602" s="1030">
        <f>INDEX(G602:R602,1,MATCH(Parametres!$B$3,G$1:R$1,0))*IF(OR(F602="L",F602="S",F602="I"),-1,1)</f>
        <v>-127751</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34</v>
      </c>
      <c r="AW602" s="1030">
        <f t="shared" si="59"/>
        <v>7</v>
      </c>
      <c r="AX602" s="1030">
        <f>INDEX(V602:AG602,1,MATCH(Parametres!$B$3,V$1:AG$1,0))*IF(OR(C602="L",C602="S",C602="I"),-1,1)</f>
        <v>41</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-22188.14</v>
      </c>
      <c r="AM603" s="1030">
        <f t="shared" si="56"/>
        <v>-10505.14</v>
      </c>
      <c r="AN603" s="1030">
        <f>INDEX(G603:R603,1,MATCH(Parametres!$B$3,G$1:R$1,0))*IF(OR(F603="L",F603="S",F603="I"),-1,1)</f>
        <v>-32693.279999999999</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9</v>
      </c>
      <c r="AW603" s="1030">
        <f t="shared" si="59"/>
        <v>5</v>
      </c>
      <c r="AX603" s="1030">
        <f>INDEX(V603:AG603,1,MATCH(Parametres!$B$3,V$1:AG$1,0))*IF(OR(C603="L",C603="S",C603="I"),-1,1)</f>
        <v>14</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-17693.48</v>
      </c>
      <c r="AM604" s="1030">
        <f t="shared" si="56"/>
        <v>-6801.3899999999994</v>
      </c>
      <c r="AN604" s="1030">
        <f>INDEX(G604:R604,1,MATCH(Parametres!$B$3,G$1:R$1,0))*IF(OR(F604="L",F604="S",F604="I"),-1,1)</f>
        <v>-24494.87</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30</v>
      </c>
      <c r="AW604" s="1030">
        <f t="shared" si="59"/>
        <v>8</v>
      </c>
      <c r="AX604" s="1030">
        <f>INDEX(V604:AG604,1,MATCH(Parametres!$B$3,V$1:AG$1,0))*IF(OR(C604="L",C604="S",C604="I"),-1,1)</f>
        <v>38</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-2868</v>
      </c>
      <c r="AM605" s="1030">
        <f t="shared" si="56"/>
        <v>-7269</v>
      </c>
      <c r="AN605" s="1030">
        <f>INDEX(G605:R605,1,MATCH(Parametres!$B$3,G$1:R$1,0))*IF(OR(F605="L",F605="S",F605="I"),-1,1)</f>
        <v>-10137</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4</v>
      </c>
      <c r="AW605" s="1030">
        <f t="shared" si="59"/>
        <v>9</v>
      </c>
      <c r="AX605" s="1030">
        <f>INDEX(V605:AG605,1,MATCH(Parametres!$B$3,V$1:AG$1,0))*IF(OR(C605="L",C605="S",C605="I"),-1,1)</f>
        <v>13</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-15836</v>
      </c>
      <c r="AM606" s="1030">
        <f t="shared" si="56"/>
        <v>-325</v>
      </c>
      <c r="AN606" s="1030">
        <f>INDEX(G606:R606,1,MATCH(Parametres!$B$3,G$1:R$1,0))*IF(OR(F606="L",F606="S",F606="I"),-1,1)</f>
        <v>-16161</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38</v>
      </c>
      <c r="AW606" s="1030">
        <f t="shared" si="59"/>
        <v>1</v>
      </c>
      <c r="AX606" s="1030">
        <f>INDEX(V606:AG606,1,MATCH(Parametres!$B$3,V$1:AG$1,0))*IF(OR(C606="L",C606="S",C606="I"),-1,1)</f>
        <v>39</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-46245.62</v>
      </c>
      <c r="AM608" s="1030">
        <f t="shared" si="56"/>
        <v>0</v>
      </c>
      <c r="AN608" s="1030">
        <f>INDEX(G608:R608,1,MATCH(Parametres!$B$3,G$1:R$1,0))*IF(OR(F608="L",F608="S",F608="I"),-1,1)</f>
        <v>-46245.62</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1</v>
      </c>
      <c r="AW608" s="1030">
        <f t="shared" si="59"/>
        <v>0</v>
      </c>
      <c r="AX608" s="1030">
        <f>INDEX(V608:AG608,1,MATCH(Parametres!$B$3,V$1:AG$1,0))*IF(OR(C608="L",C608="S",C608="I"),-1,1)</f>
        <v>1</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-4623233.1500000004</v>
      </c>
      <c r="AM609" s="1030">
        <f t="shared" si="56"/>
        <v>-320160.89999999944</v>
      </c>
      <c r="AN609" s="1030">
        <f>INDEX(G609:R609,1,MATCH(Parametres!$B$3,G$1:R$1,0))*IF(OR(F609="L",F609="S",F609="I"),-1,1)</f>
        <v>-4943394.05</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77</v>
      </c>
      <c r="AW609" s="1030">
        <f t="shared" si="59"/>
        <v>5</v>
      </c>
      <c r="AX609" s="1030">
        <f>INDEX(V609:AG609,1,MATCH(Parametres!$B$3,V$1:AG$1,0))*IF(OR(C609="L",C609="S",C609="I"),-1,1)</f>
        <v>82</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-916541.9</v>
      </c>
      <c r="AM610" s="1030">
        <f t="shared" si="56"/>
        <v>-385587.86</v>
      </c>
      <c r="AN610" s="1030">
        <f>INDEX(G610:R610,1,MATCH(Parametres!$B$3,G$1:R$1,0))*IF(OR(F610="L",F610="S",F610="I"),-1,1)</f>
        <v>-1302129.76</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16</v>
      </c>
      <c r="AW610" s="1030">
        <f t="shared" si="59"/>
        <v>7</v>
      </c>
      <c r="AX610" s="1030">
        <f>INDEX(V610:AG610,1,MATCH(Parametres!$B$3,V$1:AG$1,0))*IF(OR(C610="L",C610="S",C610="I"),-1,1)</f>
        <v>23</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-540232.43000000005</v>
      </c>
      <c r="AM612" s="1030">
        <f t="shared" si="56"/>
        <v>-136464.34999999998</v>
      </c>
      <c r="AN612" s="1030">
        <f>INDEX(G612:R612,1,MATCH(Parametres!$B$3,G$1:R$1,0))*IF(OR(F612="L",F612="S",F612="I"),-1,1)</f>
        <v>-676696.78</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7</v>
      </c>
      <c r="AW612" s="1030">
        <f t="shared" si="59"/>
        <v>2</v>
      </c>
      <c r="AX612" s="1030">
        <f>INDEX(V612:AG612,1,MATCH(Parametres!$B$3,V$1:AG$1,0))*IF(OR(C612="L",C612="S",C612="I"),-1,1)</f>
        <v>9</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-3121167.71</v>
      </c>
      <c r="AM613" s="1030">
        <f t="shared" si="56"/>
        <v>-319545.73</v>
      </c>
      <c r="AN613" s="1030">
        <f>INDEX(G613:R613,1,MATCH(Parametres!$B$3,G$1:R$1,0))*IF(OR(F613="L",F613="S",F613="I"),-1,1)</f>
        <v>-3440713.44</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8233</v>
      </c>
      <c r="AW613" s="1030">
        <f t="shared" si="59"/>
        <v>831</v>
      </c>
      <c r="AX613" s="1030">
        <f>INDEX(V613:AG613,1,MATCH(Parametres!$B$3,V$1:AG$1,0))*IF(OR(C613="L",C613="S",C613="I"),-1,1)</f>
        <v>9064</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-73912.88</v>
      </c>
      <c r="AM614" s="1030">
        <f t="shared" si="56"/>
        <v>-12699.39</v>
      </c>
      <c r="AN614" s="1030">
        <f>INDEX(G614:R614,1,MATCH(Parametres!$B$3,G$1:R$1,0))*IF(OR(F614="L",F614="S",F614="I"),-1,1)</f>
        <v>-86612.27</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683</v>
      </c>
      <c r="AW614" s="1030">
        <f t="shared" si="59"/>
        <v>115</v>
      </c>
      <c r="AX614" s="1030">
        <f>INDEX(V614:AG614,1,MATCH(Parametres!$B$3,V$1:AG$1,0))*IF(OR(C614="L",C614="S",C614="I"),-1,1)</f>
        <v>798</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-170896.5</v>
      </c>
      <c r="AM615" s="1030">
        <f t="shared" si="56"/>
        <v>-23384.190000000002</v>
      </c>
      <c r="AN615" s="1030">
        <f>INDEX(G615:R615,1,MATCH(Parametres!$B$3,G$1:R$1,0))*IF(OR(F615="L",F615="S",F615="I"),-1,1)</f>
        <v>-194280.69</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1085</v>
      </c>
      <c r="AW615" s="1030">
        <f t="shared" si="59"/>
        <v>128</v>
      </c>
      <c r="AX615" s="1030">
        <f>INDEX(V615:AG615,1,MATCH(Parametres!$B$3,V$1:AG$1,0))*IF(OR(C615="L",C615="S",C615="I"),-1,1)</f>
        <v>1213</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-611902.9</v>
      </c>
      <c r="AM616" s="1030">
        <f t="shared" si="56"/>
        <v>-79288.62</v>
      </c>
      <c r="AN616" s="1030">
        <f>INDEX(G616:R616,1,MATCH(Parametres!$B$3,G$1:R$1,0))*IF(OR(F616="L",F616="S",F616="I"),-1,1)</f>
        <v>-691191.52</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4355</v>
      </c>
      <c r="AW616" s="1030">
        <f t="shared" si="59"/>
        <v>602</v>
      </c>
      <c r="AX616" s="1030">
        <f>INDEX(V616:AG616,1,MATCH(Parametres!$B$3,V$1:AG$1,0))*IF(OR(C616="L",C616="S",C616="I"),-1,1)</f>
        <v>4957</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-1030044.5</v>
      </c>
      <c r="AM619" s="1030">
        <f t="shared" si="56"/>
        <v>-99331.949999999953</v>
      </c>
      <c r="AN619" s="1030">
        <f>INDEX(G619:R619,1,MATCH(Parametres!$B$3,G$1:R$1,0))*IF(OR(F619="L",F619="S",F619="I"),-1,1)</f>
        <v>-1129376.45</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1976</v>
      </c>
      <c r="AW619" s="1030">
        <f t="shared" si="59"/>
        <v>166</v>
      </c>
      <c r="AX619" s="1030">
        <f>INDEX(V619:AG619,1,MATCH(Parametres!$B$3,V$1:AG$1,0))*IF(OR(C619="L",C619="S",C619="I"),-1,1)</f>
        <v>2142</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-76777.679999999993</v>
      </c>
      <c r="AM620" s="1030">
        <f t="shared" si="56"/>
        <v>-11302.170000000013</v>
      </c>
      <c r="AN620" s="1030">
        <f>INDEX(G620:R620,1,MATCH(Parametres!$B$3,G$1:R$1,0))*IF(OR(F620="L",F620="S",F620="I"),-1,1)</f>
        <v>-88079.85</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1082</v>
      </c>
      <c r="AW620" s="1030">
        <f t="shared" si="59"/>
        <v>103</v>
      </c>
      <c r="AX620" s="1030">
        <f>INDEX(V620:AG620,1,MATCH(Parametres!$B$3,V$1:AG$1,0))*IF(OR(C620="L",C620="S",C620="I"),-1,1)</f>
        <v>1185</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-377083.32</v>
      </c>
      <c r="AM622" s="1030">
        <f t="shared" si="56"/>
        <v>-82300.419999999984</v>
      </c>
      <c r="AN622" s="1030">
        <f>INDEX(G622:R622,1,MATCH(Parametres!$B$3,G$1:R$1,0))*IF(OR(F622="L",F622="S",F622="I"),-1,1)</f>
        <v>-459383.74</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467</v>
      </c>
      <c r="AW622" s="1030">
        <f t="shared" si="59"/>
        <v>99</v>
      </c>
      <c r="AX622" s="1030">
        <f>INDEX(V622:AG622,1,MATCH(Parametres!$B$3,V$1:AG$1,0))*IF(OR(C622="L",C622="S",C622="I"),-1,1)</f>
        <v>566</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-862820.94</v>
      </c>
      <c r="AM626" s="1030">
        <f t="shared" si="56"/>
        <v>-127406.57000000007</v>
      </c>
      <c r="AN626" s="1030">
        <f>INDEX(G626:R626,1,MATCH(Parametres!$B$3,G$1:R$1,0))*IF(OR(F626="L",F626="S",F626="I"),-1,1)</f>
        <v>-990227.51</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6245</v>
      </c>
      <c r="AW626" s="1030">
        <f t="shared" si="59"/>
        <v>848</v>
      </c>
      <c r="AX626" s="1030">
        <f>INDEX(V626:AG626,1,MATCH(Parametres!$B$3,V$1:AG$1,0))*IF(OR(C626="L",C626="S",C626="I"),-1,1)</f>
        <v>7093</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-467403.99</v>
      </c>
      <c r="AM629" s="1030">
        <f t="shared" si="56"/>
        <v>-43813.320000000007</v>
      </c>
      <c r="AN629" s="1030">
        <f>INDEX(G629:R629,1,MATCH(Parametres!$B$3,G$1:R$1,0))*IF(OR(F629="L",F629="S",F629="I"),-1,1)</f>
        <v>-511217.31</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2699</v>
      </c>
      <c r="AW629" s="1030">
        <f t="shared" si="59"/>
        <v>217</v>
      </c>
      <c r="AX629" s="1030">
        <f>INDEX(V629:AG629,1,MATCH(Parametres!$B$3,V$1:AG$1,0))*IF(OR(C629="L",C629="S",C629="I"),-1,1)</f>
        <v>2916</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-203300.17</v>
      </c>
      <c r="AM630" s="1030">
        <f t="shared" si="56"/>
        <v>-23963.409999999974</v>
      </c>
      <c r="AN630" s="1030">
        <f>INDEX(G630:R630,1,MATCH(Parametres!$B$3,G$1:R$1,0))*IF(OR(F630="L",F630="S",F630="I"),-1,1)</f>
        <v>-227263.58</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1305</v>
      </c>
      <c r="AW630" s="1030">
        <f t="shared" si="59"/>
        <v>134</v>
      </c>
      <c r="AX630" s="1030">
        <f>INDEX(V630:AG630,1,MATCH(Parametres!$B$3,V$1:AG$1,0))*IF(OR(C630="L",C630="S",C630="I"),-1,1)</f>
        <v>1439</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-392799.62</v>
      </c>
      <c r="AM638" s="1030">
        <f t="shared" si="56"/>
        <v>-66567.910000000033</v>
      </c>
      <c r="AN638" s="1030">
        <f>INDEX(G638:R638,1,MATCH(Parametres!$B$3,G$1:R$1,0))*IF(OR(F638="L",F638="S",F638="I"),-1,1)</f>
        <v>-459367.53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2196</v>
      </c>
      <c r="AW638" s="1030">
        <f t="shared" si="59"/>
        <v>382</v>
      </c>
      <c r="AX638" s="1030">
        <f>INDEX(V638:AG638,1,MATCH(Parametres!$B$3,V$1:AG$1,0))*IF(OR(C638="L",C638="S",C638="I"),-1,1)</f>
        <v>2578</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-138572.85</v>
      </c>
      <c r="AM641" s="1030">
        <f t="shared" si="56"/>
        <v>-19696.100000000006</v>
      </c>
      <c r="AN641" s="1030">
        <f>INDEX(G641:R641,1,MATCH(Parametres!$B$3,G$1:R$1,0))*IF(OR(F641="L",F641="S",F641="I"),-1,1)</f>
        <v>-158268.95000000001</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3342</v>
      </c>
      <c r="AW641" s="1030">
        <f t="shared" si="59"/>
        <v>499</v>
      </c>
      <c r="AX641" s="1030">
        <f>INDEX(V641:AG641,1,MATCH(Parametres!$B$3,V$1:AG$1,0))*IF(OR(C641="L",C641="S",C641="I"),-1,1)</f>
        <v>3841</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-42014.7</v>
      </c>
      <c r="AM642" s="1030">
        <f t="shared" si="56"/>
        <v>-4126.9800000000032</v>
      </c>
      <c r="AN642" s="1030">
        <f>INDEX(G642:R642,1,MATCH(Parametres!$B$3,G$1:R$1,0))*IF(OR(F642="L",F642="S",F642="I"),-1,1)</f>
        <v>-46141.68</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650</v>
      </c>
      <c r="AW642" s="1030">
        <f t="shared" si="59"/>
        <v>66</v>
      </c>
      <c r="AX642" s="1030">
        <f>INDEX(V642:AG642,1,MATCH(Parametres!$B$3,V$1:AG$1,0))*IF(OR(C642="L",C642="S",C642="I"),-1,1)</f>
        <v>716</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645107.06000000006</v>
      </c>
      <c r="AM657" s="1030">
        <f t="shared" si="62"/>
        <v>0</v>
      </c>
      <c r="AN657" s="1030">
        <f>INDEX(G657:R657,1,MATCH(Parametres!$B$3,G$1:R$1,0))*IF(OR(F657="L",F657="S",F657="I"),-1,1)</f>
        <v>645107.06000000006</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1129246.69</v>
      </c>
      <c r="AM659" s="1030">
        <f t="shared" si="62"/>
        <v>47552</v>
      </c>
      <c r="AN659" s="1030">
        <f>INDEX(G659:R659,1,MATCH(Parametres!$B$3,G$1:R$1,0))*IF(OR(F659="L",F659="S",F659="I"),-1,1)</f>
        <v>1176798.69</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2046018.86</v>
      </c>
      <c r="AM664" s="1030">
        <f t="shared" si="62"/>
        <v>286803.41999999969</v>
      </c>
      <c r="AN664" s="1030">
        <f>INDEX(G664:R664,1,MATCH(Parametres!$B$3,G$1:R$1,0))*IF(OR(F664="L",F664="S",F664="I"),-1,1)</f>
        <v>2332822.2799999998</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194099.47</v>
      </c>
      <c r="AM667" s="1030">
        <f t="shared" si="62"/>
        <v>0</v>
      </c>
      <c r="AN667" s="1030">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5490416.9199999999</v>
      </c>
      <c r="AM672" s="1030">
        <f t="shared" si="62"/>
        <v>898263.25</v>
      </c>
      <c r="AN672" s="1030">
        <f>INDEX(G672:R672,1,MATCH(Parametres!$B$3,G$1:R$1,0))*IF(OR(F672="L",F672="S",F672="I"),-1,1)</f>
        <v>6388680.1699999999</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3694353.17</v>
      </c>
      <c r="AM673" s="1030">
        <f t="shared" si="62"/>
        <v>649560.00999999978</v>
      </c>
      <c r="AN673" s="1030">
        <f>INDEX(G673:R673,1,MATCH(Parametres!$B$3,G$1:R$1,0))*IF(OR(F673="L",F673="S",F673="I"),-1,1)</f>
        <v>4343913.18</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216040.68</v>
      </c>
      <c r="AM674" s="1030">
        <f t="shared" si="62"/>
        <v>73103.13</v>
      </c>
      <c r="AN674" s="1030">
        <f>INDEX(G674:R674,1,MATCH(Parametres!$B$3,G$1:R$1,0))*IF(OR(F674="L",F674="S",F674="I"),-1,1)</f>
        <v>289143.81</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2859889.82</v>
      </c>
      <c r="AM677" s="1030">
        <f t="shared" si="62"/>
        <v>501442.05000000028</v>
      </c>
      <c r="AN677" s="1030">
        <f>INDEX(G677:R677,1,MATCH(Parametres!$B$3,G$1:R$1,0))*IF(OR(F677="L",F677="S",F677="I"),-1,1)</f>
        <v>3361331.87</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1838583.4</v>
      </c>
      <c r="AM678" s="1030">
        <f t="shared" si="62"/>
        <v>87970.979999999981</v>
      </c>
      <c r="AN678" s="1030">
        <f>INDEX(G678:R678,1,MATCH(Parametres!$B$3,G$1:R$1,0))*IF(OR(F678="L",F678="S",F678="I"),-1,1)</f>
        <v>1926554.38</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1944081.18</v>
      </c>
      <c r="AM679" s="1030">
        <f t="shared" si="62"/>
        <v>0</v>
      </c>
      <c r="AN679" s="1030">
        <f>INDEX(G679:R679,1,MATCH(Parametres!$B$3,G$1:R$1,0))*IF(OR(F679="L",F679="S",F679="I"),-1,1)</f>
        <v>1944081.18</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377821.23</v>
      </c>
      <c r="AM681" s="1030">
        <f t="shared" si="62"/>
        <v>50727.010000000009</v>
      </c>
      <c r="AN681" s="1030">
        <f>INDEX(G681:R681,1,MATCH(Parametres!$B$3,G$1:R$1,0))*IF(OR(F681="L",F681="S",F681="I"),-1,1)</f>
        <v>428548.24</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33302.629999999997</v>
      </c>
      <c r="AM682" s="1030">
        <f t="shared" si="62"/>
        <v>0</v>
      </c>
      <c r="AN682" s="1030">
        <f>INDEX(G682:R682,1,MATCH(Parametres!$B$3,G$1:R$1,0))*IF(OR(F682="L",F682="S",F682="I"),-1,1)</f>
        <v>33302.629999999997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3944</v>
      </c>
      <c r="AM684" s="1030">
        <f t="shared" si="62"/>
        <v>0</v>
      </c>
      <c r="AN684" s="1030">
        <f>INDEX(G684:R684,1,MATCH(Parametres!$B$3,G$1:R$1,0))*IF(OR(F684="L",F684="S",F684="I"),-1,1)</f>
        <v>3944</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15</v>
      </c>
      <c r="AM685" s="1030">
        <f t="shared" si="62"/>
        <v>0</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303652.27</v>
      </c>
      <c r="AM686" s="1030">
        <f t="shared" si="62"/>
        <v>36974.089999999967</v>
      </c>
      <c r="AN686" s="1030">
        <f>INDEX(G686:R686,1,MATCH(Parametres!$B$3,G$1:R$1,0))*IF(OR(F686="L",F686="S",F686="I"),-1,1)</f>
        <v>340626.36</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76145</v>
      </c>
      <c r="AM688" s="1030">
        <f t="shared" si="62"/>
        <v>13503</v>
      </c>
      <c r="AN688" s="1030">
        <f>INDEX(G688:R688,1,MATCH(Parametres!$B$3,G$1:R$1,0))*IF(OR(F688="L",F688="S",F688="I"),-1,1)</f>
        <v>89648</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58766</v>
      </c>
      <c r="AM689" s="1030">
        <f t="shared" si="62"/>
        <v>0</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81205.509999999995</v>
      </c>
      <c r="AM690" s="1030">
        <f t="shared" si="62"/>
        <v>268973.73</v>
      </c>
      <c r="AN690" s="1030">
        <f>INDEX(G690:R690,1,MATCH(Parametres!$B$3,G$1:R$1,0))*IF(OR(F690="L",F690="S",F690="I"),-1,1)</f>
        <v>350179.24</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995589.84</v>
      </c>
      <c r="AM691" s="1030">
        <f t="shared" si="62"/>
        <v>99607.440000000061</v>
      </c>
      <c r="AN691" s="1030">
        <f>INDEX(G691:R691,1,MATCH(Parametres!$B$3,G$1:R$1,0))*IF(OR(F691="L",F691="S",F691="I"),-1,1)</f>
        <v>1095197.28</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479721.83</v>
      </c>
      <c r="AM692" s="1030">
        <f t="shared" si="62"/>
        <v>0</v>
      </c>
      <c r="AN692" s="1030">
        <f>INDEX(G692:R692,1,MATCH(Parametres!$B$3,G$1:R$1,0))*IF(OR(F692="L",F692="S",F692="I"),-1,1)</f>
        <v>479721.83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2541655.59</v>
      </c>
      <c r="AM693" s="1030">
        <f t="shared" si="62"/>
        <v>285388.26000000024</v>
      </c>
      <c r="AN693" s="1030">
        <f>INDEX(G693:R693,1,MATCH(Parametres!$B$3,G$1:R$1,0))*IF(OR(F693="L",F693="S",F693="I"),-1,1)</f>
        <v>2827043.85</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398590.59</v>
      </c>
      <c r="AM694" s="1030">
        <f t="shared" si="62"/>
        <v>100519.75</v>
      </c>
      <c r="AN694" s="1030">
        <f>INDEX(G694:R694,1,MATCH(Parametres!$B$3,G$1:R$1,0))*IF(OR(F694="L",F694="S",F694="I"),-1,1)</f>
        <v>499110.34</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7</v>
      </c>
      <c r="AM695" s="1030">
        <f t="shared" si="62"/>
        <v>1</v>
      </c>
      <c r="AN695" s="1030">
        <f>INDEX(G695:R695,1,MATCH(Parametres!$B$3,G$1:R$1,0))*IF(OR(F695="L",F695="S",F695="I"),-1,1)</f>
        <v>8</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178588.75</v>
      </c>
      <c r="AM696" s="1030">
        <f t="shared" si="62"/>
        <v>101691.63</v>
      </c>
      <c r="AN696" s="1030">
        <f>INDEX(G696:R696,1,MATCH(Parametres!$B$3,G$1:R$1,0))*IF(OR(F696="L",F696="S",F696="I"),-1,1)</f>
        <v>280280.38</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6.01</v>
      </c>
      <c r="AM697" s="1030">
        <f t="shared" si="62"/>
        <v>1</v>
      </c>
      <c r="AN697" s="1030">
        <f>INDEX(G697:R697,1,MATCH(Parametres!$B$3,G$1:R$1,0))*IF(OR(F697="L",F697="S",F697="I"),-1,1)</f>
        <v>7.01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34294.92</v>
      </c>
      <c r="AM698" s="1030">
        <f t="shared" si="62"/>
        <v>26284.990000000005</v>
      </c>
      <c r="AN698" s="1030">
        <f>INDEX(G698:R698,1,MATCH(Parametres!$B$3,G$1:R$1,0))*IF(OR(F698="L",F698="S",F698="I"),-1,1)</f>
        <v>60579.91</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7</v>
      </c>
      <c r="AM699" s="1030">
        <f t="shared" si="62"/>
        <v>1</v>
      </c>
      <c r="AN699" s="1030">
        <f>INDEX(G699:R699,1,MATCH(Parametres!$B$3,G$1:R$1,0))*IF(OR(F699="L",F699="S",F699="I"),-1,1)</f>
        <v>8</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374982.68</v>
      </c>
      <c r="AM700" s="1030">
        <f t="shared" si="62"/>
        <v>40250</v>
      </c>
      <c r="AN700" s="1030">
        <f>INDEX(G700:R700,1,MATCH(Parametres!$B$3,G$1:R$1,0))*IF(OR(F700="L",F700="S",F700="I"),-1,1)</f>
        <v>415232.68</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4148004.34</v>
      </c>
      <c r="AM701" s="1030">
        <f t="shared" si="62"/>
        <v>425596.6799999997</v>
      </c>
      <c r="AN701" s="1030">
        <f>INDEX(G701:R701,1,MATCH(Parametres!$B$3,G$1:R$1,0))*IF(OR(F701="L",F701="S",F701="I"),-1,1)</f>
        <v>4573601.0199999996</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583409.81999999995</v>
      </c>
      <c r="AM703" s="1030">
        <f t="shared" si="62"/>
        <v>26030</v>
      </c>
      <c r="AN703" s="1030">
        <f>INDEX(G703:R703,1,MATCH(Parametres!$B$3,G$1:R$1,0))*IF(OR(F703="L",F703="S",F703="I"),-1,1)</f>
        <v>609439.81999999995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5129532.1500000004</v>
      </c>
      <c r="AM704" s="1030">
        <f t="shared" si="62"/>
        <v>372751.79999999981</v>
      </c>
      <c r="AN704" s="1030">
        <f>INDEX(G704:R704,1,MATCH(Parametres!$B$3,G$1:R$1,0))*IF(OR(F704="L",F704="S",F704="I"),-1,1)</f>
        <v>5502283.9500000002</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47984</v>
      </c>
      <c r="AM714" s="1030">
        <f t="shared" si="68"/>
        <v>9170</v>
      </c>
      <c r="AN714" s="1030">
        <f>INDEX(G714:R714,1,MATCH(Parametres!$B$3,G$1:R$1,0))*IF(OR(F714="L",F714="S",F714="I"),-1,1)</f>
        <v>57154</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13038.67</v>
      </c>
      <c r="AM715" s="1030">
        <f t="shared" si="68"/>
        <v>6182.0700000000015</v>
      </c>
      <c r="AN715" s="1030">
        <f>INDEX(G715:R715,1,MATCH(Parametres!$B$3,G$1:R$1,0))*IF(OR(F715="L",F715="S",F715="I"),-1,1)</f>
        <v>19220.740000000002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105</v>
      </c>
      <c r="AM716" s="1030">
        <f t="shared" si="68"/>
        <v>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75</v>
      </c>
      <c r="AM717" s="1030">
        <f t="shared" si="68"/>
        <v>576</v>
      </c>
      <c r="AN717" s="1030">
        <f>INDEX(G717:R717,1,MATCH(Parametres!$B$3,G$1:R$1,0))*IF(OR(F717="L",F717="S",F717="I"),-1,1)</f>
        <v>651</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1266</v>
      </c>
      <c r="AM718" s="1030">
        <f t="shared" si="68"/>
        <v>0</v>
      </c>
      <c r="AN718" s="1030">
        <f>INDEX(G718:R718,1,MATCH(Parametres!$B$3,G$1:R$1,0))*IF(OR(F718="L",F718="S",F718="I"),-1,1)</f>
        <v>1266</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43397.69</v>
      </c>
      <c r="AM720" s="1030">
        <f t="shared" si="68"/>
        <v>0</v>
      </c>
      <c r="AN720" s="1030">
        <f>INDEX(G720:R720,1,MATCH(Parametres!$B$3,G$1:R$1,0))*IF(OR(F720="L",F720="S",F720="I"),-1,1)</f>
        <v>43397.69</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4482505.9000000004</v>
      </c>
      <c r="AM721" s="1030">
        <f t="shared" si="68"/>
        <v>314927.84999999963</v>
      </c>
      <c r="AN721" s="1030">
        <f>INDEX(G721:R721,1,MATCH(Parametres!$B$3,G$1:R$1,0))*IF(OR(F721="L",F721="S",F721="I"),-1,1)</f>
        <v>4797433.75</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891165.12</v>
      </c>
      <c r="AM722" s="1030">
        <f t="shared" si="68"/>
        <v>377409.08999999997</v>
      </c>
      <c r="AN722" s="1030">
        <f>INDEX(G722:R722,1,MATCH(Parametres!$B$3,G$1:R$1,0))*IF(OR(F722="L",F722="S",F722="I"),-1,1)</f>
        <v>1268574.21</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524483.15</v>
      </c>
      <c r="AM724" s="1030">
        <f t="shared" si="68"/>
        <v>133267.33999999997</v>
      </c>
      <c r="AN724" s="1030">
        <f>INDEX(G724:R724,1,MATCH(Parametres!$B$3,G$1:R$1,0))*IF(OR(F724="L",F724="S",F724="I"),-1,1)</f>
        <v>657750.49</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2568626.12</v>
      </c>
      <c r="AM725" s="1030">
        <f t="shared" si="68"/>
        <v>263560.66999999993</v>
      </c>
      <c r="AN725" s="1030">
        <f>INDEX(G725:R725,1,MATCH(Parametres!$B$3,G$1:R$1,0))*IF(OR(F725="L",F725="S",F725="I"),-1,1)</f>
        <v>2832186.79</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50634.239999999998</v>
      </c>
      <c r="AM726" s="1030">
        <f t="shared" si="68"/>
        <v>8586.57</v>
      </c>
      <c r="AN726" s="1030">
        <f>INDEX(G726:R726,1,MATCH(Parametres!$B$3,G$1:R$1,0))*IF(OR(F726="L",F726="S",F726="I"),-1,1)</f>
        <v>59220.81</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133744.17000000001</v>
      </c>
      <c r="AM727" s="1030">
        <f t="shared" si="68"/>
        <v>17381.26999999999</v>
      </c>
      <c r="AN727" s="1030">
        <f>INDEX(G727:R727,1,MATCH(Parametres!$B$3,G$1:R$1,0))*IF(OR(F727="L",F727="S",F727="I"),-1,1)</f>
        <v>151125.44</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394521.27</v>
      </c>
      <c r="AM728" s="1030">
        <f t="shared" si="68"/>
        <v>53374.19</v>
      </c>
      <c r="AN728" s="1030">
        <f>INDEX(G728:R728,1,MATCH(Parametres!$B$3,G$1:R$1,0))*IF(OR(F728="L",F728="S",F728="I"),-1,1)</f>
        <v>447895.46</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833797.62</v>
      </c>
      <c r="AM731" s="1030">
        <f t="shared" si="68"/>
        <v>73168.800000000047</v>
      </c>
      <c r="AN731" s="1030">
        <f>INDEX(G731:R731,1,MATCH(Parametres!$B$3,G$1:R$1,0))*IF(OR(F731="L",F731="S",F731="I"),-1,1)</f>
        <v>906966.42</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53247.34</v>
      </c>
      <c r="AM732" s="1030">
        <f t="shared" si="68"/>
        <v>7883.7400000000052</v>
      </c>
      <c r="AN732" s="1030">
        <f>INDEX(G732:R732,1,MATCH(Parametres!$B$3,G$1:R$1,0))*IF(OR(F732="L",F732="S",F732="I"),-1,1)</f>
        <v>61131.08</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294017.71999999997</v>
      </c>
      <c r="AM734" s="1030">
        <f t="shared" si="68"/>
        <v>64889.5</v>
      </c>
      <c r="AN734" s="1030">
        <f>INDEX(G734:R734,1,MATCH(Parametres!$B$3,G$1:R$1,0))*IF(OR(F734="L",F734="S",F734="I"),-1,1)</f>
        <v>358907.22</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-110768.81</v>
      </c>
      <c r="AM735" s="1030">
        <f t="shared" si="68"/>
        <v>-8225.9799999999959</v>
      </c>
      <c r="AN735" s="1030">
        <f>INDEX(G735:R735,1,MATCH(Parametres!$B$3,G$1:R$1,0))*IF(OR(F735="L",F735="S",F735="I"),-1,1)</f>
        <v>-118994.79</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-11361.71</v>
      </c>
      <c r="AM736" s="1030">
        <f t="shared" si="68"/>
        <v>4991.1799999999994</v>
      </c>
      <c r="AN736" s="1030">
        <f>INDEX(G736:R736,1,MATCH(Parametres!$B$3,G$1:R$1,0))*IF(OR(F736="L",F736="S",F736="I"),-1,1)</f>
        <v>-6370.53</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168663.83</v>
      </c>
      <c r="AM738" s="1030">
        <f t="shared" si="68"/>
        <v>22460.090000000026</v>
      </c>
      <c r="AN738" s="1030">
        <f>INDEX(G738:R738,1,MATCH(Parametres!$B$3,G$1:R$1,0))*IF(OR(F738="L",F738="S",F738="I"),-1,1)</f>
        <v>191123.92</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132740.59</v>
      </c>
      <c r="AM741" s="1030">
        <f t="shared" si="68"/>
        <v>11191.050000000017</v>
      </c>
      <c r="AN741" s="1030">
        <f>INDEX(G741:R741,1,MATCH(Parametres!$B$3,G$1:R$1,0))*IF(OR(F741="L",F741="S",F741="I"),-1,1)</f>
        <v>143931.64000000001</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40527.360000000001</v>
      </c>
      <c r="AM742" s="1030">
        <f t="shared" si="68"/>
        <v>4635.760000000002</v>
      </c>
      <c r="AN742" s="1030">
        <f>INDEX(G742:R742,1,MATCH(Parametres!$B$3,G$1:R$1,0))*IF(OR(F742="L",F742="S",F742="I"),-1,1)</f>
        <v>45163.12</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22677.37</v>
      </c>
      <c r="AM748" s="1030">
        <f t="shared" si="68"/>
        <v>2845.260000000002</v>
      </c>
      <c r="AN748" s="1030">
        <f>INDEX(G748:R748,1,MATCH(Parametres!$B$3,G$1:R$1,0))*IF(OR(F748="L",F748="S",F748="I"),-1,1)</f>
        <v>25522.63</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337272.02</v>
      </c>
      <c r="AM750" s="1030">
        <f t="shared" si="68"/>
        <v>59191.929999999993</v>
      </c>
      <c r="AN750" s="1030">
        <f>INDEX(G750:R750,1,MATCH(Parametres!$B$3,G$1:R$1,0))*IF(OR(F750="L",F750="S",F750="I"),-1,1)</f>
        <v>396463.95</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100142.33</v>
      </c>
      <c r="AM753" s="1030">
        <f t="shared" si="68"/>
        <v>14170.75</v>
      </c>
      <c r="AN753" s="1030">
        <f>INDEX(G753:R753,1,MATCH(Parametres!$B$3,G$1:R$1,0))*IF(OR(F753="L",F753="S",F753="I"),-1,1)</f>
        <v>114313.08</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36835.379999999997</v>
      </c>
      <c r="AM754" s="1030">
        <f t="shared" si="68"/>
        <v>3606.0400000000009</v>
      </c>
      <c r="AN754" s="1030">
        <f>INDEX(G754:R754,1,MATCH(Parametres!$B$3,G$1:R$1,0))*IF(OR(F754="L",F754="S",F754="I"),-1,1)</f>
        <v>40441.42</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-4178.3500000000004</v>
      </c>
      <c r="AM767" s="1030">
        <f t="shared" si="68"/>
        <v>-5816.4400000000005</v>
      </c>
      <c r="AN767" s="1030">
        <f>INDEX(G767:R767,1,MATCH(Parametres!$B$3,G$1:R$1,0))*IF(OR(F767="L",F767="S",F767="I"),-1,1)</f>
        <v>-9994.7900000000009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2</v>
      </c>
      <c r="AW767" s="1030">
        <f t="shared" si="71"/>
        <v>1</v>
      </c>
      <c r="AX767" s="1030">
        <f>INDEX(V767:AG767,1,MATCH(Parametres!$B$3,V$1:AG$1,0))*IF(OR(C767="L",C767="S",C767="I"),-1,1)</f>
        <v>3</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-900127</v>
      </c>
      <c r="AM769" s="1030">
        <f t="shared" si="68"/>
        <v>-107335</v>
      </c>
      <c r="AN769" s="1030">
        <f>INDEX(G769:R769,1,MATCH(Parametres!$B$3,G$1:R$1,0))*IF(OR(F769="L",F769="S",F769="I"),-1,1)</f>
        <v>-1007462</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638</v>
      </c>
      <c r="AW769" s="1030">
        <f t="shared" si="71"/>
        <v>93</v>
      </c>
      <c r="AX769" s="1030">
        <f>INDEX(V769:AG769,1,MATCH(Parametres!$B$3,V$1:AG$1,0))*IF(OR(C769="L",C769="S",C769="I"),-1,1)</f>
        <v>731</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-196050</v>
      </c>
      <c r="AM772" s="1030">
        <f t="shared" ref="AM772:AM792" si="74">AN772-N(AL772)</f>
        <v>-32200</v>
      </c>
      <c r="AN772" s="1030">
        <f>INDEX(G772:R772,1,MATCH(Parametres!$B$3,G$1:R$1,0))*IF(OR(F772="L",F772="S",F772="I"),-1,1)</f>
        <v>-228250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9</v>
      </c>
      <c r="AW772" s="1030">
        <f t="shared" ref="AW772:AW792" si="77">AX772-N(AV772)</f>
        <v>1</v>
      </c>
      <c r="AX772" s="1030">
        <f>INDEX(V772:AG772,1,MATCH(Parametres!$B$3,V$1:AG$1,0))*IF(OR(C772="L",C772="S",C772="I"),-1,1)</f>
        <v>10</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-227019.41</v>
      </c>
      <c r="AM773" s="1030">
        <f t="shared" si="74"/>
        <v>-25171.03</v>
      </c>
      <c r="AN773" s="1030">
        <f>INDEX(G773:R773,1,MATCH(Parametres!$B$3,G$1:R$1,0))*IF(OR(F773="L",F773="S",F773="I"),-1,1)</f>
        <v>-252190.44</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37</v>
      </c>
      <c r="AW773" s="1030">
        <f t="shared" si="77"/>
        <v>7</v>
      </c>
      <c r="AX773" s="1030">
        <f>INDEX(V773:AG773,1,MATCH(Parametres!$B$3,V$1:AG$1,0))*IF(OR(C773="L",C773="S",C773="I"),-1,1)</f>
        <v>44</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51946.720000000001</v>
      </c>
      <c r="AM776" s="1030">
        <f t="shared" si="74"/>
        <v>7818.0599999999977</v>
      </c>
      <c r="AN776" s="1030">
        <f>INDEX(G776:R776,1,MATCH(Parametres!$B$3,G$1:R$1,0))*IF(OR(F776="L",F776="S",F776="I"),-1,1)</f>
        <v>59764.78</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21217</v>
      </c>
      <c r="AM778" s="1030">
        <f t="shared" si="74"/>
        <v>0</v>
      </c>
      <c r="AN778" s="1030">
        <f>INDEX(G778:R778,1,MATCH(Parametres!$B$3,G$1:R$1,0))*IF(OR(F778="L",F778="S",F778="I"),-1,1)</f>
        <v>21217</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9740.69</v>
      </c>
      <c r="AM782" s="1030">
        <f t="shared" si="74"/>
        <v>0</v>
      </c>
      <c r="AN782" s="1030">
        <f>INDEX(G782:R782,1,MATCH(Parametres!$B$3,G$1:R$1,0))*IF(OR(F782="L",F782="S",F782="I"),-1,1)</f>
        <v>9740.69</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2026-09-28T14:42:12Z</dcterms:modified>
</cp:coreProperties>
</file>